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10" yWindow="690" windowWidth="14070" windowHeight="3255" tabRatio="608"/>
  </bookViews>
  <sheets>
    <sheet name="Indice" sheetId="79" r:id="rId1"/>
    <sheet name="Tav1" sheetId="9" r:id="rId2"/>
    <sheet name="Tav2" sheetId="57" r:id="rId3"/>
    <sheet name="Tav3" sheetId="59" r:id="rId4"/>
    <sheet name="Tav4" sheetId="58" r:id="rId5"/>
    <sheet name="Tav5" sheetId="14" r:id="rId6"/>
    <sheet name="Tav6" sheetId="47" r:id="rId7"/>
    <sheet name="Tav7" sheetId="122" r:id="rId8"/>
    <sheet name="Tav8" sheetId="123" r:id="rId9"/>
    <sheet name="Tav9" sheetId="124" r:id="rId10"/>
    <sheet name="Tav10" sheetId="120" r:id="rId11"/>
    <sheet name="Tav11" sheetId="121" r:id="rId12"/>
    <sheet name="Tav12" sheetId="70" r:id="rId13"/>
    <sheet name="Tav13" sheetId="125" r:id="rId14"/>
    <sheet name="Tav14" sheetId="126" r:id="rId15"/>
    <sheet name="Tav15" sheetId="127" r:id="rId16"/>
    <sheet name="Tav16" sheetId="30" r:id="rId17"/>
    <sheet name="Tav17" sheetId="33" r:id="rId18"/>
    <sheet name="Tav18" sheetId="76" r:id="rId19"/>
    <sheet name="Tav19" sheetId="75" r:id="rId20"/>
    <sheet name="Tav20" sheetId="77" r:id="rId21"/>
    <sheet name="Tav21" sheetId="80" r:id="rId22"/>
    <sheet name="Tav22" sheetId="81" r:id="rId23"/>
    <sheet name="Tav23" sheetId="82" r:id="rId24"/>
    <sheet name="Tav24" sheetId="83" r:id="rId25"/>
    <sheet name="Tav25" sheetId="111" r:id="rId26"/>
    <sheet name="Tav26" sheetId="112" r:id="rId27"/>
    <sheet name="Tav27" sheetId="113" r:id="rId28"/>
    <sheet name="Tav28" sheetId="114" r:id="rId29"/>
    <sheet name="Tav29" sheetId="84" r:id="rId30"/>
    <sheet name="Tav30" sheetId="142" r:id="rId31"/>
    <sheet name="Tav31" sheetId="87" r:id="rId32"/>
    <sheet name="Tav32" sheetId="88" r:id="rId33"/>
    <sheet name="Tav33" sheetId="89" r:id="rId34"/>
    <sheet name="Tav34" sheetId="90" r:id="rId35"/>
    <sheet name="Tav35" sheetId="91" r:id="rId36"/>
    <sheet name="Tav36" sheetId="92" r:id="rId37"/>
    <sheet name="Tav37" sheetId="93" r:id="rId38"/>
    <sheet name="Tav38" sheetId="96" r:id="rId39"/>
    <sheet name="Tav39" sheetId="97" r:id="rId40"/>
    <sheet name="Tav40" sheetId="116" r:id="rId41"/>
    <sheet name="Tav41" sheetId="117" r:id="rId42"/>
    <sheet name="Tav42" sheetId="118" r:id="rId43"/>
    <sheet name="Tav43" sheetId="119" r:id="rId44"/>
    <sheet name="Tav44" sheetId="98" r:id="rId45"/>
    <sheet name="Tav45" sheetId="100" r:id="rId46"/>
    <sheet name="Tav46" sheetId="101" r:id="rId47"/>
    <sheet name="Tav47" sheetId="102" r:id="rId48"/>
    <sheet name="Tav48" sheetId="65" r:id="rId49"/>
    <sheet name="Tav49" sheetId="64" r:id="rId50"/>
    <sheet name="Tav50" sheetId="63" r:id="rId51"/>
    <sheet name="Tav51" sheetId="25" r:id="rId52"/>
    <sheet name="Tav52" sheetId="19" r:id="rId53"/>
    <sheet name="Tav53" sheetId="21" r:id="rId54"/>
    <sheet name="Tav54" sheetId="20" r:id="rId55"/>
    <sheet name="Tav55" sheetId="104" r:id="rId56"/>
    <sheet name="Tav56" sheetId="103" r:id="rId57"/>
    <sheet name="Tav57" sheetId="105" r:id="rId58"/>
    <sheet name="Tav58" sheetId="106" r:id="rId59"/>
    <sheet name="Tav59" sheetId="107" r:id="rId60"/>
    <sheet name="Tav60" sheetId="108" r:id="rId61"/>
    <sheet name="Tav61" sheetId="115" r:id="rId62"/>
    <sheet name="Tav62" sheetId="109" r:id="rId63"/>
    <sheet name="Tav63" sheetId="110" r:id="rId64"/>
    <sheet name="Tav64" sheetId="128" r:id="rId65"/>
    <sheet name="Tav65" sheetId="129" r:id="rId66"/>
    <sheet name="Tav66" sheetId="133" r:id="rId67"/>
    <sheet name="Tav67" sheetId="136" r:id="rId68"/>
    <sheet name="Tav68" sheetId="137" r:id="rId69"/>
    <sheet name="Tav69" sheetId="138" r:id="rId70"/>
    <sheet name="Tav70" sheetId="139" r:id="rId71"/>
    <sheet name="Tav71" sheetId="140" r:id="rId72"/>
    <sheet name="Tav72" sheetId="141" r:id="rId73"/>
    <sheet name="Tav73" sheetId="134" r:id="rId74"/>
    <sheet name="Tav74" sheetId="135" r:id="rId75"/>
  </sheets>
  <definedNames>
    <definedName name="_xlnm._FilterDatabase" localSheetId="13" hidden="1">'Tav13'!$A$6:$BM$28</definedName>
    <definedName name="_xlnm._FilterDatabase" localSheetId="17" hidden="1">'Tav17'!$A$21:$AY$35</definedName>
    <definedName name="_xlnm._FilterDatabase" localSheetId="19" hidden="1">'Tav19'!$A$5:$AC$35</definedName>
    <definedName name="_xlnm._FilterDatabase" localSheetId="2" hidden="1">'Tav2'!$AQ$7:$AW$29</definedName>
    <definedName name="_xlnm._FilterDatabase" localSheetId="26" hidden="1">'Tav26'!$U$8:$W$36</definedName>
    <definedName name="_xlnm._FilterDatabase" localSheetId="28" hidden="1">'Tav28'!$A$6:$AO$115</definedName>
    <definedName name="_xlnm._FilterDatabase" localSheetId="35" hidden="1">'Tav35'!$A$5:$T$33</definedName>
    <definedName name="_xlnm._FilterDatabase" localSheetId="42" hidden="1">'Tav42'!$A$4:$I$115</definedName>
    <definedName name="_xlnm._FilterDatabase" localSheetId="43" hidden="1">'Tav43'!$B$7:$I$113</definedName>
    <definedName name="_xlnm._FilterDatabase" localSheetId="48" hidden="1">'Tav48'!$A$8:$BA$37</definedName>
    <definedName name="IDX" localSheetId="62">'Tav62'!#REF!</definedName>
  </definedNames>
  <calcPr calcId="162913"/>
</workbook>
</file>

<file path=xl/calcChain.xml><?xml version="1.0" encoding="utf-8"?>
<calcChain xmlns="http://schemas.openxmlformats.org/spreadsheetml/2006/main">
  <c r="U9" i="141" l="1"/>
  <c r="U10" i="141"/>
  <c r="U14" i="141"/>
  <c r="U15" i="141"/>
  <c r="U16" i="141"/>
  <c r="U17" i="141"/>
  <c r="U18" i="141"/>
  <c r="U19" i="141"/>
  <c r="U20" i="141"/>
  <c r="U21" i="141"/>
  <c r="U22" i="141"/>
  <c r="U23" i="141"/>
  <c r="U24" i="141"/>
  <c r="U25" i="141"/>
  <c r="U26" i="141"/>
  <c r="U27" i="141"/>
  <c r="U28" i="141"/>
  <c r="U30" i="141"/>
  <c r="U31" i="141"/>
  <c r="U32" i="141"/>
  <c r="U33" i="141"/>
  <c r="U34" i="141"/>
  <c r="U35" i="141"/>
  <c r="U7" i="141"/>
  <c r="U8" i="140"/>
  <c r="U9" i="140"/>
  <c r="U10" i="140"/>
  <c r="U11" i="140"/>
  <c r="U12" i="140"/>
  <c r="U13" i="140"/>
  <c r="U14" i="140"/>
  <c r="U15" i="140"/>
  <c r="U16" i="140"/>
  <c r="U17" i="140"/>
  <c r="U18" i="140"/>
  <c r="U19" i="140"/>
  <c r="U20" i="140"/>
  <c r="U21" i="140"/>
  <c r="U22" i="140"/>
  <c r="U23" i="140"/>
  <c r="U24" i="140"/>
  <c r="U25" i="140"/>
  <c r="U26" i="140"/>
  <c r="U27" i="140"/>
  <c r="U28" i="140"/>
  <c r="U30" i="140"/>
  <c r="U31" i="140"/>
  <c r="U32" i="140"/>
  <c r="U33" i="140"/>
  <c r="U34" i="140"/>
  <c r="U35" i="140"/>
  <c r="U7" i="140"/>
  <c r="W8" i="139"/>
  <c r="W9" i="139"/>
  <c r="W10" i="139"/>
  <c r="W11" i="139"/>
  <c r="W12" i="139"/>
  <c r="W13" i="139"/>
  <c r="W14" i="139"/>
  <c r="W15" i="139"/>
  <c r="W16" i="139"/>
  <c r="W17" i="139"/>
  <c r="W18" i="139"/>
  <c r="W19" i="139"/>
  <c r="W20" i="139"/>
  <c r="W21" i="139"/>
  <c r="W22" i="139"/>
  <c r="W23" i="139"/>
  <c r="W24" i="139"/>
  <c r="W25" i="139"/>
  <c r="W26" i="139"/>
  <c r="W27" i="139"/>
  <c r="W28" i="139"/>
  <c r="W30" i="139"/>
  <c r="W31" i="139"/>
  <c r="W32" i="139"/>
  <c r="W33" i="139"/>
  <c r="W34" i="139"/>
  <c r="W35" i="139"/>
  <c r="W7" i="139"/>
  <c r="W8" i="138"/>
  <c r="W9" i="138"/>
  <c r="W10" i="138"/>
  <c r="W11" i="138"/>
  <c r="W12" i="138"/>
  <c r="W13" i="138"/>
  <c r="W14" i="138"/>
  <c r="W15" i="138"/>
  <c r="W16" i="138"/>
  <c r="W17" i="138"/>
  <c r="W18" i="138"/>
  <c r="W19" i="138"/>
  <c r="W20" i="138"/>
  <c r="W21" i="138"/>
  <c r="W22" i="138"/>
  <c r="W23" i="138"/>
  <c r="W24" i="138"/>
  <c r="W25" i="138"/>
  <c r="W26" i="138"/>
  <c r="W27" i="138"/>
  <c r="W28" i="138"/>
  <c r="W30" i="138"/>
  <c r="W31" i="138"/>
  <c r="W32" i="138"/>
  <c r="W33" i="138"/>
  <c r="W34" i="138"/>
  <c r="W35" i="138"/>
  <c r="W7" i="138"/>
  <c r="AP8" i="137"/>
  <c r="AP9" i="137"/>
  <c r="AP10" i="137"/>
  <c r="AP11" i="137"/>
  <c r="AP12" i="137"/>
  <c r="AP13" i="137"/>
  <c r="AP14" i="137"/>
  <c r="AP15" i="137"/>
  <c r="AP16" i="137"/>
  <c r="AP17" i="137"/>
  <c r="AP18" i="137"/>
  <c r="AP19" i="137"/>
  <c r="AP20" i="137"/>
  <c r="AP21" i="137"/>
  <c r="AP22" i="137"/>
  <c r="AP23" i="137"/>
  <c r="AP24" i="137"/>
  <c r="AP25" i="137"/>
  <c r="AP26" i="137"/>
  <c r="AP27" i="137"/>
  <c r="AP28" i="137"/>
  <c r="AP30" i="137"/>
  <c r="AP31" i="137"/>
  <c r="AP32" i="137"/>
  <c r="AP33" i="137"/>
  <c r="AP34" i="137"/>
  <c r="AP35" i="137"/>
  <c r="AP7" i="137"/>
  <c r="BG7" i="20" l="1"/>
  <c r="BH7" i="20"/>
  <c r="BI7" i="20"/>
  <c r="BJ7" i="20"/>
  <c r="BG8" i="20"/>
  <c r="BH8" i="20"/>
  <c r="BI8" i="20"/>
  <c r="BJ8" i="20"/>
  <c r="BG9" i="20"/>
  <c r="BH9" i="20"/>
  <c r="BI9" i="20"/>
  <c r="BJ9" i="20"/>
  <c r="BG10" i="20"/>
  <c r="BH10" i="20"/>
  <c r="BI10" i="20"/>
  <c r="BJ10" i="20"/>
  <c r="BG11" i="20"/>
  <c r="BH11" i="20"/>
  <c r="BI11" i="20"/>
  <c r="BJ11" i="20"/>
  <c r="BH6" i="20"/>
  <c r="BI6" i="20"/>
  <c r="BJ6" i="20"/>
  <c r="BG6" i="20"/>
  <c r="Z3" i="9"/>
  <c r="AC3" i="9"/>
  <c r="W3" i="9"/>
  <c r="AR20" i="57" l="1"/>
  <c r="AP8" i="136" l="1"/>
  <c r="AP9" i="136"/>
  <c r="AP10" i="136"/>
  <c r="AP11" i="136"/>
  <c r="AP12" i="136"/>
  <c r="AP13" i="136"/>
  <c r="AP14" i="136"/>
  <c r="AP15" i="136"/>
  <c r="AP16" i="136"/>
  <c r="AP17" i="136"/>
  <c r="AP18" i="136"/>
  <c r="AP19" i="136"/>
  <c r="AP20" i="136"/>
  <c r="AP21" i="136"/>
  <c r="AP22" i="136"/>
  <c r="AP23" i="136"/>
  <c r="AP24" i="136"/>
  <c r="AP25" i="136"/>
  <c r="AP26" i="136"/>
  <c r="AP27" i="136"/>
  <c r="AP28" i="136"/>
  <c r="AP30" i="136"/>
  <c r="AP31" i="136"/>
  <c r="AP32" i="136"/>
  <c r="AP33" i="136"/>
  <c r="AP34" i="136"/>
  <c r="AP35" i="136"/>
  <c r="AP7" i="136"/>
  <c r="C28" i="133" l="1"/>
  <c r="C31" i="129"/>
  <c r="D13" i="129" s="1"/>
  <c r="C51" i="128"/>
  <c r="D19" i="128" s="1"/>
  <c r="D31" i="129" l="1"/>
  <c r="D20" i="129"/>
  <c r="D16" i="129"/>
  <c r="D14" i="129"/>
  <c r="D25" i="129"/>
  <c r="D26" i="129"/>
  <c r="D17" i="129"/>
  <c r="D27" i="129"/>
  <c r="D8" i="129"/>
  <c r="D18" i="129"/>
  <c r="D28" i="129"/>
  <c r="D9" i="129"/>
  <c r="D19" i="129"/>
  <c r="D29" i="129"/>
  <c r="D10" i="129"/>
  <c r="D21" i="129"/>
  <c r="D30" i="129"/>
  <c r="D11" i="129"/>
  <c r="D22" i="129"/>
  <c r="D12" i="129"/>
  <c r="D23" i="129"/>
  <c r="D40" i="128"/>
  <c r="D14" i="128"/>
  <c r="D9" i="128"/>
  <c r="D33" i="128"/>
  <c r="D39" i="128"/>
  <c r="D35" i="128"/>
  <c r="D47" i="128"/>
  <c r="D34" i="128"/>
  <c r="D17" i="128"/>
  <c r="D15" i="129"/>
  <c r="D24" i="129"/>
  <c r="D50" i="128"/>
  <c r="D32" i="128"/>
  <c r="D24" i="128"/>
  <c r="D49" i="128"/>
  <c r="D23" i="128"/>
  <c r="D48" i="128"/>
  <c r="D22" i="128"/>
  <c r="D44" i="128"/>
  <c r="D31" i="128"/>
  <c r="D16" i="128"/>
  <c r="D43" i="128"/>
  <c r="D30" i="128"/>
  <c r="D15" i="128"/>
  <c r="D8" i="128"/>
  <c r="D42" i="128"/>
  <c r="D26" i="128"/>
  <c r="D13" i="128"/>
  <c r="D51" i="128"/>
  <c r="D41" i="128"/>
  <c r="D25" i="128"/>
  <c r="D12" i="128"/>
  <c r="D38" i="128"/>
  <c r="D29" i="128"/>
  <c r="D21" i="128"/>
  <c r="D11" i="128"/>
  <c r="D46" i="128"/>
  <c r="D37" i="128"/>
  <c r="D28" i="128"/>
  <c r="D20" i="128"/>
  <c r="D10" i="128"/>
  <c r="D45" i="128"/>
  <c r="D36" i="128"/>
  <c r="D27" i="128"/>
  <c r="D18" i="128"/>
  <c r="M12" i="104" l="1"/>
  <c r="M13" i="104"/>
  <c r="AK8" i="76" l="1"/>
  <c r="AK9" i="76"/>
  <c r="AK10" i="76"/>
  <c r="AK11" i="76"/>
  <c r="AK12" i="76"/>
  <c r="AK13" i="76"/>
  <c r="AK14" i="76"/>
  <c r="AK15" i="76"/>
  <c r="AK16" i="76"/>
  <c r="AK17" i="76"/>
  <c r="AK18" i="76"/>
  <c r="AK19" i="76"/>
  <c r="AK20" i="76"/>
  <c r="AK21" i="76"/>
  <c r="AK22" i="76"/>
  <c r="AK23" i="76"/>
  <c r="AK24" i="76"/>
  <c r="AK25" i="76"/>
  <c r="AK26" i="76"/>
  <c r="AK27" i="76"/>
  <c r="AK28" i="76"/>
  <c r="AK30" i="76"/>
  <c r="AK31" i="76"/>
  <c r="AK32" i="76"/>
  <c r="AK33" i="76"/>
  <c r="AK34" i="76"/>
  <c r="AK35" i="76"/>
  <c r="AK7" i="76"/>
  <c r="AG8" i="76"/>
  <c r="AG9" i="76"/>
  <c r="AG10" i="76"/>
  <c r="AG11" i="76"/>
  <c r="AG12" i="76"/>
  <c r="AG13" i="76"/>
  <c r="AG14" i="76"/>
  <c r="AG15" i="76"/>
  <c r="AG16" i="76"/>
  <c r="AG17" i="76"/>
  <c r="AG18" i="76"/>
  <c r="AG19" i="76"/>
  <c r="AG20" i="76"/>
  <c r="AG21" i="76"/>
  <c r="AG22" i="76"/>
  <c r="AG23" i="76"/>
  <c r="AG24" i="76"/>
  <c r="AG25" i="76"/>
  <c r="AG26" i="76"/>
  <c r="AG27" i="76"/>
  <c r="AG28" i="76"/>
  <c r="AG30" i="76"/>
  <c r="AG31" i="76"/>
  <c r="AG32" i="76"/>
  <c r="AG33" i="76"/>
  <c r="AG34" i="76"/>
  <c r="AG35" i="76"/>
  <c r="AG7" i="76"/>
  <c r="AK8" i="30"/>
  <c r="AK9" i="30"/>
  <c r="AK10" i="30"/>
  <c r="AK11" i="30"/>
  <c r="AK12" i="30"/>
  <c r="AK13" i="30"/>
  <c r="AK14" i="30"/>
  <c r="AK15" i="30"/>
  <c r="AK16" i="30"/>
  <c r="AK17" i="30"/>
  <c r="AK18" i="30"/>
  <c r="AK19" i="30"/>
  <c r="AK20" i="30"/>
  <c r="AK21" i="30"/>
  <c r="AK22" i="30"/>
  <c r="AK23" i="30"/>
  <c r="AK24" i="30"/>
  <c r="AK25" i="30"/>
  <c r="AK26" i="30"/>
  <c r="AK27" i="30"/>
  <c r="AK28" i="30"/>
  <c r="AK30" i="30"/>
  <c r="AK31" i="30"/>
  <c r="AK32" i="30"/>
  <c r="AK33" i="30"/>
  <c r="AK34" i="30"/>
  <c r="AK35" i="30"/>
  <c r="AK7" i="30"/>
  <c r="AG8" i="30"/>
  <c r="AG9" i="30"/>
  <c r="AG10" i="30"/>
  <c r="AG11" i="30"/>
  <c r="AG12" i="30"/>
  <c r="AG13" i="30"/>
  <c r="AG14" i="30"/>
  <c r="AG15" i="30"/>
  <c r="AG16" i="30"/>
  <c r="AG17" i="30"/>
  <c r="AG18" i="30"/>
  <c r="AG19" i="30"/>
  <c r="AG20" i="30"/>
  <c r="AG21" i="30"/>
  <c r="AG22" i="30"/>
  <c r="AG23" i="30"/>
  <c r="AG24" i="30"/>
  <c r="AG25" i="30"/>
  <c r="AG26" i="30"/>
  <c r="AG27" i="30"/>
  <c r="AG28" i="30"/>
  <c r="AG30" i="30"/>
  <c r="AG31" i="30"/>
  <c r="AG32" i="30"/>
  <c r="AG33" i="30"/>
  <c r="AG34" i="30"/>
  <c r="AG35" i="30"/>
  <c r="AG7" i="30"/>
  <c r="AQ10" i="65" l="1"/>
  <c r="AS10" i="65"/>
  <c r="AU10" i="65"/>
  <c r="AV10" i="65"/>
  <c r="AW10" i="65"/>
  <c r="AQ11" i="65"/>
  <c r="AR11" i="65"/>
  <c r="AS11" i="65"/>
  <c r="AU11" i="65"/>
  <c r="AV11" i="65"/>
  <c r="AW11" i="65"/>
  <c r="AQ12" i="65"/>
  <c r="AR12" i="65"/>
  <c r="AS12" i="65"/>
  <c r="AU12" i="65"/>
  <c r="AV12" i="65"/>
  <c r="AW12" i="65"/>
  <c r="AQ13" i="65"/>
  <c r="AS13" i="65"/>
  <c r="AU13" i="65"/>
  <c r="AV13" i="65"/>
  <c r="AW13" i="65"/>
  <c r="AQ14" i="65"/>
  <c r="AS14" i="65"/>
  <c r="AU14" i="65"/>
  <c r="AV14" i="65"/>
  <c r="AW14" i="65"/>
  <c r="AQ15" i="65"/>
  <c r="AS15" i="65"/>
  <c r="AU15" i="65"/>
  <c r="AV15" i="65"/>
  <c r="AW15" i="65"/>
  <c r="AQ16" i="65"/>
  <c r="AR16" i="65"/>
  <c r="AS16" i="65"/>
  <c r="AU16" i="65"/>
  <c r="AV16" i="65"/>
  <c r="AW16" i="65"/>
  <c r="AQ17" i="65"/>
  <c r="AR17" i="65"/>
  <c r="AS17" i="65"/>
  <c r="AU17" i="65"/>
  <c r="AV17" i="65"/>
  <c r="AW17" i="65"/>
  <c r="AQ18" i="65"/>
  <c r="AR18" i="65"/>
  <c r="AS18" i="65"/>
  <c r="AU18" i="65"/>
  <c r="AV18" i="65"/>
  <c r="AW18" i="65"/>
  <c r="AQ19" i="65"/>
  <c r="AR19" i="65"/>
  <c r="AS19" i="65"/>
  <c r="AU19" i="65"/>
  <c r="AV19" i="65"/>
  <c r="AW19" i="65"/>
  <c r="AQ20" i="65"/>
  <c r="AR20" i="65"/>
  <c r="AS20" i="65"/>
  <c r="AU20" i="65"/>
  <c r="AV20" i="65"/>
  <c r="AW20" i="65"/>
  <c r="AQ21" i="65"/>
  <c r="AR21" i="65"/>
  <c r="AS21" i="65"/>
  <c r="AU21" i="65"/>
  <c r="AV21" i="65"/>
  <c r="AW21" i="65"/>
  <c r="AQ22" i="65"/>
  <c r="AR22" i="65"/>
  <c r="AS22" i="65"/>
  <c r="AU22" i="65"/>
  <c r="AV22" i="65"/>
  <c r="AW22" i="65"/>
  <c r="AQ23" i="65"/>
  <c r="AR23" i="65"/>
  <c r="AS23" i="65"/>
  <c r="AU23" i="65"/>
  <c r="AV23" i="65"/>
  <c r="AW23" i="65"/>
  <c r="AQ24" i="65"/>
  <c r="AR24" i="65"/>
  <c r="AS24" i="65"/>
  <c r="AU24" i="65"/>
  <c r="AV24" i="65"/>
  <c r="AW24" i="65"/>
  <c r="AQ25" i="65"/>
  <c r="AR25" i="65"/>
  <c r="AS25" i="65"/>
  <c r="AU25" i="65"/>
  <c r="AV25" i="65"/>
  <c r="AW25" i="65"/>
  <c r="AQ26" i="65"/>
  <c r="AR26" i="65"/>
  <c r="AS26" i="65"/>
  <c r="AU26" i="65"/>
  <c r="AV26" i="65"/>
  <c r="AW26" i="65"/>
  <c r="AQ27" i="65"/>
  <c r="AR27" i="65"/>
  <c r="AS27" i="65"/>
  <c r="AU27" i="65"/>
  <c r="AV27" i="65"/>
  <c r="AW27" i="65"/>
  <c r="AQ28" i="65"/>
  <c r="AR28" i="65"/>
  <c r="AS28" i="65"/>
  <c r="AU28" i="65"/>
  <c r="AV28" i="65"/>
  <c r="AW28" i="65"/>
  <c r="AQ29" i="65"/>
  <c r="AR29" i="65"/>
  <c r="AS29" i="65"/>
  <c r="AU29" i="65"/>
  <c r="AV29" i="65"/>
  <c r="AW29" i="65"/>
  <c r="AQ30" i="65"/>
  <c r="AR30" i="65"/>
  <c r="AS30" i="65"/>
  <c r="AU30" i="65"/>
  <c r="AV30" i="65"/>
  <c r="AW30" i="65"/>
  <c r="AQ32" i="65"/>
  <c r="AR32" i="65"/>
  <c r="AS32" i="65"/>
  <c r="AU32" i="65"/>
  <c r="AV32" i="65"/>
  <c r="AW32" i="65"/>
  <c r="AQ33" i="65"/>
  <c r="AR33" i="65"/>
  <c r="AS33" i="65"/>
  <c r="AU33" i="65"/>
  <c r="AV33" i="65"/>
  <c r="AW33" i="65"/>
  <c r="AQ34" i="65"/>
  <c r="AR34" i="65"/>
  <c r="AS34" i="65"/>
  <c r="AU34" i="65"/>
  <c r="AV34" i="65"/>
  <c r="AW34" i="65"/>
  <c r="AQ35" i="65"/>
  <c r="AR35" i="65"/>
  <c r="AS35" i="65"/>
  <c r="AU35" i="65"/>
  <c r="AV35" i="65"/>
  <c r="AW35" i="65"/>
  <c r="AQ36" i="65"/>
  <c r="AR36" i="65"/>
  <c r="AS36" i="65"/>
  <c r="AU36" i="65"/>
  <c r="AV36" i="65"/>
  <c r="AW36" i="65"/>
  <c r="AQ37" i="65"/>
  <c r="AR37" i="65"/>
  <c r="AS37" i="65"/>
  <c r="AU37" i="65"/>
  <c r="AV37" i="65"/>
  <c r="AW37" i="65"/>
  <c r="AV9" i="65"/>
  <c r="AW9" i="65"/>
  <c r="AU9" i="65"/>
  <c r="AR9" i="65"/>
  <c r="AS9" i="65"/>
  <c r="AQ9" i="65"/>
  <c r="L9" i="116"/>
  <c r="L10" i="116"/>
  <c r="L11" i="116"/>
  <c r="L12" i="116"/>
  <c r="L13" i="116"/>
  <c r="L14" i="116"/>
  <c r="L15" i="116"/>
  <c r="L16" i="116"/>
  <c r="L17" i="116"/>
  <c r="L18" i="116"/>
  <c r="L19" i="116"/>
  <c r="L20" i="116"/>
  <c r="L21" i="116"/>
  <c r="L22" i="116"/>
  <c r="L23" i="116"/>
  <c r="L24" i="116"/>
  <c r="L25" i="116"/>
  <c r="L26" i="116"/>
  <c r="L27" i="116"/>
  <c r="L28" i="116"/>
  <c r="L29" i="116"/>
  <c r="L31" i="116"/>
  <c r="L32" i="116"/>
  <c r="L33" i="116"/>
  <c r="L34" i="116"/>
  <c r="L35" i="116"/>
  <c r="L36" i="116"/>
  <c r="L37" i="116"/>
  <c r="L38" i="116"/>
  <c r="L8" i="116"/>
  <c r="AA10" i="114" l="1"/>
  <c r="AB10" i="114"/>
  <c r="AC10" i="114"/>
  <c r="AD10" i="114"/>
  <c r="AH10" i="114" s="1"/>
  <c r="AE10" i="114"/>
  <c r="AI10" i="114" s="1"/>
  <c r="AA11" i="114"/>
  <c r="AB11" i="114"/>
  <c r="AC11" i="114"/>
  <c r="AD11" i="114"/>
  <c r="AE11" i="114"/>
  <c r="AA12" i="114"/>
  <c r="AB12" i="114"/>
  <c r="AC12" i="114"/>
  <c r="AD12" i="114"/>
  <c r="AE12" i="114"/>
  <c r="AA13" i="114"/>
  <c r="AB13" i="114"/>
  <c r="AC13" i="114"/>
  <c r="AD13" i="114"/>
  <c r="AE13" i="114"/>
  <c r="AI13" i="114" s="1"/>
  <c r="AA14" i="114"/>
  <c r="AB14" i="114"/>
  <c r="AC14" i="114"/>
  <c r="AD14" i="114"/>
  <c r="AE14" i="114"/>
  <c r="AA15" i="114"/>
  <c r="AB15" i="114"/>
  <c r="AC15" i="114"/>
  <c r="AD15" i="114"/>
  <c r="AH15" i="114" s="1"/>
  <c r="AE15" i="114"/>
  <c r="AA16" i="114"/>
  <c r="AB16" i="114"/>
  <c r="AC16" i="114"/>
  <c r="AD16" i="114"/>
  <c r="AE16" i="114"/>
  <c r="AA17" i="114"/>
  <c r="AB17" i="114"/>
  <c r="AC17" i="114"/>
  <c r="AD17" i="114"/>
  <c r="AE17" i="114"/>
  <c r="AA18" i="114"/>
  <c r="AB18" i="114"/>
  <c r="AC18" i="114"/>
  <c r="AD18" i="114"/>
  <c r="AH18" i="114" s="1"/>
  <c r="AE18" i="114"/>
  <c r="AI18" i="114" s="1"/>
  <c r="AA19" i="114"/>
  <c r="AB19" i="114"/>
  <c r="AC19" i="114"/>
  <c r="AD19" i="114"/>
  <c r="AE19" i="114"/>
  <c r="AA20" i="114"/>
  <c r="AB20" i="114"/>
  <c r="AC20" i="114"/>
  <c r="AD20" i="114"/>
  <c r="AH20" i="114" s="1"/>
  <c r="AE20" i="114"/>
  <c r="AA21" i="114"/>
  <c r="AB21" i="114"/>
  <c r="AC21" i="114"/>
  <c r="AD21" i="114"/>
  <c r="AE21" i="114"/>
  <c r="AI21" i="114" s="1"/>
  <c r="AA22" i="114"/>
  <c r="AB22" i="114"/>
  <c r="AC22" i="114"/>
  <c r="AD22" i="114"/>
  <c r="AE22" i="114"/>
  <c r="AA23" i="114"/>
  <c r="AB23" i="114"/>
  <c r="AC23" i="114"/>
  <c r="AD23" i="114"/>
  <c r="AH23" i="114" s="1"/>
  <c r="AE23" i="114"/>
  <c r="AI23" i="114" s="1"/>
  <c r="AA24" i="114"/>
  <c r="AB24" i="114"/>
  <c r="AC24" i="114"/>
  <c r="AD24" i="114"/>
  <c r="AE24" i="114"/>
  <c r="AA25" i="114"/>
  <c r="AB25" i="114"/>
  <c r="AC25" i="114"/>
  <c r="AD25" i="114"/>
  <c r="AE25" i="114"/>
  <c r="AA26" i="114"/>
  <c r="AB26" i="114"/>
  <c r="AC26" i="114"/>
  <c r="AD26" i="114"/>
  <c r="AH26" i="114" s="1"/>
  <c r="AE26" i="114"/>
  <c r="AI26" i="114" s="1"/>
  <c r="AA27" i="114"/>
  <c r="AB27" i="114"/>
  <c r="AC27" i="114"/>
  <c r="AD27" i="114"/>
  <c r="AE27" i="114"/>
  <c r="AA28" i="114"/>
  <c r="AB28" i="114"/>
  <c r="AC28" i="114"/>
  <c r="AD28" i="114"/>
  <c r="AH28" i="114" s="1"/>
  <c r="AE28" i="114"/>
  <c r="AA29" i="114"/>
  <c r="AB29" i="114"/>
  <c r="AC29" i="114"/>
  <c r="AD29" i="114"/>
  <c r="AE29" i="114"/>
  <c r="AI29" i="114" s="1"/>
  <c r="AA30" i="114"/>
  <c r="AB30" i="114"/>
  <c r="AC30" i="114"/>
  <c r="AD30" i="114"/>
  <c r="AE30" i="114"/>
  <c r="AA31" i="114"/>
  <c r="AB31" i="114"/>
  <c r="AC31" i="114"/>
  <c r="AD31" i="114"/>
  <c r="AH31" i="114" s="1"/>
  <c r="AE31" i="114"/>
  <c r="AI31" i="114" s="1"/>
  <c r="AA32" i="114"/>
  <c r="AB32" i="114"/>
  <c r="AC32" i="114"/>
  <c r="AD32" i="114"/>
  <c r="AE32" i="114"/>
  <c r="AA33" i="114"/>
  <c r="AB33" i="114"/>
  <c r="AC33" i="114"/>
  <c r="AD33" i="114"/>
  <c r="AE33" i="114"/>
  <c r="AA34" i="114"/>
  <c r="AB34" i="114"/>
  <c r="AC34" i="114"/>
  <c r="AD34" i="114"/>
  <c r="AH34" i="114" s="1"/>
  <c r="AE34" i="114"/>
  <c r="AI34" i="114" s="1"/>
  <c r="AA35" i="114"/>
  <c r="AB35" i="114"/>
  <c r="AC35" i="114"/>
  <c r="AD35" i="114"/>
  <c r="AE35" i="114"/>
  <c r="AA36" i="114"/>
  <c r="AB36" i="114"/>
  <c r="AC36" i="114"/>
  <c r="AD36" i="114"/>
  <c r="AH36" i="114" s="1"/>
  <c r="AE36" i="114"/>
  <c r="AA37" i="114"/>
  <c r="AB37" i="114"/>
  <c r="AC37" i="114"/>
  <c r="AD37" i="114"/>
  <c r="AE37" i="114"/>
  <c r="AI37" i="114" s="1"/>
  <c r="AA38" i="114"/>
  <c r="AB38" i="114"/>
  <c r="AC38" i="114"/>
  <c r="AD38" i="114"/>
  <c r="AE38" i="114"/>
  <c r="AA39" i="114"/>
  <c r="AB39" i="114"/>
  <c r="AC39" i="114"/>
  <c r="AD39" i="114"/>
  <c r="AH39" i="114" s="1"/>
  <c r="AE39" i="114"/>
  <c r="AI39" i="114" s="1"/>
  <c r="AA40" i="114"/>
  <c r="AB40" i="114"/>
  <c r="AC40" i="114"/>
  <c r="AD40" i="114"/>
  <c r="AE40" i="114"/>
  <c r="AA41" i="114"/>
  <c r="AB41" i="114"/>
  <c r="AC41" i="114"/>
  <c r="AD41" i="114"/>
  <c r="AE41" i="114"/>
  <c r="AA42" i="114"/>
  <c r="AB42" i="114"/>
  <c r="AC42" i="114"/>
  <c r="AD42" i="114"/>
  <c r="AH42" i="114" s="1"/>
  <c r="AE42" i="114"/>
  <c r="AI42" i="114" s="1"/>
  <c r="AA43" i="114"/>
  <c r="AB43" i="114"/>
  <c r="AC43" i="114"/>
  <c r="AD43" i="114"/>
  <c r="AE43" i="114"/>
  <c r="AA44" i="114"/>
  <c r="AB44" i="114"/>
  <c r="AC44" i="114"/>
  <c r="AD44" i="114"/>
  <c r="AH44" i="114" s="1"/>
  <c r="AE44" i="114"/>
  <c r="AA45" i="114"/>
  <c r="AB45" i="114"/>
  <c r="AC45" i="114"/>
  <c r="AD45" i="114"/>
  <c r="AE45" i="114"/>
  <c r="AI45" i="114" s="1"/>
  <c r="AA46" i="114"/>
  <c r="AB46" i="114"/>
  <c r="AC46" i="114"/>
  <c r="AD46" i="114"/>
  <c r="AE46" i="114"/>
  <c r="AA47" i="114"/>
  <c r="AB47" i="114"/>
  <c r="AC47" i="114"/>
  <c r="AD47" i="114"/>
  <c r="AH47" i="114" s="1"/>
  <c r="AE47" i="114"/>
  <c r="AI47" i="114" s="1"/>
  <c r="AA48" i="114"/>
  <c r="AB48" i="114"/>
  <c r="AC48" i="114"/>
  <c r="AD48" i="114"/>
  <c r="AE48" i="114"/>
  <c r="AA49" i="114"/>
  <c r="AB49" i="114"/>
  <c r="AC49" i="114"/>
  <c r="AD49" i="114"/>
  <c r="AE49" i="114"/>
  <c r="AA50" i="114"/>
  <c r="AB50" i="114"/>
  <c r="AC50" i="114"/>
  <c r="AD50" i="114"/>
  <c r="AH50" i="114" s="1"/>
  <c r="AE50" i="114"/>
  <c r="AI50" i="114" s="1"/>
  <c r="AA51" i="114"/>
  <c r="AB51" i="114"/>
  <c r="AC51" i="114"/>
  <c r="AD51" i="114"/>
  <c r="AE51" i="114"/>
  <c r="AA52" i="114"/>
  <c r="AB52" i="114"/>
  <c r="AC52" i="114"/>
  <c r="AD52" i="114"/>
  <c r="AH52" i="114" s="1"/>
  <c r="AE52" i="114"/>
  <c r="AA53" i="114"/>
  <c r="AB53" i="114"/>
  <c r="AC53" i="114"/>
  <c r="AD53" i="114"/>
  <c r="AE53" i="114"/>
  <c r="AI53" i="114" s="1"/>
  <c r="AA54" i="114"/>
  <c r="AB54" i="114"/>
  <c r="AC54" i="114"/>
  <c r="AD54" i="114"/>
  <c r="AE54" i="114"/>
  <c r="AA55" i="114"/>
  <c r="AB55" i="114"/>
  <c r="AC55" i="114"/>
  <c r="AD55" i="114"/>
  <c r="AH55" i="114" s="1"/>
  <c r="AE55" i="114"/>
  <c r="AI55" i="114" s="1"/>
  <c r="AA56" i="114"/>
  <c r="AB56" i="114"/>
  <c r="AC56" i="114"/>
  <c r="AD56" i="114"/>
  <c r="AE56" i="114"/>
  <c r="AA57" i="114"/>
  <c r="AB57" i="114"/>
  <c r="AC57" i="114"/>
  <c r="AD57" i="114"/>
  <c r="AE57" i="114"/>
  <c r="AA58" i="114"/>
  <c r="AB58" i="114"/>
  <c r="AC58" i="114"/>
  <c r="AD58" i="114"/>
  <c r="AH58" i="114" s="1"/>
  <c r="AE58" i="114"/>
  <c r="AI58" i="114" s="1"/>
  <c r="AA59" i="114"/>
  <c r="AB59" i="114"/>
  <c r="AC59" i="114"/>
  <c r="AD59" i="114"/>
  <c r="AE59" i="114"/>
  <c r="AA60" i="114"/>
  <c r="AB60" i="114"/>
  <c r="AC60" i="114"/>
  <c r="AD60" i="114"/>
  <c r="AH60" i="114" s="1"/>
  <c r="AE60" i="114"/>
  <c r="AA61" i="114"/>
  <c r="AB61" i="114"/>
  <c r="AC61" i="114"/>
  <c r="AD61" i="114"/>
  <c r="AE61" i="114"/>
  <c r="AI61" i="114" s="1"/>
  <c r="AA62" i="114"/>
  <c r="AB62" i="114"/>
  <c r="AC62" i="114"/>
  <c r="AD62" i="114"/>
  <c r="AE62" i="114"/>
  <c r="AA63" i="114"/>
  <c r="AB63" i="114"/>
  <c r="AC63" i="114"/>
  <c r="AD63" i="114"/>
  <c r="AH63" i="114" s="1"/>
  <c r="AE63" i="114"/>
  <c r="AA64" i="114"/>
  <c r="AB64" i="114"/>
  <c r="AC64" i="114"/>
  <c r="AD64" i="114"/>
  <c r="AE64" i="114"/>
  <c r="AA65" i="114"/>
  <c r="AB65" i="114"/>
  <c r="AC65" i="114"/>
  <c r="AD65" i="114"/>
  <c r="AE65" i="114"/>
  <c r="AA66" i="114"/>
  <c r="AB66" i="114"/>
  <c r="AC66" i="114"/>
  <c r="AD66" i="114"/>
  <c r="AH66" i="114" s="1"/>
  <c r="AE66" i="114"/>
  <c r="AI66" i="114" s="1"/>
  <c r="AA67" i="114"/>
  <c r="AB67" i="114"/>
  <c r="AC67" i="114"/>
  <c r="AD67" i="114"/>
  <c r="AE67" i="114"/>
  <c r="AA68" i="114"/>
  <c r="AB68" i="114"/>
  <c r="AC68" i="114"/>
  <c r="AD68" i="114"/>
  <c r="AH68" i="114" s="1"/>
  <c r="AE68" i="114"/>
  <c r="AA69" i="114"/>
  <c r="AB69" i="114"/>
  <c r="AC69" i="114"/>
  <c r="AD69" i="114"/>
  <c r="AE69" i="114"/>
  <c r="AI69" i="114" s="1"/>
  <c r="AA70" i="114"/>
  <c r="AB70" i="114"/>
  <c r="AC70" i="114"/>
  <c r="AD70" i="114"/>
  <c r="AE70" i="114"/>
  <c r="AA71" i="114"/>
  <c r="AB71" i="114"/>
  <c r="AC71" i="114"/>
  <c r="AD71" i="114"/>
  <c r="AH71" i="114" s="1"/>
  <c r="AE71" i="114"/>
  <c r="AI71" i="114" s="1"/>
  <c r="AA72" i="114"/>
  <c r="AB72" i="114"/>
  <c r="AC72" i="114"/>
  <c r="AD72" i="114"/>
  <c r="AE72" i="114"/>
  <c r="AA73" i="114"/>
  <c r="AB73" i="114"/>
  <c r="AC73" i="114"/>
  <c r="AD73" i="114"/>
  <c r="AE73" i="114"/>
  <c r="AA74" i="114"/>
  <c r="AB74" i="114"/>
  <c r="AC74" i="114"/>
  <c r="AD74" i="114"/>
  <c r="AH74" i="114" s="1"/>
  <c r="AE74" i="114"/>
  <c r="AI74" i="114" s="1"/>
  <c r="AA75" i="114"/>
  <c r="AB75" i="114"/>
  <c r="AC75" i="114"/>
  <c r="AD75" i="114"/>
  <c r="AE75" i="114"/>
  <c r="AA76" i="114"/>
  <c r="AB76" i="114"/>
  <c r="AC76" i="114"/>
  <c r="AD76" i="114"/>
  <c r="AE76" i="114"/>
  <c r="AA77" i="114"/>
  <c r="AB77" i="114"/>
  <c r="AC77" i="114"/>
  <c r="AD77" i="114"/>
  <c r="AE77" i="114"/>
  <c r="AI77" i="114" s="1"/>
  <c r="AA78" i="114"/>
  <c r="AB78" i="114"/>
  <c r="AC78" i="114"/>
  <c r="AD78" i="114"/>
  <c r="AE78" i="114"/>
  <c r="AA79" i="114"/>
  <c r="AB79" i="114"/>
  <c r="AC79" i="114"/>
  <c r="AD79" i="114"/>
  <c r="AH79" i="114" s="1"/>
  <c r="AE79" i="114"/>
  <c r="AI79" i="114" s="1"/>
  <c r="AA80" i="114"/>
  <c r="AB80" i="114"/>
  <c r="AC80" i="114"/>
  <c r="AD80" i="114"/>
  <c r="AE80" i="114"/>
  <c r="AA81" i="114"/>
  <c r="AB81" i="114"/>
  <c r="AC81" i="114"/>
  <c r="AD81" i="114"/>
  <c r="AH81" i="114" s="1"/>
  <c r="AE81" i="114"/>
  <c r="AA82" i="114"/>
  <c r="AB82" i="114"/>
  <c r="AC82" i="114"/>
  <c r="AD82" i="114"/>
  <c r="AH82" i="114" s="1"/>
  <c r="AE82" i="114"/>
  <c r="AI82" i="114" s="1"/>
  <c r="AA83" i="114"/>
  <c r="AB83" i="114"/>
  <c r="AC83" i="114"/>
  <c r="AD83" i="114"/>
  <c r="AE83" i="114"/>
  <c r="AA84" i="114"/>
  <c r="AB84" i="114"/>
  <c r="AC84" i="114"/>
  <c r="AD84" i="114"/>
  <c r="AH84" i="114" s="1"/>
  <c r="AE84" i="114"/>
  <c r="AI84" i="114" s="1"/>
  <c r="AA85" i="114"/>
  <c r="AB85" i="114"/>
  <c r="AC85" i="114"/>
  <c r="AD85" i="114"/>
  <c r="AE85" i="114"/>
  <c r="AI85" i="114" s="1"/>
  <c r="AA86" i="114"/>
  <c r="AB86" i="114"/>
  <c r="AC86" i="114"/>
  <c r="AD86" i="114"/>
  <c r="AE86" i="114"/>
  <c r="AA87" i="114"/>
  <c r="AB87" i="114"/>
  <c r="AC87" i="114"/>
  <c r="AD87" i="114"/>
  <c r="AH87" i="114" s="1"/>
  <c r="AE87" i="114"/>
  <c r="AA88" i="114"/>
  <c r="AB88" i="114"/>
  <c r="AC88" i="114"/>
  <c r="AD88" i="114"/>
  <c r="AE88" i="114"/>
  <c r="AA89" i="114"/>
  <c r="AB89" i="114"/>
  <c r="AC89" i="114"/>
  <c r="AD89" i="114"/>
  <c r="AH89" i="114" s="1"/>
  <c r="AE89" i="114"/>
  <c r="AA90" i="114"/>
  <c r="AB90" i="114"/>
  <c r="AC90" i="114"/>
  <c r="AD90" i="114"/>
  <c r="AE90" i="114"/>
  <c r="AI90" i="114" s="1"/>
  <c r="AA91" i="114"/>
  <c r="AB91" i="114"/>
  <c r="AC91" i="114"/>
  <c r="AD91" i="114"/>
  <c r="AE91" i="114"/>
  <c r="AA92" i="114"/>
  <c r="AB92" i="114"/>
  <c r="AC92" i="114"/>
  <c r="AD92" i="114"/>
  <c r="AH92" i="114" s="1"/>
  <c r="AE92" i="114"/>
  <c r="AI92" i="114" s="1"/>
  <c r="AA93" i="114"/>
  <c r="AB93" i="114"/>
  <c r="AC93" i="114"/>
  <c r="AD93" i="114"/>
  <c r="AE93" i="114"/>
  <c r="AI93" i="114" s="1"/>
  <c r="AA94" i="114"/>
  <c r="AB94" i="114"/>
  <c r="AC94" i="114"/>
  <c r="AD94" i="114"/>
  <c r="AE94" i="114"/>
  <c r="AA95" i="114"/>
  <c r="AB95" i="114"/>
  <c r="AC95" i="114"/>
  <c r="AD95" i="114"/>
  <c r="AH95" i="114" s="1"/>
  <c r="AE95" i="114"/>
  <c r="AI95" i="114" s="1"/>
  <c r="AA96" i="114"/>
  <c r="AB96" i="114"/>
  <c r="AC96" i="114"/>
  <c r="AD96" i="114"/>
  <c r="AE96" i="114"/>
  <c r="AA97" i="114"/>
  <c r="AB97" i="114"/>
  <c r="AC97" i="114"/>
  <c r="AD97" i="114"/>
  <c r="AH97" i="114" s="1"/>
  <c r="AE97" i="114"/>
  <c r="AA98" i="114"/>
  <c r="AB98" i="114"/>
  <c r="AC98" i="114"/>
  <c r="AD98" i="114"/>
  <c r="AH98" i="114" s="1"/>
  <c r="AE98" i="114"/>
  <c r="AI98" i="114" s="1"/>
  <c r="AA99" i="114"/>
  <c r="AB99" i="114"/>
  <c r="AC99" i="114"/>
  <c r="AD99" i="114"/>
  <c r="AE99" i="114"/>
  <c r="AA100" i="114"/>
  <c r="AB100" i="114"/>
  <c r="AC100" i="114"/>
  <c r="AD100" i="114"/>
  <c r="AH100" i="114" s="1"/>
  <c r="AE100" i="114"/>
  <c r="AI100" i="114" s="1"/>
  <c r="AA101" i="114"/>
  <c r="AB101" i="114"/>
  <c r="AC101" i="114"/>
  <c r="AD101" i="114"/>
  <c r="AE101" i="114"/>
  <c r="AI101" i="114" s="1"/>
  <c r="AA102" i="114"/>
  <c r="AB102" i="114"/>
  <c r="AC102" i="114"/>
  <c r="AD102" i="114"/>
  <c r="AE102" i="114"/>
  <c r="AA103" i="114"/>
  <c r="AB103" i="114"/>
  <c r="AC103" i="114"/>
  <c r="AD103" i="114"/>
  <c r="AH103" i="114" s="1"/>
  <c r="AE103" i="114"/>
  <c r="AA104" i="114"/>
  <c r="AB104" i="114"/>
  <c r="AC104" i="114"/>
  <c r="AD104" i="114"/>
  <c r="AE104" i="114"/>
  <c r="AA105" i="114"/>
  <c r="AB105" i="114"/>
  <c r="AC105" i="114"/>
  <c r="AD105" i="114"/>
  <c r="AE105" i="114"/>
  <c r="AA106" i="114"/>
  <c r="AB106" i="114"/>
  <c r="AC106" i="114"/>
  <c r="AD106" i="114"/>
  <c r="AH106" i="114" s="1"/>
  <c r="AE106" i="114"/>
  <c r="AI106" i="114" s="1"/>
  <c r="AA107" i="114"/>
  <c r="AB107" i="114"/>
  <c r="AC107" i="114"/>
  <c r="AD107" i="114"/>
  <c r="AE107" i="114"/>
  <c r="AA108" i="114"/>
  <c r="AB108" i="114"/>
  <c r="AC108" i="114"/>
  <c r="AD108" i="114"/>
  <c r="AH108" i="114" s="1"/>
  <c r="AE108" i="114"/>
  <c r="AI108" i="114" s="1"/>
  <c r="AA109" i="114"/>
  <c r="AB109" i="114"/>
  <c r="AC109" i="114"/>
  <c r="AD109" i="114"/>
  <c r="AE109" i="114"/>
  <c r="AI109" i="114" s="1"/>
  <c r="AA110" i="114"/>
  <c r="AB110" i="114"/>
  <c r="AC110" i="114"/>
  <c r="AD110" i="114"/>
  <c r="AE110" i="114"/>
  <c r="AA111" i="114"/>
  <c r="AB111" i="114"/>
  <c r="AC111" i="114"/>
  <c r="AD111" i="114"/>
  <c r="AH111" i="114" s="1"/>
  <c r="AE111" i="114"/>
  <c r="AI111" i="114" s="1"/>
  <c r="AA112" i="114"/>
  <c r="AB112" i="114"/>
  <c r="AC112" i="114"/>
  <c r="AD112" i="114"/>
  <c r="AE112" i="114"/>
  <c r="AA113" i="114"/>
  <c r="AB113" i="114"/>
  <c r="AC113" i="114"/>
  <c r="AD113" i="114"/>
  <c r="AH113" i="114" s="1"/>
  <c r="AE113" i="114"/>
  <c r="AA115" i="114"/>
  <c r="AB115" i="114"/>
  <c r="AC115" i="114"/>
  <c r="AD115" i="114"/>
  <c r="AE115" i="114"/>
  <c r="AI115" i="114" s="1"/>
  <c r="AB9" i="114"/>
  <c r="AC9" i="114"/>
  <c r="AD9" i="114"/>
  <c r="AH9" i="114" s="1"/>
  <c r="AE9" i="114"/>
  <c r="AA9" i="114"/>
  <c r="AH10" i="113"/>
  <c r="AI10" i="113"/>
  <c r="AJ10" i="113"/>
  <c r="AH11" i="113"/>
  <c r="AI11" i="113"/>
  <c r="AJ11" i="113"/>
  <c r="AH12" i="113"/>
  <c r="AI12" i="113"/>
  <c r="AJ12" i="113"/>
  <c r="AH13" i="113"/>
  <c r="AI13" i="113"/>
  <c r="AJ13" i="113"/>
  <c r="AH14" i="113"/>
  <c r="AI14" i="113"/>
  <c r="AJ14" i="113"/>
  <c r="AH15" i="113"/>
  <c r="AI15" i="113"/>
  <c r="AJ15" i="113"/>
  <c r="AH16" i="113"/>
  <c r="AI16" i="113"/>
  <c r="AJ16" i="113"/>
  <c r="AH17" i="113"/>
  <c r="AI17" i="113"/>
  <c r="AJ17" i="113"/>
  <c r="AH18" i="113"/>
  <c r="AI18" i="113"/>
  <c r="AJ18" i="113"/>
  <c r="AH19" i="113"/>
  <c r="AI19" i="113"/>
  <c r="AJ19" i="113"/>
  <c r="AH20" i="113"/>
  <c r="AI20" i="113"/>
  <c r="AJ20" i="113"/>
  <c r="AH21" i="113"/>
  <c r="AI21" i="113"/>
  <c r="AJ21" i="113"/>
  <c r="AH22" i="113"/>
  <c r="AI22" i="113"/>
  <c r="AJ22" i="113"/>
  <c r="AH23" i="113"/>
  <c r="AI23" i="113"/>
  <c r="AJ23" i="113"/>
  <c r="AH24" i="113"/>
  <c r="AI24" i="113"/>
  <c r="AJ24" i="113"/>
  <c r="AH25" i="113"/>
  <c r="AI25" i="113"/>
  <c r="AJ25" i="113"/>
  <c r="AH26" i="113"/>
  <c r="AI26" i="113"/>
  <c r="AJ26" i="113"/>
  <c r="AH27" i="113"/>
  <c r="AI27" i="113"/>
  <c r="AJ27" i="113"/>
  <c r="AH28" i="113"/>
  <c r="AI28" i="113"/>
  <c r="AJ28" i="113"/>
  <c r="AH29" i="113"/>
  <c r="AI29" i="113"/>
  <c r="AJ29" i="113"/>
  <c r="AH30" i="113"/>
  <c r="AI30" i="113"/>
  <c r="AJ30" i="113"/>
  <c r="AH31" i="113"/>
  <c r="AI31" i="113"/>
  <c r="AJ31" i="113"/>
  <c r="AH32" i="113"/>
  <c r="AI32" i="113"/>
  <c r="AJ32" i="113"/>
  <c r="AH33" i="113"/>
  <c r="AI33" i="113"/>
  <c r="AJ33" i="113"/>
  <c r="AH34" i="113"/>
  <c r="AI34" i="113"/>
  <c r="AJ34" i="113"/>
  <c r="AH35" i="113"/>
  <c r="AI35" i="113"/>
  <c r="AJ35" i="113"/>
  <c r="AH36" i="113"/>
  <c r="AI36" i="113"/>
  <c r="AJ36" i="113"/>
  <c r="AH37" i="113"/>
  <c r="AI37" i="113"/>
  <c r="AJ37" i="113"/>
  <c r="AH38" i="113"/>
  <c r="AI38" i="113"/>
  <c r="AJ38" i="113"/>
  <c r="AH39" i="113"/>
  <c r="AI39" i="113"/>
  <c r="AJ39" i="113"/>
  <c r="AH40" i="113"/>
  <c r="AI40" i="113"/>
  <c r="AJ40" i="113"/>
  <c r="AH41" i="113"/>
  <c r="AI41" i="113"/>
  <c r="AJ41" i="113"/>
  <c r="AH42" i="113"/>
  <c r="AI42" i="113"/>
  <c r="AJ42" i="113"/>
  <c r="AH43" i="113"/>
  <c r="AI43" i="113"/>
  <c r="AJ43" i="113"/>
  <c r="AH44" i="113"/>
  <c r="AI44" i="113"/>
  <c r="AJ44" i="113"/>
  <c r="AH45" i="113"/>
  <c r="AI45" i="113"/>
  <c r="AJ45" i="113"/>
  <c r="AH46" i="113"/>
  <c r="AI46" i="113"/>
  <c r="AJ46" i="113"/>
  <c r="AH47" i="113"/>
  <c r="AI47" i="113"/>
  <c r="AJ47" i="113"/>
  <c r="AH48" i="113"/>
  <c r="AI48" i="113"/>
  <c r="AJ48" i="113"/>
  <c r="AH49" i="113"/>
  <c r="AI49" i="113"/>
  <c r="AJ49" i="113"/>
  <c r="AH50" i="113"/>
  <c r="AI50" i="113"/>
  <c r="AJ50" i="113"/>
  <c r="AH51" i="113"/>
  <c r="AI51" i="113"/>
  <c r="AJ51" i="113"/>
  <c r="AH52" i="113"/>
  <c r="AI52" i="113"/>
  <c r="AJ52" i="113"/>
  <c r="AH53" i="113"/>
  <c r="AI53" i="113"/>
  <c r="AJ53" i="113"/>
  <c r="AH54" i="113"/>
  <c r="AI54" i="113"/>
  <c r="AJ54" i="113"/>
  <c r="AH55" i="113"/>
  <c r="AI55" i="113"/>
  <c r="AJ55" i="113"/>
  <c r="AH56" i="113"/>
  <c r="AI56" i="113"/>
  <c r="AJ56" i="113"/>
  <c r="AH57" i="113"/>
  <c r="AI57" i="113"/>
  <c r="AJ57" i="113"/>
  <c r="AH58" i="113"/>
  <c r="AI58" i="113"/>
  <c r="AJ58" i="113"/>
  <c r="AH59" i="113"/>
  <c r="AI59" i="113"/>
  <c r="AJ59" i="113"/>
  <c r="AH60" i="113"/>
  <c r="AI60" i="113"/>
  <c r="AJ60" i="113"/>
  <c r="AH61" i="113"/>
  <c r="AI61" i="113"/>
  <c r="AJ61" i="113"/>
  <c r="AH62" i="113"/>
  <c r="AI62" i="113"/>
  <c r="AJ62" i="113"/>
  <c r="AH63" i="113"/>
  <c r="AI63" i="113"/>
  <c r="AJ63" i="113"/>
  <c r="AH64" i="113"/>
  <c r="AI64" i="113"/>
  <c r="AJ64" i="113"/>
  <c r="AH65" i="113"/>
  <c r="AI65" i="113"/>
  <c r="AJ65" i="113"/>
  <c r="AH66" i="113"/>
  <c r="AI66" i="113"/>
  <c r="AJ66" i="113"/>
  <c r="AH67" i="113"/>
  <c r="AI67" i="113"/>
  <c r="AJ67" i="113"/>
  <c r="AH68" i="113"/>
  <c r="AI68" i="113"/>
  <c r="AJ68" i="113"/>
  <c r="AH69" i="113"/>
  <c r="AI69" i="113"/>
  <c r="AJ69" i="113"/>
  <c r="AH70" i="113"/>
  <c r="AI70" i="113"/>
  <c r="AJ70" i="113"/>
  <c r="AH71" i="113"/>
  <c r="AI71" i="113"/>
  <c r="AJ71" i="113"/>
  <c r="AH72" i="113"/>
  <c r="AI72" i="113"/>
  <c r="AJ72" i="113"/>
  <c r="AH73" i="113"/>
  <c r="AI73" i="113"/>
  <c r="AJ73" i="113"/>
  <c r="AH74" i="113"/>
  <c r="AI74" i="113"/>
  <c r="AJ74" i="113"/>
  <c r="AH75" i="113"/>
  <c r="AI75" i="113"/>
  <c r="AJ75" i="113"/>
  <c r="AH76" i="113"/>
  <c r="AI76" i="113"/>
  <c r="AJ76" i="113"/>
  <c r="AH77" i="113"/>
  <c r="AI77" i="113"/>
  <c r="AJ77" i="113"/>
  <c r="AH78" i="113"/>
  <c r="AI78" i="113"/>
  <c r="AJ78" i="113"/>
  <c r="AH79" i="113"/>
  <c r="AI79" i="113"/>
  <c r="AJ79" i="113"/>
  <c r="AH80" i="113"/>
  <c r="AI80" i="113"/>
  <c r="AJ80" i="113"/>
  <c r="AH81" i="113"/>
  <c r="AI81" i="113"/>
  <c r="AJ81" i="113"/>
  <c r="AH82" i="113"/>
  <c r="AI82" i="113"/>
  <c r="AJ82" i="113"/>
  <c r="AH83" i="113"/>
  <c r="AI83" i="113"/>
  <c r="AJ83" i="113"/>
  <c r="AH84" i="113"/>
  <c r="AI84" i="113"/>
  <c r="AJ84" i="113"/>
  <c r="AH85" i="113"/>
  <c r="AI85" i="113"/>
  <c r="AJ85" i="113"/>
  <c r="AH86" i="113"/>
  <c r="AI86" i="113"/>
  <c r="AJ86" i="113"/>
  <c r="AH87" i="113"/>
  <c r="AI87" i="113"/>
  <c r="AJ87" i="113"/>
  <c r="AH88" i="113"/>
  <c r="AI88" i="113"/>
  <c r="AJ88" i="113"/>
  <c r="AH89" i="113"/>
  <c r="AI89" i="113"/>
  <c r="AJ89" i="113"/>
  <c r="AH90" i="113"/>
  <c r="AI90" i="113"/>
  <c r="AJ90" i="113"/>
  <c r="AH91" i="113"/>
  <c r="AI91" i="113"/>
  <c r="AJ91" i="113"/>
  <c r="AH92" i="113"/>
  <c r="AI92" i="113"/>
  <c r="AJ92" i="113"/>
  <c r="AH93" i="113"/>
  <c r="AI93" i="113"/>
  <c r="AJ93" i="113"/>
  <c r="AH94" i="113"/>
  <c r="AI94" i="113"/>
  <c r="AJ94" i="113"/>
  <c r="AH95" i="113"/>
  <c r="AI95" i="113"/>
  <c r="AJ95" i="113"/>
  <c r="AH96" i="113"/>
  <c r="AI96" i="113"/>
  <c r="AJ96" i="113"/>
  <c r="AH97" i="113"/>
  <c r="AI97" i="113"/>
  <c r="AJ97" i="113"/>
  <c r="AH98" i="113"/>
  <c r="AI98" i="113"/>
  <c r="AJ98" i="113"/>
  <c r="AH99" i="113"/>
  <c r="AI99" i="113"/>
  <c r="AJ99" i="113"/>
  <c r="AH100" i="113"/>
  <c r="AI100" i="113"/>
  <c r="AJ100" i="113"/>
  <c r="AH101" i="113"/>
  <c r="AI101" i="113"/>
  <c r="AJ101" i="113"/>
  <c r="AH102" i="113"/>
  <c r="AI102" i="113"/>
  <c r="AJ102" i="113"/>
  <c r="AH103" i="113"/>
  <c r="AI103" i="113"/>
  <c r="AJ103" i="113"/>
  <c r="AH104" i="113"/>
  <c r="AI104" i="113"/>
  <c r="AJ104" i="113"/>
  <c r="AH105" i="113"/>
  <c r="AI105" i="113"/>
  <c r="AJ105" i="113"/>
  <c r="AH106" i="113"/>
  <c r="AI106" i="113"/>
  <c r="AJ106" i="113"/>
  <c r="AH107" i="113"/>
  <c r="AI107" i="113"/>
  <c r="AJ107" i="113"/>
  <c r="AH108" i="113"/>
  <c r="AI108" i="113"/>
  <c r="AJ108" i="113"/>
  <c r="AH109" i="113"/>
  <c r="AI109" i="113"/>
  <c r="AJ109" i="113"/>
  <c r="AH110" i="113"/>
  <c r="AI110" i="113"/>
  <c r="AJ110" i="113"/>
  <c r="AH111" i="113"/>
  <c r="AI111" i="113"/>
  <c r="AJ111" i="113"/>
  <c r="AH112" i="113"/>
  <c r="AI112" i="113"/>
  <c r="AJ112" i="113"/>
  <c r="AH113" i="113"/>
  <c r="AI113" i="113"/>
  <c r="AJ113" i="113"/>
  <c r="AH115" i="113"/>
  <c r="AI115" i="113"/>
  <c r="AH116" i="113"/>
  <c r="AI116" i="113"/>
  <c r="AJ116" i="113"/>
  <c r="AH117" i="113"/>
  <c r="AI117" i="113"/>
  <c r="AI9" i="113"/>
  <c r="AJ9" i="113"/>
  <c r="AH9" i="113"/>
  <c r="AF115" i="113"/>
  <c r="AF117" i="113" s="1"/>
  <c r="AJ117" i="113" s="1"/>
  <c r="CM9" i="77"/>
  <c r="CN9" i="77"/>
  <c r="CP9" i="77"/>
  <c r="CQ9" i="77"/>
  <c r="CM10" i="77"/>
  <c r="CN10" i="77"/>
  <c r="CP10" i="77"/>
  <c r="CQ10" i="77"/>
  <c r="CM11" i="77"/>
  <c r="CN11" i="77"/>
  <c r="CP11" i="77"/>
  <c r="CQ11" i="77"/>
  <c r="CM12" i="77"/>
  <c r="CN12" i="77"/>
  <c r="CP12" i="77"/>
  <c r="CQ12" i="77"/>
  <c r="CM13" i="77"/>
  <c r="CN13" i="77"/>
  <c r="CP13" i="77"/>
  <c r="CQ13" i="77"/>
  <c r="CM14" i="77"/>
  <c r="CN14" i="77"/>
  <c r="CP14" i="77"/>
  <c r="CQ14" i="77"/>
  <c r="CM15" i="77"/>
  <c r="CN15" i="77"/>
  <c r="CP15" i="77"/>
  <c r="CQ15" i="77"/>
  <c r="CM16" i="77"/>
  <c r="CN16" i="77"/>
  <c r="CP16" i="77"/>
  <c r="CQ16" i="77"/>
  <c r="CM17" i="77"/>
  <c r="CN17" i="77"/>
  <c r="CP17" i="77"/>
  <c r="CQ17" i="77"/>
  <c r="CM18" i="77"/>
  <c r="CN18" i="77"/>
  <c r="CP18" i="77"/>
  <c r="CQ18" i="77"/>
  <c r="CM19" i="77"/>
  <c r="CN19" i="77"/>
  <c r="CP19" i="77"/>
  <c r="CQ19" i="77"/>
  <c r="CM20" i="77"/>
  <c r="CN20" i="77"/>
  <c r="CP20" i="77"/>
  <c r="CQ20" i="77"/>
  <c r="CM21" i="77"/>
  <c r="CN21" i="77"/>
  <c r="CP21" i="77"/>
  <c r="CQ21" i="77"/>
  <c r="CM22" i="77"/>
  <c r="CN22" i="77"/>
  <c r="CP22" i="77"/>
  <c r="CQ22" i="77"/>
  <c r="CM23" i="77"/>
  <c r="CN23" i="77"/>
  <c r="CP23" i="77"/>
  <c r="CQ23" i="77"/>
  <c r="CM24" i="77"/>
  <c r="CN24" i="77"/>
  <c r="CP24" i="77"/>
  <c r="CQ24" i="77"/>
  <c r="CM25" i="77"/>
  <c r="CN25" i="77"/>
  <c r="CP25" i="77"/>
  <c r="CQ25" i="77"/>
  <c r="CM26" i="77"/>
  <c r="CN26" i="77"/>
  <c r="CP26" i="77"/>
  <c r="CQ26" i="77"/>
  <c r="CM27" i="77"/>
  <c r="CN27" i="77"/>
  <c r="CP27" i="77"/>
  <c r="CQ27" i="77"/>
  <c r="CM28" i="77"/>
  <c r="CN28" i="77"/>
  <c r="CP28" i="77"/>
  <c r="CQ28" i="77"/>
  <c r="CM29" i="77"/>
  <c r="CN29" i="77"/>
  <c r="CP29" i="77"/>
  <c r="CQ29" i="77"/>
  <c r="CM31" i="77"/>
  <c r="CN31" i="77"/>
  <c r="CP31" i="77"/>
  <c r="CQ31" i="77"/>
  <c r="CR31" i="77"/>
  <c r="CM32" i="77"/>
  <c r="CN32" i="77"/>
  <c r="CP32" i="77"/>
  <c r="CQ32" i="77"/>
  <c r="CR32" i="77"/>
  <c r="CM33" i="77"/>
  <c r="CN33" i="77"/>
  <c r="CP33" i="77"/>
  <c r="CQ33" i="77"/>
  <c r="CR33" i="77"/>
  <c r="CM34" i="77"/>
  <c r="CN34" i="77"/>
  <c r="CP34" i="77"/>
  <c r="CQ34" i="77"/>
  <c r="CR34" i="77"/>
  <c r="CM35" i="77"/>
  <c r="CN35" i="77"/>
  <c r="CP35" i="77"/>
  <c r="CQ35" i="77"/>
  <c r="CR35" i="77"/>
  <c r="CM36" i="77"/>
  <c r="CN36" i="77"/>
  <c r="CP36" i="77"/>
  <c r="CQ36" i="77"/>
  <c r="CR36" i="77"/>
  <c r="CN8" i="77"/>
  <c r="CP8" i="77"/>
  <c r="CQ8" i="77"/>
  <c r="CM8" i="77"/>
  <c r="CJ12" i="77"/>
  <c r="CF8" i="77"/>
  <c r="CH8" i="77"/>
  <c r="CI8" i="77"/>
  <c r="CJ8" i="77"/>
  <c r="CF9" i="77"/>
  <c r="CF10" i="77"/>
  <c r="CH10" i="77"/>
  <c r="CI10" i="77"/>
  <c r="CJ10" i="77"/>
  <c r="CF11" i="77"/>
  <c r="CH11" i="77"/>
  <c r="CI11" i="77"/>
  <c r="CJ11" i="77"/>
  <c r="CF12" i="77"/>
  <c r="CH12" i="77"/>
  <c r="CF13" i="77"/>
  <c r="CH13" i="77"/>
  <c r="CJ13" i="77"/>
  <c r="CF14" i="77"/>
  <c r="CF15" i="77"/>
  <c r="CH15" i="77"/>
  <c r="CI15" i="77"/>
  <c r="CJ15" i="77"/>
  <c r="CF16" i="77"/>
  <c r="CH16" i="77"/>
  <c r="CI16" i="77"/>
  <c r="CJ16" i="77"/>
  <c r="CF17" i="77"/>
  <c r="CH17" i="77"/>
  <c r="CI17" i="77"/>
  <c r="CJ17" i="77"/>
  <c r="CF18" i="77"/>
  <c r="CH18" i="77"/>
  <c r="CI18" i="77"/>
  <c r="CJ18" i="77"/>
  <c r="CF19" i="77"/>
  <c r="CH19" i="77"/>
  <c r="CI19" i="77"/>
  <c r="CJ19" i="77"/>
  <c r="CF20" i="77"/>
  <c r="CH20" i="77"/>
  <c r="CI20" i="77"/>
  <c r="CJ20" i="77"/>
  <c r="CF21" i="77"/>
  <c r="CH21" i="77"/>
  <c r="CI21" i="77"/>
  <c r="CJ21" i="77"/>
  <c r="CF22" i="77"/>
  <c r="CH22" i="77"/>
  <c r="CI22" i="77"/>
  <c r="CJ22" i="77"/>
  <c r="CF23" i="77"/>
  <c r="CH23" i="77"/>
  <c r="CI23" i="77"/>
  <c r="CJ23" i="77"/>
  <c r="CF24" i="77"/>
  <c r="CH24" i="77"/>
  <c r="CI24" i="77"/>
  <c r="CJ24" i="77"/>
  <c r="CF25" i="77"/>
  <c r="CH25" i="77"/>
  <c r="CI25" i="77"/>
  <c r="CJ25" i="77"/>
  <c r="CF26" i="77"/>
  <c r="CH26" i="77"/>
  <c r="CI26" i="77"/>
  <c r="CJ26" i="77"/>
  <c r="CF27" i="77"/>
  <c r="CH27" i="77"/>
  <c r="CI27" i="77"/>
  <c r="CJ27" i="77"/>
  <c r="CF28" i="77"/>
  <c r="CH28" i="77"/>
  <c r="CI28" i="77"/>
  <c r="CJ28" i="77"/>
  <c r="CF29" i="77"/>
  <c r="CH29" i="77"/>
  <c r="CI29" i="77"/>
  <c r="CJ29" i="77"/>
  <c r="CF31" i="77"/>
  <c r="CH31" i="77"/>
  <c r="CI31" i="77"/>
  <c r="CJ31" i="77"/>
  <c r="CF32" i="77"/>
  <c r="CH32" i="77"/>
  <c r="CI32" i="77"/>
  <c r="CJ32" i="77"/>
  <c r="CF33" i="77"/>
  <c r="CH33" i="77"/>
  <c r="CI33" i="77"/>
  <c r="CJ33" i="77"/>
  <c r="CF34" i="77"/>
  <c r="CH34" i="77"/>
  <c r="CI34" i="77"/>
  <c r="CJ34" i="77"/>
  <c r="CF35" i="77"/>
  <c r="CH35" i="77"/>
  <c r="CI35" i="77"/>
  <c r="CJ35" i="77"/>
  <c r="CF36" i="77"/>
  <c r="CH36" i="77"/>
  <c r="CI36" i="77"/>
  <c r="CJ36" i="77"/>
  <c r="CE9" i="77"/>
  <c r="CE10" i="77"/>
  <c r="CE11" i="77"/>
  <c r="CE12" i="77"/>
  <c r="CE13" i="77"/>
  <c r="CE14" i="77"/>
  <c r="CE15" i="77"/>
  <c r="CE16" i="77"/>
  <c r="CE17" i="77"/>
  <c r="CE18" i="77"/>
  <c r="CE19" i="77"/>
  <c r="CE20" i="77"/>
  <c r="CE21" i="77"/>
  <c r="CE22" i="77"/>
  <c r="CE23" i="77"/>
  <c r="CE24" i="77"/>
  <c r="CE25" i="77"/>
  <c r="CE26" i="77"/>
  <c r="CE27" i="77"/>
  <c r="CE28" i="77"/>
  <c r="CE29" i="77"/>
  <c r="CE8" i="77"/>
  <c r="CC9" i="77"/>
  <c r="CC10" i="77"/>
  <c r="CC11" i="77"/>
  <c r="CC12" i="77"/>
  <c r="CC13" i="77"/>
  <c r="CC14" i="77"/>
  <c r="CC15" i="77"/>
  <c r="CC16" i="77"/>
  <c r="CC17" i="77"/>
  <c r="CC18" i="77"/>
  <c r="CC19" i="77"/>
  <c r="CC20" i="77"/>
  <c r="CC21" i="77"/>
  <c r="CC22" i="77"/>
  <c r="CC23" i="77"/>
  <c r="CC24" i="77"/>
  <c r="CC25" i="77"/>
  <c r="CC26" i="77"/>
  <c r="CC27" i="77"/>
  <c r="CC28" i="77"/>
  <c r="CC29" i="77"/>
  <c r="CC31" i="77"/>
  <c r="CC32" i="77"/>
  <c r="CC33" i="77"/>
  <c r="CC34" i="77"/>
  <c r="CC35" i="77"/>
  <c r="CC36" i="77"/>
  <c r="CC8" i="77"/>
  <c r="BY9" i="77"/>
  <c r="BY10" i="77"/>
  <c r="BY11" i="77"/>
  <c r="BY12" i="77"/>
  <c r="BY13" i="77"/>
  <c r="BY14" i="77"/>
  <c r="BY15" i="77"/>
  <c r="BY16" i="77"/>
  <c r="BY17" i="77"/>
  <c r="BY18" i="77"/>
  <c r="BY19" i="77"/>
  <c r="BY20" i="77"/>
  <c r="BY21" i="77"/>
  <c r="BY22" i="77"/>
  <c r="BY23" i="77"/>
  <c r="BY24" i="77"/>
  <c r="BY25" i="77"/>
  <c r="BY26" i="77"/>
  <c r="BY27" i="77"/>
  <c r="BY28" i="77"/>
  <c r="BY29" i="77"/>
  <c r="BY31" i="77"/>
  <c r="CO31" i="77" s="1"/>
  <c r="BY32" i="77"/>
  <c r="BY33" i="77"/>
  <c r="CO33" i="77" s="1"/>
  <c r="BY34" i="77"/>
  <c r="CO34" i="77" s="1"/>
  <c r="BY35" i="77"/>
  <c r="CO35" i="77" s="1"/>
  <c r="BY36" i="77"/>
  <c r="BY8" i="77"/>
  <c r="AH105" i="114" l="1"/>
  <c r="AH90" i="114"/>
  <c r="AH73" i="114"/>
  <c r="AI68" i="114"/>
  <c r="AH57" i="114"/>
  <c r="AI52" i="114"/>
  <c r="AH49" i="114"/>
  <c r="AI44" i="114"/>
  <c r="AH41" i="114"/>
  <c r="AI36" i="114"/>
  <c r="AH33" i="114"/>
  <c r="AI28" i="114"/>
  <c r="AH25" i="114"/>
  <c r="AI20" i="114"/>
  <c r="AH17" i="114"/>
  <c r="AI12" i="114"/>
  <c r="AI15" i="114"/>
  <c r="AH12" i="114"/>
  <c r="AI113" i="114"/>
  <c r="AH110" i="114"/>
  <c r="AI105" i="114"/>
  <c r="AH102" i="114"/>
  <c r="AI97" i="114"/>
  <c r="AH94" i="114"/>
  <c r="AI89" i="114"/>
  <c r="AH86" i="114"/>
  <c r="AI81" i="114"/>
  <c r="AH78" i="114"/>
  <c r="AI73" i="114"/>
  <c r="AH70" i="114"/>
  <c r="AI65" i="114"/>
  <c r="AH62" i="114"/>
  <c r="AI57" i="114"/>
  <c r="AH54" i="114"/>
  <c r="AI49" i="114"/>
  <c r="AH46" i="114"/>
  <c r="AI41" i="114"/>
  <c r="AH38" i="114"/>
  <c r="AI33" i="114"/>
  <c r="AH30" i="114"/>
  <c r="AI25" i="114"/>
  <c r="AH22" i="114"/>
  <c r="AI17" i="114"/>
  <c r="AH14" i="114"/>
  <c r="AH112" i="114"/>
  <c r="AI107" i="114"/>
  <c r="AH104" i="114"/>
  <c r="AI99" i="114"/>
  <c r="AH96" i="114"/>
  <c r="AI91" i="114"/>
  <c r="AH88" i="114"/>
  <c r="AI83" i="114"/>
  <c r="AH80" i="114"/>
  <c r="AI75" i="114"/>
  <c r="AH72" i="114"/>
  <c r="AI67" i="114"/>
  <c r="AH64" i="114"/>
  <c r="AI59" i="114"/>
  <c r="AH56" i="114"/>
  <c r="AI51" i="114"/>
  <c r="AI9" i="114"/>
  <c r="AI110" i="114"/>
  <c r="AH107" i="114"/>
  <c r="AH99" i="114"/>
  <c r="AI94" i="114"/>
  <c r="AH91" i="114"/>
  <c r="AI86" i="114"/>
  <c r="AH83" i="114"/>
  <c r="AI78" i="114"/>
  <c r="AH75" i="114"/>
  <c r="AI70" i="114"/>
  <c r="AH67" i="114"/>
  <c r="AI62" i="114"/>
  <c r="AH59" i="114"/>
  <c r="AI54" i="114"/>
  <c r="AI76" i="114"/>
  <c r="AH65" i="114"/>
  <c r="AI60" i="114"/>
  <c r="AI103" i="114"/>
  <c r="AI87" i="114"/>
  <c r="AH76" i="114"/>
  <c r="AI63" i="114"/>
  <c r="AI112" i="114"/>
  <c r="AH109" i="114"/>
  <c r="AI104" i="114"/>
  <c r="AH101" i="114"/>
  <c r="AI96" i="114"/>
  <c r="AH93" i="114"/>
  <c r="AI88" i="114"/>
  <c r="AH85" i="114"/>
  <c r="AI80" i="114"/>
  <c r="AH77" i="114"/>
  <c r="AI72" i="114"/>
  <c r="AH69" i="114"/>
  <c r="AI64" i="114"/>
  <c r="AH61" i="114"/>
  <c r="AI56" i="114"/>
  <c r="AH53" i="114"/>
  <c r="AI48" i="114"/>
  <c r="AH45" i="114"/>
  <c r="AI40" i="114"/>
  <c r="AH37" i="114"/>
  <c r="AI32" i="114"/>
  <c r="AH29" i="114"/>
  <c r="AI24" i="114"/>
  <c r="AH21" i="114"/>
  <c r="AI16" i="114"/>
  <c r="AH13" i="114"/>
  <c r="AH48" i="114"/>
  <c r="AI43" i="114"/>
  <c r="AH40" i="114"/>
  <c r="AI35" i="114"/>
  <c r="AH32" i="114"/>
  <c r="AI27" i="114"/>
  <c r="AH24" i="114"/>
  <c r="AI19" i="114"/>
  <c r="AH16" i="114"/>
  <c r="AI11" i="114"/>
  <c r="AI102" i="114"/>
  <c r="AH51" i="114"/>
  <c r="AI46" i="114"/>
  <c r="AH43" i="114"/>
  <c r="AI38" i="114"/>
  <c r="AH35" i="114"/>
  <c r="AI30" i="114"/>
  <c r="AH27" i="114"/>
  <c r="AI22" i="114"/>
  <c r="AH19" i="114"/>
  <c r="AI14" i="114"/>
  <c r="AH11" i="114"/>
  <c r="AF9" i="114"/>
  <c r="AJ9" i="114" s="1"/>
  <c r="AF112" i="114"/>
  <c r="AJ112" i="114" s="1"/>
  <c r="AF108" i="114"/>
  <c r="AJ108" i="114" s="1"/>
  <c r="AF104" i="114"/>
  <c r="AJ104" i="114" s="1"/>
  <c r="AF100" i="114"/>
  <c r="AJ100" i="114" s="1"/>
  <c r="AF96" i="114"/>
  <c r="AJ96" i="114" s="1"/>
  <c r="AF92" i="114"/>
  <c r="AJ92" i="114" s="1"/>
  <c r="AF88" i="114"/>
  <c r="AJ88" i="114" s="1"/>
  <c r="AF84" i="114"/>
  <c r="AJ84" i="114" s="1"/>
  <c r="AF80" i="114"/>
  <c r="AJ80" i="114" s="1"/>
  <c r="AF76" i="114"/>
  <c r="AJ76" i="114" s="1"/>
  <c r="AF72" i="114"/>
  <c r="AJ72" i="114" s="1"/>
  <c r="AF68" i="114"/>
  <c r="AJ68" i="114" s="1"/>
  <c r="AF64" i="114"/>
  <c r="AJ64" i="114" s="1"/>
  <c r="AF60" i="114"/>
  <c r="AJ60" i="114" s="1"/>
  <c r="AF56" i="114"/>
  <c r="AJ56" i="114" s="1"/>
  <c r="AF52" i="114"/>
  <c r="AJ52" i="114" s="1"/>
  <c r="AF48" i="114"/>
  <c r="AJ48" i="114" s="1"/>
  <c r="AF44" i="114"/>
  <c r="AJ44" i="114" s="1"/>
  <c r="AF40" i="114"/>
  <c r="AJ40" i="114" s="1"/>
  <c r="AF36" i="114"/>
  <c r="AJ36" i="114" s="1"/>
  <c r="AF32" i="114"/>
  <c r="AJ32" i="114" s="1"/>
  <c r="AF28" i="114"/>
  <c r="AJ28" i="114" s="1"/>
  <c r="AF24" i="114"/>
  <c r="AJ24" i="114" s="1"/>
  <c r="AF20" i="114"/>
  <c r="AJ20" i="114" s="1"/>
  <c r="AF16" i="114"/>
  <c r="AJ16" i="114" s="1"/>
  <c r="AF12" i="114"/>
  <c r="AJ12" i="114" s="1"/>
  <c r="AF113" i="114"/>
  <c r="AJ113" i="114" s="1"/>
  <c r="AF109" i="114"/>
  <c r="AJ109" i="114" s="1"/>
  <c r="AF105" i="114"/>
  <c r="AJ105" i="114" s="1"/>
  <c r="AF101" i="114"/>
  <c r="AJ101" i="114" s="1"/>
  <c r="AF97" i="114"/>
  <c r="AJ97" i="114" s="1"/>
  <c r="AF93" i="114"/>
  <c r="AJ93" i="114" s="1"/>
  <c r="AF89" i="114"/>
  <c r="AJ89" i="114" s="1"/>
  <c r="AF85" i="114"/>
  <c r="AJ85" i="114" s="1"/>
  <c r="AF81" i="114"/>
  <c r="AJ81" i="114" s="1"/>
  <c r="AF77" i="114"/>
  <c r="AJ77" i="114" s="1"/>
  <c r="AF73" i="114"/>
  <c r="AJ73" i="114" s="1"/>
  <c r="AF69" i="114"/>
  <c r="AJ69" i="114" s="1"/>
  <c r="AF65" i="114"/>
  <c r="AJ65" i="114" s="1"/>
  <c r="AF61" i="114"/>
  <c r="AJ61" i="114" s="1"/>
  <c r="AF57" i="114"/>
  <c r="AJ57" i="114" s="1"/>
  <c r="AF53" i="114"/>
  <c r="AJ53" i="114" s="1"/>
  <c r="AF49" i="114"/>
  <c r="AJ49" i="114" s="1"/>
  <c r="AF45" i="114"/>
  <c r="AJ45" i="114" s="1"/>
  <c r="AF41" i="114"/>
  <c r="AJ41" i="114" s="1"/>
  <c r="AF37" i="114"/>
  <c r="AJ37" i="114" s="1"/>
  <c r="AF33" i="114"/>
  <c r="AJ33" i="114" s="1"/>
  <c r="AF29" i="114"/>
  <c r="AJ29" i="114" s="1"/>
  <c r="AF25" i="114"/>
  <c r="AJ25" i="114" s="1"/>
  <c r="AF21" i="114"/>
  <c r="AJ21" i="114" s="1"/>
  <c r="AF17" i="114"/>
  <c r="AJ17" i="114" s="1"/>
  <c r="AF13" i="114"/>
  <c r="AJ13" i="114" s="1"/>
  <c r="AJ115" i="113"/>
  <c r="AF115" i="114"/>
  <c r="AJ115" i="114" s="1"/>
  <c r="AF110" i="114"/>
  <c r="AJ110" i="114" s="1"/>
  <c r="AF106" i="114"/>
  <c r="AJ106" i="114" s="1"/>
  <c r="AF102" i="114"/>
  <c r="AJ102" i="114" s="1"/>
  <c r="AF98" i="114"/>
  <c r="AJ98" i="114" s="1"/>
  <c r="AF94" i="114"/>
  <c r="AJ94" i="114" s="1"/>
  <c r="AF90" i="114"/>
  <c r="AJ90" i="114" s="1"/>
  <c r="AF86" i="114"/>
  <c r="AJ86" i="114" s="1"/>
  <c r="AF82" i="114"/>
  <c r="AJ82" i="114" s="1"/>
  <c r="AF78" i="114"/>
  <c r="AJ78" i="114" s="1"/>
  <c r="AF74" i="114"/>
  <c r="AJ74" i="114" s="1"/>
  <c r="AF70" i="114"/>
  <c r="AJ70" i="114" s="1"/>
  <c r="AF66" i="114"/>
  <c r="AJ66" i="114" s="1"/>
  <c r="AF62" i="114"/>
  <c r="AJ62" i="114" s="1"/>
  <c r="AF58" i="114"/>
  <c r="AJ58" i="114" s="1"/>
  <c r="AF54" i="114"/>
  <c r="AJ54" i="114" s="1"/>
  <c r="AF50" i="114"/>
  <c r="AJ50" i="114" s="1"/>
  <c r="AF46" i="114"/>
  <c r="AJ46" i="114" s="1"/>
  <c r="AF42" i="114"/>
  <c r="AJ42" i="114" s="1"/>
  <c r="AF38" i="114"/>
  <c r="AJ38" i="114" s="1"/>
  <c r="AF34" i="114"/>
  <c r="AJ34" i="114" s="1"/>
  <c r="AF30" i="114"/>
  <c r="AJ30" i="114" s="1"/>
  <c r="AF26" i="114"/>
  <c r="AJ26" i="114" s="1"/>
  <c r="AF22" i="114"/>
  <c r="AJ22" i="114" s="1"/>
  <c r="AF18" i="114"/>
  <c r="AJ18" i="114" s="1"/>
  <c r="AF14" i="114"/>
  <c r="AJ14" i="114" s="1"/>
  <c r="AF10" i="114"/>
  <c r="AJ10" i="114" s="1"/>
  <c r="AF111" i="114"/>
  <c r="AJ111" i="114" s="1"/>
  <c r="AF107" i="114"/>
  <c r="AJ107" i="114" s="1"/>
  <c r="AF103" i="114"/>
  <c r="AJ103" i="114" s="1"/>
  <c r="AF99" i="114"/>
  <c r="AJ99" i="114" s="1"/>
  <c r="AF95" i="114"/>
  <c r="AJ95" i="114" s="1"/>
  <c r="AF91" i="114"/>
  <c r="AJ91" i="114" s="1"/>
  <c r="AF87" i="114"/>
  <c r="AJ87" i="114" s="1"/>
  <c r="AF83" i="114"/>
  <c r="AJ83" i="114" s="1"/>
  <c r="AF79" i="114"/>
  <c r="AJ79" i="114" s="1"/>
  <c r="AF75" i="114"/>
  <c r="AJ75" i="114" s="1"/>
  <c r="AF71" i="114"/>
  <c r="AJ71" i="114" s="1"/>
  <c r="AF67" i="114"/>
  <c r="AJ67" i="114" s="1"/>
  <c r="AF63" i="114"/>
  <c r="AJ63" i="114" s="1"/>
  <c r="AF59" i="114"/>
  <c r="AJ59" i="114" s="1"/>
  <c r="AF55" i="114"/>
  <c r="AJ55" i="114" s="1"/>
  <c r="AF51" i="114"/>
  <c r="AJ51" i="114" s="1"/>
  <c r="AF47" i="114"/>
  <c r="AJ47" i="114" s="1"/>
  <c r="AF43" i="114"/>
  <c r="AJ43" i="114" s="1"/>
  <c r="AF39" i="114"/>
  <c r="AJ39" i="114" s="1"/>
  <c r="AF35" i="114"/>
  <c r="AJ35" i="114" s="1"/>
  <c r="AF31" i="114"/>
  <c r="AJ31" i="114" s="1"/>
  <c r="AF27" i="114"/>
  <c r="AJ27" i="114" s="1"/>
  <c r="AF23" i="114"/>
  <c r="AJ23" i="114" s="1"/>
  <c r="AF19" i="114"/>
  <c r="AJ19" i="114" s="1"/>
  <c r="AF15" i="114"/>
  <c r="AJ15" i="114" s="1"/>
  <c r="AF11" i="114"/>
  <c r="AJ11" i="114" s="1"/>
  <c r="CK10" i="77"/>
  <c r="CG19" i="77"/>
  <c r="CK32" i="77"/>
  <c r="CK15" i="77"/>
  <c r="CK18" i="77"/>
  <c r="CO36" i="77"/>
  <c r="CG25" i="77"/>
  <c r="CS17" i="77"/>
  <c r="CO32" i="77"/>
  <c r="BU9" i="77"/>
  <c r="BU10" i="77"/>
  <c r="BU11" i="77"/>
  <c r="CK11" i="77" s="1"/>
  <c r="BU12" i="77"/>
  <c r="BU13" i="77"/>
  <c r="BU14" i="77"/>
  <c r="BU15" i="77"/>
  <c r="BU16" i="77"/>
  <c r="CK16" i="77" s="1"/>
  <c r="BU17" i="77"/>
  <c r="CK17" i="77" s="1"/>
  <c r="BU18" i="77"/>
  <c r="BU19" i="77"/>
  <c r="CK19" i="77" s="1"/>
  <c r="BU20" i="77"/>
  <c r="CK20" i="77" s="1"/>
  <c r="BU21" i="77"/>
  <c r="CK21" i="77" s="1"/>
  <c r="BU22" i="77"/>
  <c r="CK22" i="77" s="1"/>
  <c r="BU23" i="77"/>
  <c r="CK23" i="77" s="1"/>
  <c r="BU24" i="77"/>
  <c r="CK24" i="77" s="1"/>
  <c r="BU25" i="77"/>
  <c r="CK25" i="77" s="1"/>
  <c r="BU26" i="77"/>
  <c r="CK26" i="77" s="1"/>
  <c r="BU27" i="77"/>
  <c r="CK27" i="77" s="1"/>
  <c r="BU28" i="77"/>
  <c r="CK28" i="77" s="1"/>
  <c r="BU29" i="77"/>
  <c r="CK29" i="77" s="1"/>
  <c r="BU31" i="77"/>
  <c r="CK31" i="77" s="1"/>
  <c r="BU32" i="77"/>
  <c r="BU33" i="77"/>
  <c r="CK33" i="77" s="1"/>
  <c r="BU34" i="77"/>
  <c r="CK34" i="77" s="1"/>
  <c r="BU35" i="77"/>
  <c r="CK35" i="77" s="1"/>
  <c r="BU36" i="77"/>
  <c r="CK36" i="77" s="1"/>
  <c r="BU8" i="77"/>
  <c r="CK8" i="77" s="1"/>
  <c r="BQ9" i="77"/>
  <c r="CG9" i="77" s="1"/>
  <c r="BQ10" i="77"/>
  <c r="CG10" i="77" s="1"/>
  <c r="BQ11" i="77"/>
  <c r="CG11" i="77" s="1"/>
  <c r="BQ12" i="77"/>
  <c r="CG12" i="77" s="1"/>
  <c r="BQ13" i="77"/>
  <c r="CG13" i="77" s="1"/>
  <c r="BQ14" i="77"/>
  <c r="CG14" i="77" s="1"/>
  <c r="BQ15" i="77"/>
  <c r="CG15" i="77" s="1"/>
  <c r="BQ16" i="77"/>
  <c r="CG16" i="77" s="1"/>
  <c r="BQ17" i="77"/>
  <c r="CG17" i="77" s="1"/>
  <c r="BQ18" i="77"/>
  <c r="CG18" i="77" s="1"/>
  <c r="BQ19" i="77"/>
  <c r="BQ20" i="77"/>
  <c r="CG20" i="77" s="1"/>
  <c r="BQ21" i="77"/>
  <c r="CG21" i="77" s="1"/>
  <c r="BQ22" i="77"/>
  <c r="CG22" i="77" s="1"/>
  <c r="BQ23" i="77"/>
  <c r="CG23" i="77" s="1"/>
  <c r="BQ24" i="77"/>
  <c r="CG24" i="77" s="1"/>
  <c r="BQ25" i="77"/>
  <c r="BQ26" i="77"/>
  <c r="CG26" i="77" s="1"/>
  <c r="BQ27" i="77"/>
  <c r="CG27" i="77" s="1"/>
  <c r="BQ28" i="77"/>
  <c r="CG28" i="77" s="1"/>
  <c r="BQ29" i="77"/>
  <c r="CG29" i="77" s="1"/>
  <c r="BQ8" i="77"/>
  <c r="CG8" i="77" s="1"/>
  <c r="BE9" i="77"/>
  <c r="BE10" i="77"/>
  <c r="BE11" i="77"/>
  <c r="BE12" i="77"/>
  <c r="BE13" i="77"/>
  <c r="BE14" i="77"/>
  <c r="BE15" i="77"/>
  <c r="BE16" i="77"/>
  <c r="BE17" i="77"/>
  <c r="BE18" i="77"/>
  <c r="BE19" i="77"/>
  <c r="BE20" i="77"/>
  <c r="BE21" i="77"/>
  <c r="BE22" i="77"/>
  <c r="BE23" i="77"/>
  <c r="BE24" i="77"/>
  <c r="BE25" i="77"/>
  <c r="BE26" i="77"/>
  <c r="BE27" i="77"/>
  <c r="BE28" i="77"/>
  <c r="BE29" i="77"/>
  <c r="BE31" i="77"/>
  <c r="BE32" i="77"/>
  <c r="BE33" i="77"/>
  <c r="BE34" i="77"/>
  <c r="BE35" i="77"/>
  <c r="BE36" i="77"/>
  <c r="BE8" i="77"/>
  <c r="AW9" i="77"/>
  <c r="AW10" i="77"/>
  <c r="AW11" i="77"/>
  <c r="AW12" i="77"/>
  <c r="AW13" i="77"/>
  <c r="AW14" i="77"/>
  <c r="AW15" i="77"/>
  <c r="AW16" i="77"/>
  <c r="AW17" i="77"/>
  <c r="AW18" i="77"/>
  <c r="AW19" i="77"/>
  <c r="AW20" i="77"/>
  <c r="AW21" i="77"/>
  <c r="AW22" i="77"/>
  <c r="AW23" i="77"/>
  <c r="AW24" i="77"/>
  <c r="AW25" i="77"/>
  <c r="AW26" i="77"/>
  <c r="AW27" i="77"/>
  <c r="AW28" i="77"/>
  <c r="AW29" i="77"/>
  <c r="AW31" i="77"/>
  <c r="AW32" i="77"/>
  <c r="AW33" i="77"/>
  <c r="AW34" i="77"/>
  <c r="AW35" i="77"/>
  <c r="AW36" i="77"/>
  <c r="AW8" i="77"/>
  <c r="AO9" i="77"/>
  <c r="AO10" i="77"/>
  <c r="AO11" i="77"/>
  <c r="AO12" i="77"/>
  <c r="AO13" i="77"/>
  <c r="AO14" i="77"/>
  <c r="AO15" i="77"/>
  <c r="AO16" i="77"/>
  <c r="AO17" i="77"/>
  <c r="AO18" i="77"/>
  <c r="AO19" i="77"/>
  <c r="AO20" i="77"/>
  <c r="AO21" i="77"/>
  <c r="AO22" i="77"/>
  <c r="AO23" i="77"/>
  <c r="AO24" i="77"/>
  <c r="AO25" i="77"/>
  <c r="AO26" i="77"/>
  <c r="AO27" i="77"/>
  <c r="AO28" i="77"/>
  <c r="AO29" i="77"/>
  <c r="AO31" i="77"/>
  <c r="AO32" i="77"/>
  <c r="AO33" i="77"/>
  <c r="AO34" i="77"/>
  <c r="AO35" i="77"/>
  <c r="AO36" i="77"/>
  <c r="AO8" i="77"/>
  <c r="AG9" i="77"/>
  <c r="AG10" i="77"/>
  <c r="AG11" i="77"/>
  <c r="AG12" i="77"/>
  <c r="AG13" i="77"/>
  <c r="AG14" i="77"/>
  <c r="AG15" i="77"/>
  <c r="AG16" i="77"/>
  <c r="AG17" i="77"/>
  <c r="AG18" i="77"/>
  <c r="AG19" i="77"/>
  <c r="AG20" i="77"/>
  <c r="AG21" i="77"/>
  <c r="AG22" i="77"/>
  <c r="AG23" i="77"/>
  <c r="AG24" i="77"/>
  <c r="AG25" i="77"/>
  <c r="AG26" i="77"/>
  <c r="AG27" i="77"/>
  <c r="AG28" i="77"/>
  <c r="AG29" i="77"/>
  <c r="AG31" i="77"/>
  <c r="AG32" i="77"/>
  <c r="AG33" i="77"/>
  <c r="AG34" i="77"/>
  <c r="AG35" i="77"/>
  <c r="AG36" i="77"/>
  <c r="AG8" i="77"/>
  <c r="Y9" i="77"/>
  <c r="Y10" i="77"/>
  <c r="Y11" i="77"/>
  <c r="Y12" i="77"/>
  <c r="Y13" i="77"/>
  <c r="Y14" i="77"/>
  <c r="Y15" i="77"/>
  <c r="Y16" i="77"/>
  <c r="Y17" i="77"/>
  <c r="Y18" i="77"/>
  <c r="Y19" i="77"/>
  <c r="Y20" i="77"/>
  <c r="Y21" i="77"/>
  <c r="Y22" i="77"/>
  <c r="Y23" i="77"/>
  <c r="Y24" i="77"/>
  <c r="Y25" i="77"/>
  <c r="Y26" i="77"/>
  <c r="Y27" i="77"/>
  <c r="Y28" i="77"/>
  <c r="Y29" i="77"/>
  <c r="Y31" i="77"/>
  <c r="Y32" i="77"/>
  <c r="Y33" i="77"/>
  <c r="Y34" i="77"/>
  <c r="Y35" i="77"/>
  <c r="Y36" i="77"/>
  <c r="Y8" i="77"/>
  <c r="Q8" i="77"/>
  <c r="Q9" i="77"/>
  <c r="Q10" i="77"/>
  <c r="Q11" i="77"/>
  <c r="Q12" i="77"/>
  <c r="Q13" i="77"/>
  <c r="Q14" i="77"/>
  <c r="Q15" i="77"/>
  <c r="Q16" i="77"/>
  <c r="Q17" i="77"/>
  <c r="Q18" i="77"/>
  <c r="Q19" i="77"/>
  <c r="Q20" i="77"/>
  <c r="Q21" i="77"/>
  <c r="Q22" i="77"/>
  <c r="Q23" i="77"/>
  <c r="Q24" i="77"/>
  <c r="Q25" i="77"/>
  <c r="Q26" i="77"/>
  <c r="Q27" i="77"/>
  <c r="Q28" i="77"/>
  <c r="Q29" i="77"/>
  <c r="Q31" i="77"/>
  <c r="Q32" i="77"/>
  <c r="Q33" i="77"/>
  <c r="Q34" i="77"/>
  <c r="Q35" i="77"/>
  <c r="Q36" i="77"/>
  <c r="I9" i="77"/>
  <c r="CS9" i="77" s="1"/>
  <c r="I10" i="77"/>
  <c r="CS10" i="77" s="1"/>
  <c r="I11" i="77"/>
  <c r="CS11" i="77" s="1"/>
  <c r="I12" i="77"/>
  <c r="CS12" i="77" s="1"/>
  <c r="I13" i="77"/>
  <c r="CS13" i="77" s="1"/>
  <c r="I14" i="77"/>
  <c r="CS14" i="77" s="1"/>
  <c r="I15" i="77"/>
  <c r="CS15" i="77" s="1"/>
  <c r="I16" i="77"/>
  <c r="CS16" i="77" s="1"/>
  <c r="I17" i="77"/>
  <c r="I18" i="77"/>
  <c r="CS18" i="77" s="1"/>
  <c r="I19" i="77"/>
  <c r="CS19" i="77" s="1"/>
  <c r="I20" i="77"/>
  <c r="CS20" i="77" s="1"/>
  <c r="I21" i="77"/>
  <c r="CS21" i="77" s="1"/>
  <c r="I22" i="77"/>
  <c r="CS22" i="77" s="1"/>
  <c r="I23" i="77"/>
  <c r="CS23" i="77" s="1"/>
  <c r="I24" i="77"/>
  <c r="CS24" i="77" s="1"/>
  <c r="I25" i="77"/>
  <c r="CS25" i="77" s="1"/>
  <c r="I26" i="77"/>
  <c r="CS26" i="77" s="1"/>
  <c r="I27" i="77"/>
  <c r="CS27" i="77" s="1"/>
  <c r="I28" i="77"/>
  <c r="CS28" i="77" s="1"/>
  <c r="I29" i="77"/>
  <c r="CS29" i="77" s="1"/>
  <c r="I31" i="77"/>
  <c r="CS31" i="77" s="1"/>
  <c r="I32" i="77"/>
  <c r="CS32" i="77" s="1"/>
  <c r="I33" i="77"/>
  <c r="CS33" i="77" s="1"/>
  <c r="I34" i="77"/>
  <c r="CS34" i="77" s="1"/>
  <c r="I35" i="77"/>
  <c r="CS35" i="77" s="1"/>
  <c r="I36" i="77"/>
  <c r="CS36" i="77" s="1"/>
  <c r="I8" i="77"/>
  <c r="CS8" i="77" s="1"/>
  <c r="BM8" i="77"/>
  <c r="BM9" i="77"/>
  <c r="BM10" i="77"/>
  <c r="BM11" i="77"/>
  <c r="BM12" i="77"/>
  <c r="BM13" i="77"/>
  <c r="BM14" i="77"/>
  <c r="BM15" i="77"/>
  <c r="BM16" i="77"/>
  <c r="BM17" i="77"/>
  <c r="BM18" i="77"/>
  <c r="BM19" i="77"/>
  <c r="BM20" i="77"/>
  <c r="BM21" i="77"/>
  <c r="BM22" i="77"/>
  <c r="BM23" i="77"/>
  <c r="BM24" i="77"/>
  <c r="BM25" i="77"/>
  <c r="BM26" i="77"/>
  <c r="BM27" i="77"/>
  <c r="BM28" i="77"/>
  <c r="BM29" i="77"/>
  <c r="BM31" i="77"/>
  <c r="BM32" i="77"/>
  <c r="BM33" i="77"/>
  <c r="BM34" i="77"/>
  <c r="BM35" i="77"/>
  <c r="BM36" i="77"/>
  <c r="BI9" i="77" l="1"/>
  <c r="BI10" i="77"/>
  <c r="BI11" i="77"/>
  <c r="BI12" i="77"/>
  <c r="BI13" i="77"/>
  <c r="BI14" i="77"/>
  <c r="BI15" i="77"/>
  <c r="BI16" i="77"/>
  <c r="BI17" i="77"/>
  <c r="BI18" i="77"/>
  <c r="BI19" i="77"/>
  <c r="BI20" i="77"/>
  <c r="BI21" i="77"/>
  <c r="BI22" i="77"/>
  <c r="BI23" i="77"/>
  <c r="BI24" i="77"/>
  <c r="BI25" i="77"/>
  <c r="BI26" i="77"/>
  <c r="BI27" i="77"/>
  <c r="BI28" i="77"/>
  <c r="BI29" i="77"/>
  <c r="BI31" i="77"/>
  <c r="BI32" i="77"/>
  <c r="BI33" i="77"/>
  <c r="BI34" i="77"/>
  <c r="BI35" i="77"/>
  <c r="BI36" i="77"/>
  <c r="BI8" i="77"/>
  <c r="BO35" i="77" l="1"/>
  <c r="BO34" i="77"/>
  <c r="BO33" i="77"/>
  <c r="BO32" i="77"/>
  <c r="BO31" i="77"/>
  <c r="AR13" i="75"/>
  <c r="AR8" i="75"/>
  <c r="G7" i="70"/>
  <c r="H7" i="70"/>
  <c r="I7" i="70"/>
  <c r="AF7" i="70"/>
  <c r="AG7" i="70"/>
  <c r="AH7" i="70"/>
  <c r="G8" i="70"/>
  <c r="H8" i="70"/>
  <c r="I8" i="70"/>
  <c r="AF8" i="70"/>
  <c r="AG8" i="70"/>
  <c r="AH8" i="70"/>
  <c r="G9" i="70"/>
  <c r="H9" i="70"/>
  <c r="I9" i="70"/>
  <c r="AF9" i="70"/>
  <c r="AG9" i="70"/>
  <c r="AH9" i="70"/>
  <c r="G10" i="70"/>
  <c r="H10" i="70"/>
  <c r="I10" i="70"/>
  <c r="AF10" i="70"/>
  <c r="AG10" i="70"/>
  <c r="AH10" i="70"/>
  <c r="G11" i="70"/>
  <c r="H11" i="70"/>
  <c r="I11" i="70"/>
  <c r="AF11" i="70"/>
  <c r="AG11" i="70"/>
  <c r="AH11" i="70"/>
  <c r="G12" i="70"/>
  <c r="H12" i="70"/>
  <c r="I12" i="70"/>
  <c r="AF12" i="70"/>
  <c r="AG12" i="70"/>
  <c r="AH12" i="70"/>
  <c r="G13" i="70"/>
  <c r="H13" i="70"/>
  <c r="I13" i="70"/>
  <c r="AF13" i="70"/>
  <c r="AG13" i="70"/>
  <c r="AH13" i="70"/>
  <c r="G14" i="70"/>
  <c r="H14" i="70"/>
  <c r="I14" i="70"/>
  <c r="AF14" i="70"/>
  <c r="AG14" i="70"/>
  <c r="AH14" i="70"/>
  <c r="G15" i="70"/>
  <c r="H15" i="70"/>
  <c r="I15" i="70"/>
  <c r="AF15" i="70"/>
  <c r="AG15" i="70"/>
  <c r="AH15" i="70"/>
  <c r="G16" i="70"/>
  <c r="H16" i="70"/>
  <c r="I16" i="70"/>
  <c r="AF16" i="70"/>
  <c r="AG16" i="70"/>
  <c r="AH16" i="70"/>
  <c r="G17" i="70"/>
  <c r="H17" i="70"/>
  <c r="I17" i="70"/>
  <c r="AF17" i="70"/>
  <c r="AG17" i="70"/>
  <c r="AH17" i="70"/>
  <c r="G18" i="70"/>
  <c r="H18" i="70"/>
  <c r="I18" i="70"/>
  <c r="AF18" i="70"/>
  <c r="AG18" i="70"/>
  <c r="AH18" i="70"/>
  <c r="G19" i="70"/>
  <c r="H19" i="70"/>
  <c r="I19" i="70"/>
  <c r="AF19" i="70"/>
  <c r="AG19" i="70"/>
  <c r="AH19" i="70"/>
  <c r="G20" i="70"/>
  <c r="H20" i="70"/>
  <c r="I20" i="70"/>
  <c r="AF20" i="70"/>
  <c r="AG20" i="70"/>
  <c r="AH20" i="70"/>
  <c r="G21" i="70"/>
  <c r="H21" i="70"/>
  <c r="I21" i="70"/>
  <c r="AF21" i="70"/>
  <c r="AG21" i="70"/>
  <c r="AH21" i="70"/>
  <c r="G22" i="70"/>
  <c r="H22" i="70"/>
  <c r="I22" i="70"/>
  <c r="AF22" i="70"/>
  <c r="AG22" i="70"/>
  <c r="AH22" i="70"/>
  <c r="G23" i="70"/>
  <c r="H23" i="70"/>
  <c r="I23" i="70"/>
  <c r="AF23" i="70"/>
  <c r="AG23" i="70"/>
  <c r="AH23" i="70"/>
  <c r="G24" i="70"/>
  <c r="H24" i="70"/>
  <c r="I24" i="70"/>
  <c r="AF24" i="70"/>
  <c r="AG24" i="70"/>
  <c r="AH24" i="70"/>
  <c r="G25" i="70"/>
  <c r="H25" i="70"/>
  <c r="I25" i="70"/>
  <c r="AF25" i="70"/>
  <c r="AG25" i="70"/>
  <c r="AH25" i="70"/>
  <c r="G26" i="70"/>
  <c r="H26" i="70"/>
  <c r="I26" i="70"/>
  <c r="AF26" i="70"/>
  <c r="AG26" i="70"/>
  <c r="AH26" i="70"/>
  <c r="G27" i="70"/>
  <c r="H27" i="70"/>
  <c r="I27" i="70"/>
  <c r="AF27" i="70"/>
  <c r="AG27" i="70"/>
  <c r="AH27" i="70"/>
  <c r="G28" i="70"/>
  <c r="H28" i="70"/>
  <c r="I28" i="70"/>
  <c r="AF28" i="70"/>
  <c r="AG28" i="70"/>
  <c r="AH28" i="70"/>
  <c r="G30" i="70"/>
  <c r="H30" i="70"/>
  <c r="I30" i="70"/>
  <c r="AF30" i="70"/>
  <c r="AG30" i="70"/>
  <c r="AH30" i="70"/>
  <c r="G31" i="70"/>
  <c r="H31" i="70"/>
  <c r="I31" i="70"/>
  <c r="AF31" i="70"/>
  <c r="AG31" i="70"/>
  <c r="AH31" i="70"/>
  <c r="G32" i="70"/>
  <c r="H32" i="70"/>
  <c r="I32" i="70"/>
  <c r="AF32" i="70"/>
  <c r="AG32" i="70"/>
  <c r="AH32" i="70"/>
  <c r="G33" i="70"/>
  <c r="H33" i="70"/>
  <c r="I33" i="70"/>
  <c r="AF33" i="70"/>
  <c r="AG33" i="70"/>
  <c r="AH33" i="70"/>
  <c r="G34" i="70"/>
  <c r="H34" i="70"/>
  <c r="I34" i="70"/>
  <c r="AF34" i="70"/>
  <c r="AG34" i="70"/>
  <c r="AH34" i="70"/>
  <c r="G35" i="70"/>
  <c r="H35" i="70"/>
  <c r="I35" i="70"/>
  <c r="AF35" i="70"/>
  <c r="AG35" i="70"/>
  <c r="AH35" i="70"/>
  <c r="AN35" i="70"/>
  <c r="C7" i="70"/>
  <c r="D7" i="70"/>
  <c r="C8" i="70"/>
  <c r="D8" i="70"/>
  <c r="C9" i="70"/>
  <c r="D9" i="70"/>
  <c r="C10" i="70"/>
  <c r="D10" i="70"/>
  <c r="C11" i="70"/>
  <c r="D11" i="70"/>
  <c r="C12" i="70"/>
  <c r="D12" i="70"/>
  <c r="C13" i="70"/>
  <c r="D13" i="70"/>
  <c r="C14" i="70"/>
  <c r="D14" i="70"/>
  <c r="C15" i="70"/>
  <c r="D15" i="70"/>
  <c r="C16" i="70"/>
  <c r="D16" i="70"/>
  <c r="C17" i="70"/>
  <c r="D17" i="70"/>
  <c r="C18" i="70"/>
  <c r="D18" i="70"/>
  <c r="C19" i="70"/>
  <c r="D19" i="70"/>
  <c r="C20" i="70"/>
  <c r="D20" i="70"/>
  <c r="C21" i="70"/>
  <c r="D21" i="70"/>
  <c r="C22" i="70"/>
  <c r="D22" i="70"/>
  <c r="C23" i="70"/>
  <c r="D23" i="70"/>
  <c r="C24" i="70"/>
  <c r="D24" i="70"/>
  <c r="C25" i="70"/>
  <c r="D25" i="70"/>
  <c r="C26" i="70"/>
  <c r="D26" i="70"/>
  <c r="C27" i="70"/>
  <c r="D27" i="70"/>
  <c r="C28" i="70"/>
  <c r="D28" i="70"/>
  <c r="C30" i="70"/>
  <c r="D30" i="70"/>
  <c r="C31" i="70"/>
  <c r="D31" i="70"/>
  <c r="C32" i="70"/>
  <c r="D32" i="70"/>
  <c r="C33" i="70"/>
  <c r="D33" i="70"/>
  <c r="C34" i="70"/>
  <c r="D34" i="70"/>
  <c r="C35" i="70"/>
  <c r="D35" i="70"/>
  <c r="B8" i="70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30" i="70"/>
  <c r="B31" i="70"/>
  <c r="B32" i="70"/>
  <c r="B33" i="70"/>
  <c r="B34" i="70"/>
  <c r="B35" i="70"/>
  <c r="B7" i="70"/>
  <c r="AN35" i="121"/>
  <c r="D20" i="107"/>
  <c r="E20" i="107"/>
  <c r="F20" i="107"/>
  <c r="G20" i="107"/>
  <c r="H20" i="107"/>
  <c r="I20" i="107"/>
  <c r="C20" i="107"/>
  <c r="E20" i="106"/>
  <c r="CE31" i="77" l="1"/>
  <c r="BQ31" i="77"/>
  <c r="CG31" i="77" s="1"/>
  <c r="CE32" i="77"/>
  <c r="BQ32" i="77"/>
  <c r="CG32" i="77" s="1"/>
  <c r="CE33" i="77"/>
  <c r="BQ33" i="77"/>
  <c r="CG33" i="77" s="1"/>
  <c r="CE34" i="77"/>
  <c r="BQ34" i="77"/>
  <c r="CG34" i="77" s="1"/>
  <c r="CE35" i="77"/>
  <c r="BQ35" i="77"/>
  <c r="CG35" i="77" s="1"/>
  <c r="BO36" i="77"/>
  <c r="CE36" i="77" l="1"/>
  <c r="BQ36" i="77"/>
  <c r="CG36" i="77" s="1"/>
  <c r="L113" i="118"/>
  <c r="BA8" i="21"/>
  <c r="BB8" i="21"/>
  <c r="BC8" i="21"/>
  <c r="BD8" i="21"/>
  <c r="BA9" i="21"/>
  <c r="BB9" i="21"/>
  <c r="BC9" i="21"/>
  <c r="BD9" i="21"/>
  <c r="BA10" i="21"/>
  <c r="BB10" i="21"/>
  <c r="BC10" i="21"/>
  <c r="BD10" i="21"/>
  <c r="BA11" i="21"/>
  <c r="BB11" i="21"/>
  <c r="BC11" i="21"/>
  <c r="BD11" i="21"/>
  <c r="BA12" i="21"/>
  <c r="BB12" i="21"/>
  <c r="BC12" i="21"/>
  <c r="BD12" i="21"/>
  <c r="BB7" i="21"/>
  <c r="BC7" i="21"/>
  <c r="BD7" i="21"/>
  <c r="BA7" i="21"/>
  <c r="BA7" i="20"/>
  <c r="BB7" i="20"/>
  <c r="BC7" i="20"/>
  <c r="BD7" i="20"/>
  <c r="BA8" i="20"/>
  <c r="BB8" i="20"/>
  <c r="BC8" i="20"/>
  <c r="BD8" i="20"/>
  <c r="BA9" i="20"/>
  <c r="BB9" i="20"/>
  <c r="BC9" i="20"/>
  <c r="BD9" i="20"/>
  <c r="BA10" i="20"/>
  <c r="BB10" i="20"/>
  <c r="BC10" i="20"/>
  <c r="BD10" i="20"/>
  <c r="BA11" i="20"/>
  <c r="BB11" i="20"/>
  <c r="BC11" i="20"/>
  <c r="BD11" i="20"/>
  <c r="BB6" i="20"/>
  <c r="BC6" i="20"/>
  <c r="BD6" i="20"/>
  <c r="BA6" i="20"/>
  <c r="BA8" i="19"/>
  <c r="BB8" i="19"/>
  <c r="BC8" i="19"/>
  <c r="BD8" i="19"/>
  <c r="BA9" i="19"/>
  <c r="BB9" i="19"/>
  <c r="BC9" i="19"/>
  <c r="BD9" i="19"/>
  <c r="BA10" i="19"/>
  <c r="BB10" i="19"/>
  <c r="BC10" i="19"/>
  <c r="BD10" i="19"/>
  <c r="BA11" i="19"/>
  <c r="BB11" i="19"/>
  <c r="BC11" i="19"/>
  <c r="BD11" i="19"/>
  <c r="BA12" i="19"/>
  <c r="BB12" i="19"/>
  <c r="BC12" i="19"/>
  <c r="BD12" i="19"/>
  <c r="BB7" i="19"/>
  <c r="BC7" i="19"/>
  <c r="BD7" i="19"/>
  <c r="BA7" i="19"/>
  <c r="C19" i="108"/>
  <c r="D19" i="108"/>
  <c r="E19" i="108"/>
  <c r="B19" i="108"/>
  <c r="C18" i="105"/>
  <c r="D18" i="105"/>
  <c r="E18" i="105"/>
  <c r="F18" i="105"/>
  <c r="G18" i="105"/>
  <c r="H18" i="105"/>
  <c r="I18" i="105"/>
  <c r="J18" i="105"/>
  <c r="B18" i="105"/>
  <c r="F20" i="106" l="1"/>
  <c r="G20" i="106"/>
  <c r="H20" i="106"/>
  <c r="I20" i="106"/>
  <c r="J20" i="106"/>
  <c r="K20" i="106"/>
  <c r="L20" i="106"/>
  <c r="M20" i="106"/>
  <c r="N20" i="106"/>
  <c r="O20" i="106"/>
  <c r="P20" i="106"/>
  <c r="Q20" i="106"/>
  <c r="R20" i="106"/>
  <c r="S20" i="106"/>
  <c r="T20" i="106"/>
  <c r="U20" i="106"/>
  <c r="V20" i="106"/>
  <c r="W20" i="106"/>
  <c r="X20" i="106"/>
  <c r="Y20" i="106"/>
  <c r="M8" i="104"/>
  <c r="M9" i="104"/>
  <c r="M10" i="104"/>
  <c r="M11" i="104"/>
  <c r="M14" i="104"/>
  <c r="M15" i="104"/>
  <c r="M16" i="104"/>
  <c r="M17" i="104"/>
  <c r="M18" i="104"/>
  <c r="M19" i="104"/>
  <c r="M20" i="104"/>
  <c r="M21" i="104"/>
  <c r="M22" i="104"/>
  <c r="M23" i="104"/>
  <c r="M24" i="104"/>
  <c r="M25" i="104"/>
  <c r="M26" i="104"/>
  <c r="M27" i="104"/>
  <c r="M28" i="104"/>
  <c r="M30" i="104"/>
  <c r="M31" i="104"/>
  <c r="M32" i="104"/>
  <c r="M33" i="104"/>
  <c r="M34" i="104"/>
  <c r="M35" i="104"/>
  <c r="M7" i="104"/>
  <c r="C17" i="103"/>
  <c r="D17" i="103"/>
  <c r="B17" i="103"/>
  <c r="C19" i="110"/>
  <c r="D19" i="110"/>
  <c r="E19" i="110"/>
  <c r="B19" i="110"/>
  <c r="M8" i="115"/>
  <c r="M9" i="115"/>
  <c r="M10" i="115"/>
  <c r="M11" i="115"/>
  <c r="M12" i="115"/>
  <c r="M13" i="115"/>
  <c r="M14" i="115"/>
  <c r="M15" i="115"/>
  <c r="M16" i="115"/>
  <c r="M17" i="115"/>
  <c r="M18" i="115"/>
  <c r="M19" i="115"/>
  <c r="M20" i="115"/>
  <c r="M21" i="115"/>
  <c r="M22" i="115"/>
  <c r="M23" i="115"/>
  <c r="M24" i="115"/>
  <c r="M25" i="115"/>
  <c r="M26" i="115"/>
  <c r="M27" i="115"/>
  <c r="M28" i="115"/>
  <c r="M29" i="115"/>
  <c r="M30" i="115"/>
  <c r="M31" i="115"/>
  <c r="M32" i="115"/>
  <c r="M7" i="115"/>
  <c r="H20" i="102" l="1"/>
  <c r="F20" i="102"/>
  <c r="D20" i="102"/>
  <c r="B20" i="102"/>
  <c r="K18" i="102"/>
  <c r="I17" i="102"/>
  <c r="G17" i="102"/>
  <c r="G18" i="102"/>
  <c r="E17" i="102"/>
  <c r="E18" i="102"/>
  <c r="C17" i="102"/>
  <c r="C18" i="102"/>
  <c r="C20" i="102" s="1"/>
  <c r="C19" i="109"/>
  <c r="D19" i="109"/>
  <c r="E19" i="109"/>
  <c r="F19" i="109"/>
  <c r="B19" i="109"/>
  <c r="J17" i="102"/>
  <c r="K17" i="102" s="1"/>
  <c r="J18" i="102"/>
  <c r="I18" i="102" s="1"/>
  <c r="E18" i="101"/>
  <c r="B17" i="101"/>
  <c r="C17" i="101"/>
  <c r="D17" i="101"/>
  <c r="B18" i="101"/>
  <c r="C18" i="101"/>
  <c r="D18" i="101"/>
  <c r="C16" i="101"/>
  <c r="D16" i="101"/>
  <c r="C20" i="100"/>
  <c r="D20" i="100"/>
  <c r="E20" i="100"/>
  <c r="B20" i="100"/>
  <c r="F18" i="100"/>
  <c r="F17" i="100"/>
  <c r="F17" i="101" s="1"/>
  <c r="N20" i="98"/>
  <c r="L20" i="98"/>
  <c r="J20" i="98"/>
  <c r="H20" i="98"/>
  <c r="F20" i="98"/>
  <c r="D20" i="98"/>
  <c r="B20" i="98"/>
  <c r="P18" i="98"/>
  <c r="I18" i="98" s="1"/>
  <c r="G17" i="98"/>
  <c r="P17" i="98"/>
  <c r="O17" i="98" s="1"/>
  <c r="K8" i="119"/>
  <c r="L8" i="119"/>
  <c r="K9" i="119"/>
  <c r="L9" i="119"/>
  <c r="K10" i="119"/>
  <c r="L10" i="119"/>
  <c r="K11" i="119"/>
  <c r="L11" i="119"/>
  <c r="K12" i="119"/>
  <c r="L12" i="119"/>
  <c r="K13" i="119"/>
  <c r="L13" i="119"/>
  <c r="K14" i="119"/>
  <c r="L14" i="119"/>
  <c r="K15" i="119"/>
  <c r="L15" i="119"/>
  <c r="K16" i="119"/>
  <c r="L16" i="119"/>
  <c r="K17" i="119"/>
  <c r="L17" i="119"/>
  <c r="K18" i="119"/>
  <c r="L18" i="119"/>
  <c r="K19" i="119"/>
  <c r="L19" i="119"/>
  <c r="K20" i="119"/>
  <c r="L20" i="119"/>
  <c r="K21" i="119"/>
  <c r="L21" i="119"/>
  <c r="K22" i="119"/>
  <c r="L22" i="119"/>
  <c r="K23" i="119"/>
  <c r="L23" i="119"/>
  <c r="K24" i="119"/>
  <c r="L24" i="119"/>
  <c r="K25" i="119"/>
  <c r="L25" i="119"/>
  <c r="K26" i="119"/>
  <c r="L26" i="119"/>
  <c r="K27" i="119"/>
  <c r="L27" i="119"/>
  <c r="K28" i="119"/>
  <c r="L28" i="119"/>
  <c r="K29" i="119"/>
  <c r="L29" i="119"/>
  <c r="K30" i="119"/>
  <c r="L30" i="119"/>
  <c r="K31" i="119"/>
  <c r="L31" i="119"/>
  <c r="K32" i="119"/>
  <c r="L32" i="119"/>
  <c r="K33" i="119"/>
  <c r="L33" i="119"/>
  <c r="K34" i="119"/>
  <c r="L34" i="119"/>
  <c r="K35" i="119"/>
  <c r="L35" i="119"/>
  <c r="K36" i="119"/>
  <c r="L36" i="119"/>
  <c r="K37" i="119"/>
  <c r="L37" i="119"/>
  <c r="K38" i="119"/>
  <c r="L38" i="119"/>
  <c r="K39" i="119"/>
  <c r="L39" i="119"/>
  <c r="K40" i="119"/>
  <c r="L40" i="119"/>
  <c r="K41" i="119"/>
  <c r="L41" i="119"/>
  <c r="K42" i="119"/>
  <c r="L42" i="119"/>
  <c r="K43" i="119"/>
  <c r="L43" i="119"/>
  <c r="K44" i="119"/>
  <c r="L44" i="119"/>
  <c r="K45" i="119"/>
  <c r="L45" i="119"/>
  <c r="K46" i="119"/>
  <c r="L46" i="119"/>
  <c r="K47" i="119"/>
  <c r="L47" i="119"/>
  <c r="K48" i="119"/>
  <c r="L48" i="119"/>
  <c r="K49" i="119"/>
  <c r="L49" i="119"/>
  <c r="K50" i="119"/>
  <c r="L50" i="119"/>
  <c r="K51" i="119"/>
  <c r="L51" i="119"/>
  <c r="K52" i="119"/>
  <c r="L52" i="119"/>
  <c r="K53" i="119"/>
  <c r="L53" i="119"/>
  <c r="K54" i="119"/>
  <c r="L54" i="119"/>
  <c r="K55" i="119"/>
  <c r="L55" i="119"/>
  <c r="K56" i="119"/>
  <c r="L56" i="119"/>
  <c r="K57" i="119"/>
  <c r="L57" i="119"/>
  <c r="K58" i="119"/>
  <c r="L58" i="119"/>
  <c r="K59" i="119"/>
  <c r="L59" i="119"/>
  <c r="K60" i="119"/>
  <c r="L60" i="119"/>
  <c r="K61" i="119"/>
  <c r="L61" i="119"/>
  <c r="K62" i="119"/>
  <c r="L62" i="119"/>
  <c r="K63" i="119"/>
  <c r="L63" i="119"/>
  <c r="K64" i="119"/>
  <c r="L64" i="119"/>
  <c r="K65" i="119"/>
  <c r="L65" i="119"/>
  <c r="K66" i="119"/>
  <c r="L66" i="119"/>
  <c r="K67" i="119"/>
  <c r="L67" i="119"/>
  <c r="K68" i="119"/>
  <c r="L68" i="119"/>
  <c r="K69" i="119"/>
  <c r="L69" i="119"/>
  <c r="K70" i="119"/>
  <c r="L70" i="119"/>
  <c r="K71" i="119"/>
  <c r="L71" i="119"/>
  <c r="K72" i="119"/>
  <c r="L72" i="119"/>
  <c r="K73" i="119"/>
  <c r="L73" i="119"/>
  <c r="K74" i="119"/>
  <c r="L74" i="119"/>
  <c r="K75" i="119"/>
  <c r="L75" i="119"/>
  <c r="K76" i="119"/>
  <c r="L76" i="119"/>
  <c r="K77" i="119"/>
  <c r="L77" i="119"/>
  <c r="K78" i="119"/>
  <c r="L78" i="119"/>
  <c r="K79" i="119"/>
  <c r="L79" i="119"/>
  <c r="K80" i="119"/>
  <c r="L80" i="119"/>
  <c r="K81" i="119"/>
  <c r="L81" i="119"/>
  <c r="K82" i="119"/>
  <c r="L82" i="119"/>
  <c r="K83" i="119"/>
  <c r="L83" i="119"/>
  <c r="K84" i="119"/>
  <c r="L84" i="119"/>
  <c r="K85" i="119"/>
  <c r="L85" i="119"/>
  <c r="K86" i="119"/>
  <c r="L86" i="119"/>
  <c r="K87" i="119"/>
  <c r="L87" i="119"/>
  <c r="K88" i="119"/>
  <c r="L88" i="119"/>
  <c r="K89" i="119"/>
  <c r="L89" i="119"/>
  <c r="K90" i="119"/>
  <c r="L90" i="119"/>
  <c r="K91" i="119"/>
  <c r="L91" i="119"/>
  <c r="K92" i="119"/>
  <c r="L92" i="119"/>
  <c r="K93" i="119"/>
  <c r="L93" i="119"/>
  <c r="K94" i="119"/>
  <c r="L94" i="119"/>
  <c r="K95" i="119"/>
  <c r="L95" i="119"/>
  <c r="K96" i="119"/>
  <c r="L96" i="119"/>
  <c r="K97" i="119"/>
  <c r="L97" i="119"/>
  <c r="K98" i="119"/>
  <c r="L98" i="119"/>
  <c r="K99" i="119"/>
  <c r="L99" i="119"/>
  <c r="K100" i="119"/>
  <c r="L100" i="119"/>
  <c r="K101" i="119"/>
  <c r="L101" i="119"/>
  <c r="K102" i="119"/>
  <c r="L102" i="119"/>
  <c r="K103" i="119"/>
  <c r="L103" i="119"/>
  <c r="K104" i="119"/>
  <c r="L104" i="119"/>
  <c r="K105" i="119"/>
  <c r="L105" i="119"/>
  <c r="K106" i="119"/>
  <c r="L106" i="119"/>
  <c r="K107" i="119"/>
  <c r="L107" i="119"/>
  <c r="K108" i="119"/>
  <c r="L108" i="119"/>
  <c r="K109" i="119"/>
  <c r="L109" i="119"/>
  <c r="K110" i="119"/>
  <c r="L110" i="119"/>
  <c r="K111" i="119"/>
  <c r="L111" i="119"/>
  <c r="K112" i="119"/>
  <c r="L112" i="119"/>
  <c r="K113" i="119"/>
  <c r="L113" i="119"/>
  <c r="K114" i="118"/>
  <c r="N8" i="81"/>
  <c r="N9" i="81"/>
  <c r="N10" i="81"/>
  <c r="N11" i="81"/>
  <c r="N12" i="81"/>
  <c r="N13" i="81"/>
  <c r="N14" i="81"/>
  <c r="N15" i="81"/>
  <c r="N16" i="81"/>
  <c r="N17" i="81"/>
  <c r="N18" i="81"/>
  <c r="N19" i="81"/>
  <c r="N20" i="81"/>
  <c r="N21" i="81"/>
  <c r="N22" i="81"/>
  <c r="N23" i="81"/>
  <c r="N24" i="81"/>
  <c r="N25" i="81"/>
  <c r="N26" i="81"/>
  <c r="N27" i="81"/>
  <c r="N28" i="81"/>
  <c r="N30" i="81"/>
  <c r="N31" i="81"/>
  <c r="N32" i="81"/>
  <c r="N33" i="81"/>
  <c r="N34" i="81"/>
  <c r="N35" i="81"/>
  <c r="N37" i="81"/>
  <c r="N7" i="81"/>
  <c r="M8" i="81"/>
  <c r="M9" i="81"/>
  <c r="M10" i="81"/>
  <c r="M11" i="81"/>
  <c r="M12" i="81"/>
  <c r="M13" i="81"/>
  <c r="M14" i="81"/>
  <c r="M15" i="81"/>
  <c r="M16" i="81"/>
  <c r="M17" i="81"/>
  <c r="M18" i="81"/>
  <c r="M19" i="81"/>
  <c r="M20" i="81"/>
  <c r="M21" i="81"/>
  <c r="M22" i="81"/>
  <c r="M23" i="81"/>
  <c r="M24" i="81"/>
  <c r="M25" i="81"/>
  <c r="M26" i="81"/>
  <c r="M27" i="81"/>
  <c r="M28" i="81"/>
  <c r="M30" i="81"/>
  <c r="M31" i="81"/>
  <c r="M32" i="81"/>
  <c r="M33" i="81"/>
  <c r="M34" i="81"/>
  <c r="M35" i="81"/>
  <c r="M37" i="81"/>
  <c r="M7" i="81"/>
  <c r="G20" i="102" l="1"/>
  <c r="F18" i="101"/>
  <c r="M17" i="98"/>
  <c r="I20" i="102"/>
  <c r="Q17" i="98"/>
  <c r="Q18" i="98"/>
  <c r="Q20" i="98" s="1"/>
  <c r="C17" i="98"/>
  <c r="C18" i="98"/>
  <c r="E17" i="98"/>
  <c r="G18" i="98"/>
  <c r="G20" i="98" s="1"/>
  <c r="P20" i="98"/>
  <c r="I17" i="98"/>
  <c r="I20" i="98" s="1"/>
  <c r="K17" i="98"/>
  <c r="K20" i="102"/>
  <c r="J20" i="102"/>
  <c r="E20" i="102"/>
  <c r="B20" i="101"/>
  <c r="E17" i="101"/>
  <c r="E20" i="101" s="1"/>
  <c r="C20" i="101"/>
  <c r="D20" i="101"/>
  <c r="F20" i="101"/>
  <c r="F20" i="100"/>
  <c r="E18" i="98"/>
  <c r="K18" i="98"/>
  <c r="K20" i="98" s="1"/>
  <c r="M18" i="98"/>
  <c r="M20" i="98" s="1"/>
  <c r="O18" i="98"/>
  <c r="O20" i="98" s="1"/>
  <c r="C20" i="98" l="1"/>
  <c r="E20" i="98"/>
  <c r="AQ8" i="80"/>
  <c r="AR8" i="80"/>
  <c r="AS8" i="80"/>
  <c r="AQ9" i="80"/>
  <c r="AR9" i="80"/>
  <c r="AS9" i="80"/>
  <c r="AQ10" i="80"/>
  <c r="AR10" i="80"/>
  <c r="AS10" i="80"/>
  <c r="AQ11" i="80"/>
  <c r="AR11" i="80"/>
  <c r="AS11" i="80"/>
  <c r="AQ12" i="80"/>
  <c r="AR12" i="80"/>
  <c r="AS12" i="80"/>
  <c r="AQ13" i="80"/>
  <c r="AR13" i="80"/>
  <c r="AS13" i="80"/>
  <c r="AQ14" i="80"/>
  <c r="AR14" i="80"/>
  <c r="AS14" i="80"/>
  <c r="AQ15" i="80"/>
  <c r="AR15" i="80"/>
  <c r="AS15" i="80"/>
  <c r="AQ16" i="80"/>
  <c r="AR16" i="80"/>
  <c r="AS16" i="80"/>
  <c r="AQ17" i="80"/>
  <c r="AR17" i="80"/>
  <c r="AS17" i="80"/>
  <c r="AQ18" i="80"/>
  <c r="AR18" i="80"/>
  <c r="AS18" i="80"/>
  <c r="AQ19" i="80"/>
  <c r="AR19" i="80"/>
  <c r="AS19" i="80"/>
  <c r="AQ20" i="80"/>
  <c r="AR20" i="80"/>
  <c r="AS20" i="80"/>
  <c r="AQ21" i="80"/>
  <c r="AR21" i="80"/>
  <c r="AS21" i="80"/>
  <c r="AQ22" i="80"/>
  <c r="AR22" i="80"/>
  <c r="AS22" i="80"/>
  <c r="AQ23" i="80"/>
  <c r="AR23" i="80"/>
  <c r="AS23" i="80"/>
  <c r="AQ24" i="80"/>
  <c r="AR24" i="80"/>
  <c r="AS24" i="80"/>
  <c r="AQ25" i="80"/>
  <c r="AR25" i="80"/>
  <c r="AS25" i="80"/>
  <c r="AQ26" i="80"/>
  <c r="AR26" i="80"/>
  <c r="AS26" i="80"/>
  <c r="AQ27" i="80"/>
  <c r="AR27" i="80"/>
  <c r="AS27" i="80"/>
  <c r="AQ28" i="80"/>
  <c r="AR28" i="80"/>
  <c r="AS28" i="80"/>
  <c r="AQ29" i="80"/>
  <c r="AR29" i="80"/>
  <c r="AS29" i="80"/>
  <c r="AQ30" i="80"/>
  <c r="AR30" i="80"/>
  <c r="AS30" i="80"/>
  <c r="AQ31" i="80"/>
  <c r="AR31" i="80"/>
  <c r="AS31" i="80"/>
  <c r="AQ32" i="80"/>
  <c r="AR32" i="80"/>
  <c r="AS32" i="80"/>
  <c r="AQ33" i="80"/>
  <c r="AR33" i="80"/>
  <c r="AS33" i="80"/>
  <c r="AQ34" i="80"/>
  <c r="AR34" i="80"/>
  <c r="AS34" i="80"/>
  <c r="AQ36" i="80"/>
  <c r="AR36" i="80"/>
  <c r="AS36" i="80"/>
  <c r="AR7" i="80"/>
  <c r="AS7" i="80"/>
  <c r="AQ7" i="80"/>
  <c r="AV8" i="33" l="1"/>
  <c r="AW8" i="33"/>
  <c r="AV9" i="33"/>
  <c r="AW9" i="33"/>
  <c r="AV10" i="33"/>
  <c r="AW10" i="33"/>
  <c r="AV11" i="33"/>
  <c r="AW11" i="33"/>
  <c r="AV12" i="33"/>
  <c r="AW12" i="33"/>
  <c r="AV13" i="33"/>
  <c r="AW13" i="33"/>
  <c r="AV14" i="33"/>
  <c r="AW14" i="33"/>
  <c r="AV15" i="33"/>
  <c r="AW15" i="33"/>
  <c r="AV16" i="33"/>
  <c r="AW16" i="33"/>
  <c r="AV17" i="33"/>
  <c r="AW17" i="33"/>
  <c r="AV18" i="33"/>
  <c r="AW18" i="33"/>
  <c r="AV19" i="33"/>
  <c r="AW19" i="33"/>
  <c r="AV20" i="33"/>
  <c r="AW20" i="33"/>
  <c r="AV21" i="33"/>
  <c r="AW21" i="33"/>
  <c r="AV22" i="33"/>
  <c r="AW22" i="33"/>
  <c r="AV23" i="33"/>
  <c r="AW23" i="33"/>
  <c r="AV24" i="33"/>
  <c r="AW24" i="33"/>
  <c r="AV25" i="33"/>
  <c r="AW25" i="33"/>
  <c r="AV26" i="33"/>
  <c r="AW26" i="33"/>
  <c r="AV27" i="33"/>
  <c r="AW27" i="33"/>
  <c r="AV28" i="33"/>
  <c r="AW28" i="33"/>
  <c r="AV30" i="33"/>
  <c r="AW30" i="33"/>
  <c r="AV31" i="33"/>
  <c r="AW31" i="33"/>
  <c r="AV32" i="33"/>
  <c r="AW32" i="33"/>
  <c r="AV33" i="33"/>
  <c r="AW33" i="33"/>
  <c r="AV34" i="33"/>
  <c r="AW34" i="33"/>
  <c r="AV35" i="33"/>
  <c r="AW35" i="33"/>
  <c r="AW7" i="33"/>
  <c r="AV7" i="33"/>
  <c r="AU8" i="33"/>
  <c r="AU9" i="33"/>
  <c r="AU10" i="33"/>
  <c r="AU11" i="33"/>
  <c r="AU12" i="33"/>
  <c r="AU13" i="33"/>
  <c r="AU14" i="33"/>
  <c r="AU15" i="33"/>
  <c r="AU16" i="33"/>
  <c r="AU17" i="33"/>
  <c r="AU18" i="33"/>
  <c r="AU19" i="33"/>
  <c r="AU20" i="33"/>
  <c r="AU21" i="33"/>
  <c r="AU22" i="33"/>
  <c r="AU23" i="33"/>
  <c r="AU24" i="33"/>
  <c r="AU25" i="33"/>
  <c r="AU26" i="33"/>
  <c r="AU27" i="33"/>
  <c r="AU28" i="33"/>
  <c r="AU30" i="33"/>
  <c r="AU31" i="33"/>
  <c r="AU32" i="33"/>
  <c r="AU33" i="33"/>
  <c r="AU34" i="33"/>
  <c r="AU35" i="33"/>
  <c r="AU7" i="33"/>
  <c r="AS8" i="33"/>
  <c r="AS9" i="33"/>
  <c r="AS10" i="33"/>
  <c r="AS11" i="33"/>
  <c r="AS12" i="33"/>
  <c r="AS13" i="33"/>
  <c r="AS14" i="33"/>
  <c r="AS15" i="33"/>
  <c r="AS16" i="33"/>
  <c r="AS17" i="33"/>
  <c r="AS18" i="33"/>
  <c r="AS19" i="33"/>
  <c r="AS20" i="33"/>
  <c r="AS21" i="33"/>
  <c r="AS22" i="33"/>
  <c r="AS23" i="33"/>
  <c r="AS24" i="33"/>
  <c r="AS25" i="33"/>
  <c r="AS26" i="33"/>
  <c r="AS27" i="33"/>
  <c r="AS28" i="33"/>
  <c r="AS30" i="33"/>
  <c r="AS31" i="33"/>
  <c r="AS32" i="33"/>
  <c r="AS33" i="33"/>
  <c r="AS34" i="33"/>
  <c r="AS35" i="33"/>
  <c r="AS7" i="33"/>
  <c r="AR8" i="33"/>
  <c r="AR9" i="33"/>
  <c r="AR10" i="33"/>
  <c r="AR11" i="33"/>
  <c r="AR12" i="33"/>
  <c r="AR13" i="33"/>
  <c r="AR14" i="33"/>
  <c r="AR15" i="33"/>
  <c r="AR16" i="33"/>
  <c r="AR17" i="33"/>
  <c r="AR18" i="33"/>
  <c r="AR19" i="33"/>
  <c r="AR20" i="33"/>
  <c r="AR21" i="33"/>
  <c r="AR22" i="33"/>
  <c r="AR23" i="33"/>
  <c r="AR24" i="33"/>
  <c r="AR25" i="33"/>
  <c r="AR26" i="33"/>
  <c r="AR27" i="33"/>
  <c r="AR28" i="33"/>
  <c r="AR30" i="33"/>
  <c r="AR31" i="33"/>
  <c r="AR32" i="33"/>
  <c r="AR33" i="33"/>
  <c r="AR34" i="33"/>
  <c r="AR35" i="33"/>
  <c r="AR7" i="33"/>
  <c r="AQ8" i="33"/>
  <c r="AQ9" i="33"/>
  <c r="AQ10" i="33"/>
  <c r="AQ11" i="33"/>
  <c r="AQ12" i="33"/>
  <c r="AQ13" i="33"/>
  <c r="AQ14" i="33"/>
  <c r="AQ15" i="33"/>
  <c r="AQ16" i="33"/>
  <c r="AQ17" i="33"/>
  <c r="AQ18" i="33"/>
  <c r="AQ19" i="33"/>
  <c r="AQ20" i="33"/>
  <c r="AQ21" i="33"/>
  <c r="AQ22" i="33"/>
  <c r="AQ23" i="33"/>
  <c r="AQ24" i="33"/>
  <c r="AQ25" i="33"/>
  <c r="AQ26" i="33"/>
  <c r="AQ27" i="33"/>
  <c r="AQ28" i="33"/>
  <c r="AQ30" i="33"/>
  <c r="AQ31" i="33"/>
  <c r="AQ32" i="33"/>
  <c r="AQ33" i="33"/>
  <c r="AQ34" i="33"/>
  <c r="AQ35" i="33"/>
  <c r="AQ7" i="33"/>
  <c r="AM8" i="30"/>
  <c r="AM9" i="30"/>
  <c r="AM10" i="30"/>
  <c r="AM11" i="30"/>
  <c r="AM12" i="30"/>
  <c r="AM13" i="30"/>
  <c r="AM14" i="30"/>
  <c r="AM15" i="30"/>
  <c r="AM16" i="30"/>
  <c r="AM17" i="30"/>
  <c r="AM18" i="30"/>
  <c r="AM19" i="30"/>
  <c r="AM20" i="30"/>
  <c r="AM21" i="30"/>
  <c r="AM22" i="30"/>
  <c r="AM23" i="30"/>
  <c r="AM24" i="30"/>
  <c r="AM25" i="30"/>
  <c r="AM26" i="30"/>
  <c r="AM27" i="30"/>
  <c r="AM28" i="30"/>
  <c r="AM30" i="30"/>
  <c r="AM31" i="30"/>
  <c r="AM32" i="30"/>
  <c r="AM33" i="30"/>
  <c r="AM34" i="30"/>
  <c r="AM35" i="30"/>
  <c r="AM7" i="30"/>
  <c r="AL8" i="30"/>
  <c r="AL9" i="30"/>
  <c r="AL10" i="30"/>
  <c r="AL11" i="30"/>
  <c r="AL12" i="30"/>
  <c r="AL13" i="30"/>
  <c r="AL14" i="30"/>
  <c r="AL15" i="30"/>
  <c r="AL16" i="30"/>
  <c r="AL17" i="30"/>
  <c r="AL18" i="30"/>
  <c r="AL19" i="30"/>
  <c r="AL20" i="30"/>
  <c r="AL21" i="30"/>
  <c r="AL22" i="30"/>
  <c r="AL23" i="30"/>
  <c r="AL24" i="30"/>
  <c r="AL25" i="30"/>
  <c r="AL26" i="30"/>
  <c r="AL27" i="30"/>
  <c r="AL28" i="30"/>
  <c r="AL30" i="30"/>
  <c r="AL31" i="30"/>
  <c r="AL32" i="30"/>
  <c r="AL33" i="30"/>
  <c r="AL34" i="30"/>
  <c r="AL35" i="30"/>
  <c r="AL7" i="30"/>
  <c r="AI8" i="30"/>
  <c r="AI9" i="30"/>
  <c r="AI10" i="30"/>
  <c r="AI11" i="30"/>
  <c r="AI12" i="30"/>
  <c r="AI13" i="30"/>
  <c r="AI14" i="30"/>
  <c r="AI15" i="30"/>
  <c r="AI16" i="30"/>
  <c r="AI17" i="30"/>
  <c r="AI18" i="30"/>
  <c r="AI19" i="30"/>
  <c r="AI20" i="30"/>
  <c r="AI21" i="30"/>
  <c r="AI22" i="30"/>
  <c r="AI23" i="30"/>
  <c r="AI24" i="30"/>
  <c r="AI25" i="30"/>
  <c r="AI26" i="30"/>
  <c r="AI27" i="30"/>
  <c r="AI28" i="30"/>
  <c r="AI30" i="30"/>
  <c r="AI31" i="30"/>
  <c r="AI32" i="30"/>
  <c r="AI33" i="30"/>
  <c r="AI34" i="30"/>
  <c r="AI35" i="30"/>
  <c r="AI7" i="30"/>
  <c r="AH8" i="30"/>
  <c r="AH9" i="30"/>
  <c r="AH10" i="30"/>
  <c r="AH11" i="30"/>
  <c r="AH12" i="30"/>
  <c r="AH13" i="30"/>
  <c r="AH14" i="30"/>
  <c r="AH15" i="30"/>
  <c r="AH16" i="30"/>
  <c r="AH17" i="30"/>
  <c r="AH18" i="30"/>
  <c r="AH19" i="30"/>
  <c r="AH20" i="30"/>
  <c r="AH21" i="30"/>
  <c r="AH22" i="30"/>
  <c r="AH23" i="30"/>
  <c r="AH24" i="30"/>
  <c r="AH25" i="30"/>
  <c r="AH26" i="30"/>
  <c r="AH27" i="30"/>
  <c r="AH28" i="30"/>
  <c r="AH30" i="30"/>
  <c r="AH31" i="30"/>
  <c r="AH32" i="30"/>
  <c r="AH33" i="30"/>
  <c r="AH34" i="30"/>
  <c r="AH35" i="30"/>
  <c r="AH7" i="30"/>
  <c r="C7" i="127"/>
  <c r="D7" i="127"/>
  <c r="F7" i="127"/>
  <c r="K7" i="127"/>
  <c r="P7" i="127"/>
  <c r="U7" i="127"/>
  <c r="Z7" i="127"/>
  <c r="AE7" i="127"/>
  <c r="AJ7" i="127"/>
  <c r="C8" i="127"/>
  <c r="D8" i="127"/>
  <c r="F8" i="127"/>
  <c r="K8" i="127"/>
  <c r="P8" i="127"/>
  <c r="U8" i="127"/>
  <c r="Z8" i="127"/>
  <c r="AE8" i="127"/>
  <c r="AI8" i="127"/>
  <c r="AJ8" i="127"/>
  <c r="C9" i="127"/>
  <c r="D9" i="127"/>
  <c r="F9" i="127"/>
  <c r="K9" i="127"/>
  <c r="P9" i="127"/>
  <c r="U9" i="127"/>
  <c r="Z9" i="127"/>
  <c r="AE9" i="127"/>
  <c r="AJ9" i="127"/>
  <c r="C10" i="127"/>
  <c r="D10" i="127"/>
  <c r="F10" i="127"/>
  <c r="K10" i="127"/>
  <c r="P10" i="127"/>
  <c r="U10" i="127"/>
  <c r="Z10" i="127"/>
  <c r="AE10" i="127"/>
  <c r="AJ10" i="127"/>
  <c r="C11" i="127"/>
  <c r="D11" i="127"/>
  <c r="F11" i="127"/>
  <c r="K11" i="127"/>
  <c r="P11" i="127"/>
  <c r="U11" i="127"/>
  <c r="Z11" i="127"/>
  <c r="AE11" i="127"/>
  <c r="AJ11" i="127"/>
  <c r="C12" i="127"/>
  <c r="D12" i="127"/>
  <c r="F12" i="127"/>
  <c r="K12" i="127"/>
  <c r="P12" i="127"/>
  <c r="U12" i="127"/>
  <c r="Z12" i="127"/>
  <c r="AE12" i="127"/>
  <c r="AJ12" i="127"/>
  <c r="C13" i="127"/>
  <c r="D13" i="127"/>
  <c r="F13" i="127"/>
  <c r="K13" i="127"/>
  <c r="P13" i="127"/>
  <c r="U13" i="127"/>
  <c r="Z13" i="127"/>
  <c r="AE13" i="127"/>
  <c r="AJ13" i="127"/>
  <c r="C14" i="127"/>
  <c r="D14" i="127"/>
  <c r="F14" i="127"/>
  <c r="K14" i="127"/>
  <c r="P14" i="127"/>
  <c r="U14" i="127"/>
  <c r="Z14" i="127"/>
  <c r="AE14" i="127"/>
  <c r="AJ14" i="127"/>
  <c r="C15" i="127"/>
  <c r="D15" i="127"/>
  <c r="F15" i="127"/>
  <c r="K15" i="127"/>
  <c r="P15" i="127"/>
  <c r="U15" i="127"/>
  <c r="Z15" i="127"/>
  <c r="AE15" i="127"/>
  <c r="AJ15" i="127"/>
  <c r="C16" i="127"/>
  <c r="D16" i="127"/>
  <c r="F16" i="127"/>
  <c r="K16" i="127"/>
  <c r="P16" i="127"/>
  <c r="U16" i="127"/>
  <c r="Z16" i="127"/>
  <c r="AE16" i="127"/>
  <c r="AJ16" i="127"/>
  <c r="C17" i="127"/>
  <c r="D17" i="127"/>
  <c r="F17" i="127"/>
  <c r="K17" i="127"/>
  <c r="P17" i="127"/>
  <c r="U17" i="127"/>
  <c r="Z17" i="127"/>
  <c r="AE17" i="127"/>
  <c r="AJ17" i="127"/>
  <c r="C18" i="127"/>
  <c r="D18" i="127"/>
  <c r="F18" i="127"/>
  <c r="K18" i="127"/>
  <c r="P18" i="127"/>
  <c r="U18" i="127"/>
  <c r="Z18" i="127"/>
  <c r="AE18" i="127"/>
  <c r="AJ18" i="127"/>
  <c r="C19" i="127"/>
  <c r="D19" i="127"/>
  <c r="F19" i="127"/>
  <c r="K19" i="127"/>
  <c r="P19" i="127"/>
  <c r="U19" i="127"/>
  <c r="Z19" i="127"/>
  <c r="AE19" i="127"/>
  <c r="AJ19" i="127"/>
  <c r="C20" i="127"/>
  <c r="D20" i="127"/>
  <c r="F20" i="127"/>
  <c r="K20" i="127"/>
  <c r="P20" i="127"/>
  <c r="U20" i="127"/>
  <c r="Z20" i="127"/>
  <c r="AE20" i="127"/>
  <c r="AJ20" i="127"/>
  <c r="C21" i="127"/>
  <c r="D21" i="127"/>
  <c r="F21" i="127"/>
  <c r="K21" i="127"/>
  <c r="P21" i="127"/>
  <c r="U21" i="127"/>
  <c r="Z21" i="127"/>
  <c r="AE21" i="127"/>
  <c r="AJ21" i="127"/>
  <c r="C22" i="127"/>
  <c r="D22" i="127"/>
  <c r="F22" i="127"/>
  <c r="K22" i="127"/>
  <c r="P22" i="127"/>
  <c r="U22" i="127"/>
  <c r="Z22" i="127"/>
  <c r="AE22" i="127"/>
  <c r="AJ22" i="127"/>
  <c r="C23" i="127"/>
  <c r="D23" i="127"/>
  <c r="F23" i="127"/>
  <c r="K23" i="127"/>
  <c r="P23" i="127"/>
  <c r="U23" i="127"/>
  <c r="Z23" i="127"/>
  <c r="AE23" i="127"/>
  <c r="AJ23" i="127"/>
  <c r="C24" i="127"/>
  <c r="D24" i="127"/>
  <c r="F24" i="127"/>
  <c r="K24" i="127"/>
  <c r="P24" i="127"/>
  <c r="U24" i="127"/>
  <c r="Z24" i="127"/>
  <c r="AE24" i="127"/>
  <c r="AJ24" i="127"/>
  <c r="C25" i="127"/>
  <c r="D25" i="127"/>
  <c r="F25" i="127"/>
  <c r="K25" i="127"/>
  <c r="P25" i="127"/>
  <c r="U25" i="127"/>
  <c r="Z25" i="127"/>
  <c r="AE25" i="127"/>
  <c r="AJ25" i="127"/>
  <c r="C26" i="127"/>
  <c r="D26" i="127"/>
  <c r="F26" i="127"/>
  <c r="K26" i="127"/>
  <c r="P26" i="127"/>
  <c r="U26" i="127"/>
  <c r="Z26" i="127"/>
  <c r="AE26" i="127"/>
  <c r="AJ26" i="127"/>
  <c r="C27" i="127"/>
  <c r="D27" i="127"/>
  <c r="F27" i="127"/>
  <c r="K27" i="127"/>
  <c r="P27" i="127"/>
  <c r="U27" i="127"/>
  <c r="Z27" i="127"/>
  <c r="AE27" i="127"/>
  <c r="AJ27" i="127"/>
  <c r="C28" i="127"/>
  <c r="D28" i="127"/>
  <c r="F28" i="127"/>
  <c r="K28" i="127"/>
  <c r="P28" i="127"/>
  <c r="U28" i="127"/>
  <c r="Z28" i="127"/>
  <c r="AE28" i="127"/>
  <c r="AJ28" i="127"/>
  <c r="C30" i="127"/>
  <c r="D30" i="127"/>
  <c r="F30" i="127"/>
  <c r="K30" i="127"/>
  <c r="P30" i="127"/>
  <c r="U30" i="127"/>
  <c r="Z30" i="127"/>
  <c r="AE30" i="127"/>
  <c r="AJ30" i="127"/>
  <c r="C31" i="127"/>
  <c r="D31" i="127"/>
  <c r="F31" i="127"/>
  <c r="K31" i="127"/>
  <c r="P31" i="127"/>
  <c r="U31" i="127"/>
  <c r="Z31" i="127"/>
  <c r="AE31" i="127"/>
  <c r="AJ31" i="127"/>
  <c r="C32" i="127"/>
  <c r="D32" i="127"/>
  <c r="F32" i="127"/>
  <c r="K32" i="127"/>
  <c r="P32" i="127"/>
  <c r="U32" i="127"/>
  <c r="Z32" i="127"/>
  <c r="AE32" i="127"/>
  <c r="AJ32" i="127"/>
  <c r="C33" i="127"/>
  <c r="D33" i="127"/>
  <c r="F33" i="127"/>
  <c r="K33" i="127"/>
  <c r="P33" i="127"/>
  <c r="U33" i="127"/>
  <c r="Z33" i="127"/>
  <c r="AE33" i="127"/>
  <c r="AJ33" i="127"/>
  <c r="C34" i="127"/>
  <c r="D34" i="127"/>
  <c r="F34" i="127"/>
  <c r="K34" i="127"/>
  <c r="P34" i="127"/>
  <c r="U34" i="127"/>
  <c r="Z34" i="127"/>
  <c r="AE34" i="127"/>
  <c r="AJ34" i="127"/>
  <c r="C35" i="127"/>
  <c r="D35" i="127"/>
  <c r="F35" i="127"/>
  <c r="K35" i="127"/>
  <c r="P35" i="127"/>
  <c r="U35" i="127"/>
  <c r="Z35" i="127"/>
  <c r="AE35" i="127"/>
  <c r="AI35" i="127"/>
  <c r="AJ35" i="127"/>
  <c r="AN35" i="127"/>
  <c r="B8" i="127"/>
  <c r="B9" i="127"/>
  <c r="B10" i="127"/>
  <c r="B11" i="127"/>
  <c r="B12" i="127"/>
  <c r="B13" i="127"/>
  <c r="B14" i="127"/>
  <c r="B15" i="127"/>
  <c r="B16" i="127"/>
  <c r="B17" i="127"/>
  <c r="B18" i="127"/>
  <c r="B19" i="127"/>
  <c r="B20" i="127"/>
  <c r="B21" i="127"/>
  <c r="B22" i="127"/>
  <c r="B23" i="127"/>
  <c r="B24" i="127"/>
  <c r="B25" i="127"/>
  <c r="B26" i="127"/>
  <c r="B27" i="127"/>
  <c r="B28" i="127"/>
  <c r="B30" i="127"/>
  <c r="B31" i="127"/>
  <c r="B32" i="127"/>
  <c r="B33" i="127"/>
  <c r="B34" i="127"/>
  <c r="B35" i="127"/>
  <c r="B7" i="127"/>
  <c r="AN35" i="126"/>
  <c r="AI35" i="126"/>
  <c r="AV7" i="126"/>
  <c r="AW7" i="126"/>
  <c r="AX7" i="126"/>
  <c r="AS35" i="70"/>
  <c r="AS35" i="121"/>
  <c r="BB8" i="120"/>
  <c r="BB9" i="120"/>
  <c r="BB10" i="120"/>
  <c r="BB11" i="120"/>
  <c r="BB12" i="120"/>
  <c r="BB13" i="120"/>
  <c r="BB14" i="120"/>
  <c r="BB15" i="120"/>
  <c r="BB16" i="120"/>
  <c r="BB17" i="120"/>
  <c r="BB18" i="120"/>
  <c r="BB19" i="120"/>
  <c r="BB20" i="120"/>
  <c r="BB21" i="120"/>
  <c r="BB22" i="120"/>
  <c r="BB23" i="120"/>
  <c r="BB24" i="120"/>
  <c r="BB25" i="120"/>
  <c r="BB26" i="120"/>
  <c r="BB27" i="120"/>
  <c r="BB28" i="120"/>
  <c r="BB30" i="120"/>
  <c r="BB31" i="120"/>
  <c r="BB32" i="120"/>
  <c r="BB33" i="120"/>
  <c r="BB34" i="120"/>
  <c r="BB7" i="120"/>
  <c r="BA8" i="120"/>
  <c r="BA9" i="120"/>
  <c r="BA10" i="120"/>
  <c r="BA11" i="120"/>
  <c r="BA12" i="120"/>
  <c r="BA13" i="120"/>
  <c r="BA14" i="120"/>
  <c r="BA15" i="120"/>
  <c r="BA16" i="120"/>
  <c r="BA17" i="120"/>
  <c r="BA18" i="120"/>
  <c r="BA19" i="120"/>
  <c r="BA20" i="120"/>
  <c r="BA21" i="120"/>
  <c r="BA22" i="120"/>
  <c r="BA23" i="120"/>
  <c r="BA24" i="120"/>
  <c r="BA25" i="120"/>
  <c r="BA26" i="120"/>
  <c r="BA27" i="120"/>
  <c r="BA28" i="120"/>
  <c r="BA30" i="120"/>
  <c r="BA31" i="120"/>
  <c r="BA32" i="120"/>
  <c r="BA33" i="120"/>
  <c r="BA34" i="120"/>
  <c r="BA7" i="120"/>
  <c r="AZ9" i="120"/>
  <c r="AZ10" i="120"/>
  <c r="AZ11" i="120"/>
  <c r="AZ12" i="120"/>
  <c r="AZ13" i="120"/>
  <c r="AZ14" i="120"/>
  <c r="AZ15" i="120"/>
  <c r="AZ16" i="120"/>
  <c r="AZ17" i="120"/>
  <c r="AZ18" i="120"/>
  <c r="AZ19" i="120"/>
  <c r="AZ20" i="120"/>
  <c r="AZ21" i="120"/>
  <c r="AZ22" i="120"/>
  <c r="AZ23" i="120"/>
  <c r="AZ24" i="120"/>
  <c r="AZ25" i="120"/>
  <c r="AZ26" i="120"/>
  <c r="AZ27" i="120"/>
  <c r="AZ28" i="120"/>
  <c r="AZ30" i="120"/>
  <c r="AZ31" i="120"/>
  <c r="AZ32" i="120"/>
  <c r="AZ33" i="120"/>
  <c r="AZ34" i="120"/>
  <c r="AZ8" i="120"/>
  <c r="AZ7" i="120"/>
  <c r="AW35" i="120"/>
  <c r="AW13" i="70" s="1"/>
  <c r="AV35" i="120"/>
  <c r="AV10" i="70" s="1"/>
  <c r="AU35" i="120"/>
  <c r="AU9" i="70" s="1"/>
  <c r="AX34" i="120"/>
  <c r="AX33" i="120"/>
  <c r="BC33" i="120" s="1"/>
  <c r="AX32" i="120"/>
  <c r="AX31" i="120"/>
  <c r="AX30" i="120"/>
  <c r="AX29" i="120"/>
  <c r="AX28" i="120"/>
  <c r="AX27" i="120"/>
  <c r="AX26" i="120"/>
  <c r="AX25" i="120"/>
  <c r="BC25" i="120" s="1"/>
  <c r="AX24" i="120"/>
  <c r="AX23" i="120"/>
  <c r="AX22" i="120"/>
  <c r="AX21" i="120"/>
  <c r="AX20" i="120"/>
  <c r="AX19" i="120"/>
  <c r="AX18" i="120"/>
  <c r="AX17" i="120"/>
  <c r="BC17" i="120" s="1"/>
  <c r="AX16" i="120"/>
  <c r="AX15" i="120"/>
  <c r="AX14" i="120"/>
  <c r="AX13" i="120"/>
  <c r="AX12" i="120"/>
  <c r="AX11" i="120"/>
  <c r="AX10" i="120"/>
  <c r="AX9" i="120"/>
  <c r="BC9" i="120" s="1"/>
  <c r="AX8" i="120"/>
  <c r="AX7" i="120"/>
  <c r="AR35" i="120"/>
  <c r="AR7" i="70" s="1"/>
  <c r="AQ35" i="120"/>
  <c r="BA35" i="120" s="1"/>
  <c r="AP35" i="120"/>
  <c r="AP13" i="70" s="1"/>
  <c r="AS34" i="120"/>
  <c r="AP34" i="121" s="1"/>
  <c r="AS33" i="120"/>
  <c r="AS33" i="70" s="1"/>
  <c r="AS32" i="120"/>
  <c r="AS32" i="70" s="1"/>
  <c r="AS31" i="120"/>
  <c r="AQ31" i="121" s="1"/>
  <c r="AS30" i="120"/>
  <c r="AS30" i="70" s="1"/>
  <c r="AS29" i="120"/>
  <c r="AS28" i="120"/>
  <c r="AQ28" i="121" s="1"/>
  <c r="AS27" i="120"/>
  <c r="AP27" i="121" s="1"/>
  <c r="AS26" i="120"/>
  <c r="AQ26" i="121" s="1"/>
  <c r="AS25" i="120"/>
  <c r="AP25" i="121" s="1"/>
  <c r="AS24" i="120"/>
  <c r="AS24" i="70" s="1"/>
  <c r="AS23" i="120"/>
  <c r="AS23" i="70" s="1"/>
  <c r="AS22" i="120"/>
  <c r="AQ22" i="121" s="1"/>
  <c r="AS21" i="120"/>
  <c r="AS21" i="70" s="1"/>
  <c r="AS20" i="120"/>
  <c r="AQ20" i="121" s="1"/>
  <c r="AS19" i="120"/>
  <c r="AP19" i="121" s="1"/>
  <c r="AS18" i="120"/>
  <c r="AQ18" i="121" s="1"/>
  <c r="AS17" i="120"/>
  <c r="AP17" i="121" s="1"/>
  <c r="AS16" i="120"/>
  <c r="AS16" i="70" s="1"/>
  <c r="AS15" i="120"/>
  <c r="AS15" i="70" s="1"/>
  <c r="AS14" i="120"/>
  <c r="AQ14" i="121" s="1"/>
  <c r="AS13" i="120"/>
  <c r="AS13" i="70" s="1"/>
  <c r="AS12" i="120"/>
  <c r="AQ12" i="121" s="1"/>
  <c r="AS11" i="120"/>
  <c r="AP11" i="121" s="1"/>
  <c r="AS10" i="120"/>
  <c r="AQ10" i="121" s="1"/>
  <c r="AS9" i="120"/>
  <c r="AP9" i="121" s="1"/>
  <c r="AS8" i="120"/>
  <c r="AS8" i="70" s="1"/>
  <c r="AS7" i="120"/>
  <c r="AS7" i="70" s="1"/>
  <c r="AY3" i="120"/>
  <c r="BC16" i="120" l="1"/>
  <c r="BC32" i="120"/>
  <c r="BC7" i="120"/>
  <c r="BC15" i="120"/>
  <c r="BC31" i="120"/>
  <c r="BC27" i="120"/>
  <c r="BC11" i="120"/>
  <c r="AP35" i="121"/>
  <c r="AP33" i="121"/>
  <c r="AP31" i="121"/>
  <c r="AP28" i="121"/>
  <c r="AP26" i="121"/>
  <c r="AP24" i="121"/>
  <c r="AP22" i="121"/>
  <c r="AP20" i="121"/>
  <c r="AP18" i="121"/>
  <c r="AP16" i="121"/>
  <c r="AP14" i="121"/>
  <c r="AP12" i="121"/>
  <c r="AP10" i="121"/>
  <c r="AP8" i="121"/>
  <c r="AP28" i="70"/>
  <c r="AP20" i="70"/>
  <c r="AP12" i="70"/>
  <c r="AU35" i="70"/>
  <c r="AS34" i="70"/>
  <c r="AR33" i="70"/>
  <c r="AQ32" i="70"/>
  <c r="AW28" i="70"/>
  <c r="AV27" i="70"/>
  <c r="AU26" i="70"/>
  <c r="AS25" i="70"/>
  <c r="AR24" i="70"/>
  <c r="AQ23" i="70"/>
  <c r="AW20" i="70"/>
  <c r="AV19" i="70"/>
  <c r="AU18" i="70"/>
  <c r="AS17" i="70"/>
  <c r="AR16" i="70"/>
  <c r="AQ15" i="70"/>
  <c r="AW12" i="70"/>
  <c r="AV11" i="70"/>
  <c r="AU10" i="70"/>
  <c r="AS9" i="70"/>
  <c r="AR8" i="70"/>
  <c r="AQ7" i="70"/>
  <c r="BC24" i="120"/>
  <c r="AP7" i="121"/>
  <c r="AS34" i="121"/>
  <c r="AS32" i="121"/>
  <c r="AS30" i="121"/>
  <c r="AS27" i="121"/>
  <c r="AS25" i="121"/>
  <c r="AS23" i="121"/>
  <c r="AS21" i="121"/>
  <c r="AS19" i="121"/>
  <c r="AS17" i="121"/>
  <c r="AS15" i="121"/>
  <c r="AS13" i="121"/>
  <c r="AS11" i="121"/>
  <c r="AS9" i="121"/>
  <c r="AP7" i="70"/>
  <c r="AP27" i="70"/>
  <c r="AP19" i="70"/>
  <c r="AP11" i="70"/>
  <c r="AR34" i="70"/>
  <c r="AQ33" i="70"/>
  <c r="AW30" i="70"/>
  <c r="AV28" i="70"/>
  <c r="AU27" i="70"/>
  <c r="AS26" i="70"/>
  <c r="AR25" i="70"/>
  <c r="AQ24" i="70"/>
  <c r="AW21" i="70"/>
  <c r="AV20" i="70"/>
  <c r="AU19" i="70"/>
  <c r="AS18" i="70"/>
  <c r="AR17" i="70"/>
  <c r="AQ16" i="70"/>
  <c r="AV12" i="70"/>
  <c r="AU11" i="70"/>
  <c r="AS10" i="70"/>
  <c r="AR9" i="70"/>
  <c r="AQ8" i="70"/>
  <c r="BC13" i="120"/>
  <c r="BC21" i="120"/>
  <c r="BB35" i="120"/>
  <c r="BC23" i="120"/>
  <c r="AS7" i="121"/>
  <c r="AR34" i="121"/>
  <c r="AR32" i="121"/>
  <c r="AR30" i="121"/>
  <c r="AR27" i="121"/>
  <c r="AR25" i="121"/>
  <c r="AR23" i="121"/>
  <c r="AR21" i="121"/>
  <c r="AR19" i="121"/>
  <c r="AR17" i="121"/>
  <c r="AR15" i="121"/>
  <c r="AR13" i="121"/>
  <c r="AR11" i="121"/>
  <c r="AR9" i="121"/>
  <c r="AP35" i="70"/>
  <c r="AP26" i="70"/>
  <c r="AP18" i="70"/>
  <c r="AP10" i="70"/>
  <c r="AR35" i="70"/>
  <c r="AQ34" i="70"/>
  <c r="AW31" i="70"/>
  <c r="AV30" i="70"/>
  <c r="AU28" i="70"/>
  <c r="AS27" i="70"/>
  <c r="AR26" i="70"/>
  <c r="AQ25" i="70"/>
  <c r="AW22" i="70"/>
  <c r="AV21" i="70"/>
  <c r="AU20" i="70"/>
  <c r="AS19" i="70"/>
  <c r="AR18" i="70"/>
  <c r="AQ17" i="70"/>
  <c r="AW14" i="70"/>
  <c r="AV13" i="70"/>
  <c r="AU12" i="70"/>
  <c r="AS11" i="70"/>
  <c r="AR10" i="70"/>
  <c r="AQ9" i="70"/>
  <c r="BC14" i="120"/>
  <c r="BC22" i="120"/>
  <c r="AX35" i="120"/>
  <c r="AX18" i="70" s="1"/>
  <c r="BC20" i="120"/>
  <c r="AR7" i="121"/>
  <c r="AQ34" i="121"/>
  <c r="AQ32" i="121"/>
  <c r="AQ30" i="121"/>
  <c r="AQ27" i="121"/>
  <c r="AQ25" i="121"/>
  <c r="AQ23" i="121"/>
  <c r="AQ21" i="121"/>
  <c r="AQ19" i="121"/>
  <c r="AQ17" i="121"/>
  <c r="AQ15" i="121"/>
  <c r="AQ13" i="121"/>
  <c r="AQ11" i="121"/>
  <c r="AQ9" i="121"/>
  <c r="AP34" i="70"/>
  <c r="AP25" i="70"/>
  <c r="AP17" i="70"/>
  <c r="AP9" i="70"/>
  <c r="AQ35" i="70"/>
  <c r="AW32" i="70"/>
  <c r="AV31" i="70"/>
  <c r="AU30" i="70"/>
  <c r="AS28" i="70"/>
  <c r="AR27" i="70"/>
  <c r="AQ26" i="70"/>
  <c r="AW23" i="70"/>
  <c r="AV22" i="70"/>
  <c r="AU21" i="70"/>
  <c r="AS20" i="70"/>
  <c r="AR19" i="70"/>
  <c r="AQ18" i="70"/>
  <c r="AX16" i="70"/>
  <c r="AW15" i="70"/>
  <c r="AV14" i="70"/>
  <c r="AU13" i="70"/>
  <c r="AS12" i="70"/>
  <c r="AR11" i="70"/>
  <c r="AQ10" i="70"/>
  <c r="AW7" i="70"/>
  <c r="BC19" i="120"/>
  <c r="AQ7" i="121"/>
  <c r="AP32" i="121"/>
  <c r="AP30" i="121"/>
  <c r="AP23" i="121"/>
  <c r="AP21" i="121"/>
  <c r="AP15" i="121"/>
  <c r="AP13" i="121"/>
  <c r="AP33" i="70"/>
  <c r="AP24" i="70"/>
  <c r="AP16" i="70"/>
  <c r="AP8" i="70"/>
  <c r="AW33" i="70"/>
  <c r="AV32" i="70"/>
  <c r="AU31" i="70"/>
  <c r="AR28" i="70"/>
  <c r="AQ27" i="70"/>
  <c r="AX25" i="70"/>
  <c r="AW24" i="70"/>
  <c r="AV23" i="70"/>
  <c r="AU22" i="70"/>
  <c r="AR20" i="70"/>
  <c r="AQ19" i="70"/>
  <c r="AW16" i="70"/>
  <c r="AV15" i="70"/>
  <c r="AU14" i="70"/>
  <c r="AR12" i="70"/>
  <c r="AQ11" i="70"/>
  <c r="AW8" i="70"/>
  <c r="AV7" i="70"/>
  <c r="AZ35" i="120"/>
  <c r="AS33" i="121"/>
  <c r="AS31" i="121"/>
  <c r="AS28" i="121"/>
  <c r="AS26" i="121"/>
  <c r="AS24" i="121"/>
  <c r="AS22" i="121"/>
  <c r="AS20" i="121"/>
  <c r="AS18" i="121"/>
  <c r="AS16" i="121"/>
  <c r="AS14" i="121"/>
  <c r="AS12" i="121"/>
  <c r="AS10" i="121"/>
  <c r="AS8" i="121"/>
  <c r="AP32" i="70"/>
  <c r="AP23" i="70"/>
  <c r="AP15" i="70"/>
  <c r="AW34" i="70"/>
  <c r="AV33" i="70"/>
  <c r="AU32" i="70"/>
  <c r="AS31" i="70"/>
  <c r="AR30" i="70"/>
  <c r="AQ28" i="70"/>
  <c r="AW25" i="70"/>
  <c r="AV24" i="70"/>
  <c r="AU23" i="70"/>
  <c r="AS22" i="70"/>
  <c r="AR21" i="70"/>
  <c r="AQ20" i="70"/>
  <c r="AW17" i="70"/>
  <c r="AV16" i="70"/>
  <c r="AU15" i="70"/>
  <c r="AS14" i="70"/>
  <c r="AR13" i="70"/>
  <c r="AQ12" i="70"/>
  <c r="AW9" i="70"/>
  <c r="AV8" i="70"/>
  <c r="AU7" i="70"/>
  <c r="AR35" i="121"/>
  <c r="AR33" i="121"/>
  <c r="AR31" i="121"/>
  <c r="AR28" i="121"/>
  <c r="AR26" i="121"/>
  <c r="AR24" i="121"/>
  <c r="AR22" i="121"/>
  <c r="AR20" i="121"/>
  <c r="AR18" i="121"/>
  <c r="AR16" i="121"/>
  <c r="AR14" i="121"/>
  <c r="AR12" i="121"/>
  <c r="AR10" i="121"/>
  <c r="AR8" i="121"/>
  <c r="AP31" i="70"/>
  <c r="AP22" i="70"/>
  <c r="AP14" i="70"/>
  <c r="AW35" i="70"/>
  <c r="AV34" i="70"/>
  <c r="AU33" i="70"/>
  <c r="AR31" i="70"/>
  <c r="AQ30" i="70"/>
  <c r="AW26" i="70"/>
  <c r="AV25" i="70"/>
  <c r="AU24" i="70"/>
  <c r="AR22" i="70"/>
  <c r="AQ21" i="70"/>
  <c r="AW18" i="70"/>
  <c r="AV17" i="70"/>
  <c r="AU16" i="70"/>
  <c r="AR14" i="70"/>
  <c r="AQ13" i="70"/>
  <c r="AW10" i="70"/>
  <c r="AV9" i="70"/>
  <c r="AU8" i="70"/>
  <c r="BC10" i="120"/>
  <c r="BC18" i="120"/>
  <c r="BC26" i="120"/>
  <c r="BC34" i="120"/>
  <c r="BC28" i="120"/>
  <c r="BC12" i="120"/>
  <c r="AQ35" i="121"/>
  <c r="AQ33" i="121"/>
  <c r="AQ24" i="121"/>
  <c r="AQ16" i="121"/>
  <c r="AQ8" i="121"/>
  <c r="AP30" i="70"/>
  <c r="AP21" i="70"/>
  <c r="AV35" i="70"/>
  <c r="AU34" i="70"/>
  <c r="AR32" i="70"/>
  <c r="AQ31" i="70"/>
  <c r="AW27" i="70"/>
  <c r="AV26" i="70"/>
  <c r="AU25" i="70"/>
  <c r="AR23" i="70"/>
  <c r="AQ22" i="70"/>
  <c r="AW19" i="70"/>
  <c r="AV18" i="70"/>
  <c r="AU17" i="70"/>
  <c r="AR15" i="70"/>
  <c r="AQ14" i="70"/>
  <c r="AW11" i="70"/>
  <c r="BC8" i="120"/>
  <c r="BC30" i="120"/>
  <c r="AX30" i="70" l="1"/>
  <c r="AX28" i="70"/>
  <c r="AX15" i="70"/>
  <c r="AX33" i="70"/>
  <c r="AX7" i="70"/>
  <c r="AX34" i="70"/>
  <c r="AX21" i="70"/>
  <c r="AX22" i="70"/>
  <c r="AX11" i="70"/>
  <c r="AX14" i="70"/>
  <c r="AX26" i="70"/>
  <c r="AX13" i="70"/>
  <c r="AX12" i="70"/>
  <c r="AX17" i="70"/>
  <c r="AX32" i="70"/>
  <c r="AX20" i="70"/>
  <c r="BC35" i="120"/>
  <c r="AX35" i="70"/>
  <c r="AX23" i="70"/>
  <c r="AX27" i="70"/>
  <c r="AX24" i="70"/>
  <c r="AX9" i="70"/>
  <c r="AX31" i="70"/>
  <c r="AX19" i="70"/>
  <c r="AX10" i="70"/>
  <c r="AX8" i="70"/>
  <c r="AR9" i="75"/>
  <c r="AR10" i="75"/>
  <c r="AR11" i="75"/>
  <c r="AR18" i="75"/>
  <c r="AR19" i="75"/>
  <c r="AR20" i="75"/>
  <c r="AR26" i="75"/>
  <c r="AR27" i="75"/>
  <c r="AR28" i="75"/>
  <c r="AR7" i="75"/>
  <c r="AQ8" i="75"/>
  <c r="AQ15" i="75"/>
  <c r="AQ16" i="75"/>
  <c r="AQ17" i="75"/>
  <c r="AQ23" i="75"/>
  <c r="AQ24" i="75"/>
  <c r="AQ25" i="75"/>
  <c r="AK8" i="75"/>
  <c r="AK9" i="75"/>
  <c r="AK10" i="75"/>
  <c r="AK11" i="75"/>
  <c r="AK12" i="75"/>
  <c r="AK14" i="75"/>
  <c r="AK15" i="75"/>
  <c r="AK16" i="75"/>
  <c r="AK17" i="75"/>
  <c r="AK18" i="75"/>
  <c r="AK19" i="75"/>
  <c r="AK20" i="75"/>
  <c r="AK21" i="75"/>
  <c r="AK22" i="75"/>
  <c r="AK23" i="75"/>
  <c r="AK24" i="75"/>
  <c r="AK25" i="75"/>
  <c r="AK26" i="75"/>
  <c r="AK27" i="75"/>
  <c r="AK28" i="75"/>
  <c r="AK30" i="75"/>
  <c r="AK31" i="75"/>
  <c r="AK7" i="75"/>
  <c r="AI34" i="75"/>
  <c r="AK34" i="75" s="1"/>
  <c r="AI33" i="75"/>
  <c r="AK33" i="75" s="1"/>
  <c r="AI32" i="75"/>
  <c r="AK32" i="75" s="1"/>
  <c r="AI31" i="75"/>
  <c r="AI30" i="75"/>
  <c r="AO9" i="75"/>
  <c r="AQ9" i="75" s="1"/>
  <c r="AO10" i="75"/>
  <c r="AQ10" i="75" s="1"/>
  <c r="AO11" i="75"/>
  <c r="AO12" i="75"/>
  <c r="AR12" i="75" s="1"/>
  <c r="AO13" i="75"/>
  <c r="AQ13" i="75" s="1"/>
  <c r="AO14" i="75"/>
  <c r="AR14" i="75" s="1"/>
  <c r="AO15" i="75"/>
  <c r="AO16" i="75"/>
  <c r="AO17" i="75"/>
  <c r="AO18" i="75"/>
  <c r="AQ18" i="75" s="1"/>
  <c r="AO19" i="75"/>
  <c r="AO20" i="75"/>
  <c r="AO21" i="75"/>
  <c r="AR21" i="75" s="1"/>
  <c r="AO22" i="75"/>
  <c r="AR22" i="75" s="1"/>
  <c r="AO23" i="75"/>
  <c r="AO24" i="75"/>
  <c r="AO25" i="75"/>
  <c r="AO26" i="75"/>
  <c r="AQ26" i="75" s="1"/>
  <c r="AO27" i="75"/>
  <c r="AO28" i="75"/>
  <c r="AO32" i="75"/>
  <c r="AO33" i="75"/>
  <c r="AO7" i="75"/>
  <c r="AM34" i="75"/>
  <c r="AO34" i="75" s="1"/>
  <c r="AM33" i="75"/>
  <c r="AM32" i="75"/>
  <c r="AM31" i="75"/>
  <c r="AO31" i="75" s="1"/>
  <c r="AR31" i="75" s="1"/>
  <c r="AM30" i="75"/>
  <c r="AO30" i="75" s="1"/>
  <c r="AR30" i="75" s="1"/>
  <c r="AC34" i="76"/>
  <c r="AE34" i="76" s="1"/>
  <c r="AC33" i="76"/>
  <c r="AE33" i="76" s="1"/>
  <c r="AC32" i="76"/>
  <c r="AE32" i="76" s="1"/>
  <c r="AC31" i="76"/>
  <c r="AE31" i="76" s="1"/>
  <c r="AC30" i="76"/>
  <c r="AE8" i="76"/>
  <c r="AE9" i="76"/>
  <c r="AE10" i="76"/>
  <c r="AE11" i="76"/>
  <c r="AE12" i="76"/>
  <c r="AE13" i="76"/>
  <c r="AE14" i="76"/>
  <c r="AE15" i="76"/>
  <c r="AE16" i="76"/>
  <c r="AE17" i="76"/>
  <c r="AE18" i="76"/>
  <c r="AE19" i="76"/>
  <c r="AE20" i="76"/>
  <c r="AE21" i="76"/>
  <c r="AE22" i="76"/>
  <c r="AE23" i="76"/>
  <c r="AE24" i="76"/>
  <c r="AE25" i="76"/>
  <c r="AE26" i="76"/>
  <c r="AE27" i="76"/>
  <c r="AE28" i="76"/>
  <c r="AE7" i="76"/>
  <c r="AC35" i="76" l="1"/>
  <c r="AE35" i="76" s="1"/>
  <c r="AR34" i="75"/>
  <c r="AQ34" i="75"/>
  <c r="AQ31" i="75"/>
  <c r="AQ22" i="75"/>
  <c r="AQ14" i="75"/>
  <c r="AR25" i="75"/>
  <c r="AR17" i="75"/>
  <c r="AQ32" i="75"/>
  <c r="AQ30" i="75"/>
  <c r="AQ21" i="75"/>
  <c r="AQ12" i="75"/>
  <c r="AR33" i="75"/>
  <c r="AR24" i="75"/>
  <c r="AR16" i="75"/>
  <c r="AQ28" i="75"/>
  <c r="AQ20" i="75"/>
  <c r="AQ11" i="75"/>
  <c r="AR32" i="75"/>
  <c r="AR23" i="75"/>
  <c r="AR15" i="75"/>
  <c r="AQ33" i="75"/>
  <c r="AQ7" i="75"/>
  <c r="AQ27" i="75"/>
  <c r="AQ19" i="75"/>
  <c r="AI35" i="75"/>
  <c r="AK35" i="75" s="1"/>
  <c r="AM35" i="75"/>
  <c r="AO35" i="75" s="1"/>
  <c r="AE30" i="76"/>
  <c r="AQ35" i="75" l="1"/>
  <c r="AR35" i="75"/>
  <c r="AO35" i="124"/>
  <c r="D7" i="123"/>
  <c r="E7" i="123"/>
  <c r="G7" i="123"/>
  <c r="H7" i="123"/>
  <c r="I7" i="123"/>
  <c r="J7" i="123"/>
  <c r="L7" i="123"/>
  <c r="Q7" i="123"/>
  <c r="V7" i="123"/>
  <c r="AA7" i="123"/>
  <c r="AF7" i="123"/>
  <c r="AG7" i="123"/>
  <c r="AH7" i="123"/>
  <c r="AI7" i="123"/>
  <c r="AK7" i="123"/>
  <c r="AQ7" i="123"/>
  <c r="AR7" i="123"/>
  <c r="AS7" i="123"/>
  <c r="AT7" i="123"/>
  <c r="AU7" i="123"/>
  <c r="AV7" i="123"/>
  <c r="AW7" i="123"/>
  <c r="AX7" i="123"/>
  <c r="D8" i="123"/>
  <c r="E8" i="123"/>
  <c r="G8" i="123"/>
  <c r="H8" i="123"/>
  <c r="I8" i="123"/>
  <c r="J8" i="123"/>
  <c r="L8" i="123"/>
  <c r="Q8" i="123"/>
  <c r="V8" i="123"/>
  <c r="AA8" i="123"/>
  <c r="AF8" i="123"/>
  <c r="AG8" i="123"/>
  <c r="AH8" i="123"/>
  <c r="AI8" i="123"/>
  <c r="AK8" i="123"/>
  <c r="AQ8" i="123"/>
  <c r="AR8" i="123"/>
  <c r="AS8" i="123"/>
  <c r="AT8" i="123"/>
  <c r="AU8" i="123"/>
  <c r="AV8" i="123"/>
  <c r="AW8" i="123"/>
  <c r="AX8" i="123"/>
  <c r="D9" i="123"/>
  <c r="E9" i="123"/>
  <c r="G9" i="123"/>
  <c r="H9" i="123"/>
  <c r="I9" i="123"/>
  <c r="J9" i="123"/>
  <c r="L9" i="123"/>
  <c r="Q9" i="123"/>
  <c r="V9" i="123"/>
  <c r="AA9" i="123"/>
  <c r="AF9" i="123"/>
  <c r="AG9" i="123"/>
  <c r="AH9" i="123"/>
  <c r="AI9" i="123"/>
  <c r="AK9" i="123"/>
  <c r="AQ9" i="123"/>
  <c r="AR9" i="123"/>
  <c r="AS9" i="123"/>
  <c r="AT9" i="123"/>
  <c r="AU9" i="123"/>
  <c r="AV9" i="123"/>
  <c r="AW9" i="123"/>
  <c r="AX9" i="123"/>
  <c r="D10" i="123"/>
  <c r="E10" i="123"/>
  <c r="G10" i="123"/>
  <c r="H10" i="123"/>
  <c r="I10" i="123"/>
  <c r="J10" i="123"/>
  <c r="L10" i="123"/>
  <c r="Q10" i="123"/>
  <c r="V10" i="123"/>
  <c r="AA10" i="123"/>
  <c r="AF10" i="123"/>
  <c r="AG10" i="123"/>
  <c r="AH10" i="123"/>
  <c r="AI10" i="123"/>
  <c r="AK10" i="123"/>
  <c r="AQ10" i="123"/>
  <c r="AR10" i="123"/>
  <c r="AS10" i="123"/>
  <c r="AT10" i="123"/>
  <c r="AU10" i="123"/>
  <c r="AV10" i="123"/>
  <c r="AW10" i="123"/>
  <c r="AX10" i="123"/>
  <c r="D11" i="123"/>
  <c r="E11" i="123"/>
  <c r="G11" i="123"/>
  <c r="H11" i="123"/>
  <c r="I11" i="123"/>
  <c r="J11" i="123"/>
  <c r="L11" i="123"/>
  <c r="Q11" i="123"/>
  <c r="V11" i="123"/>
  <c r="AA11" i="123"/>
  <c r="AF11" i="123"/>
  <c r="AG11" i="123"/>
  <c r="AH11" i="123"/>
  <c r="AI11" i="123"/>
  <c r="AK11" i="123"/>
  <c r="AQ11" i="123"/>
  <c r="AR11" i="123"/>
  <c r="AS11" i="123"/>
  <c r="AT11" i="123"/>
  <c r="AU11" i="123"/>
  <c r="AV11" i="123"/>
  <c r="AW11" i="123"/>
  <c r="AX11" i="123"/>
  <c r="D12" i="123"/>
  <c r="E12" i="123"/>
  <c r="G12" i="123"/>
  <c r="H12" i="123"/>
  <c r="I12" i="123"/>
  <c r="J12" i="123"/>
  <c r="L12" i="123"/>
  <c r="Q12" i="123"/>
  <c r="V12" i="123"/>
  <c r="AA12" i="123"/>
  <c r="AF12" i="123"/>
  <c r="AG12" i="123"/>
  <c r="AH12" i="123"/>
  <c r="AI12" i="123"/>
  <c r="AK12" i="123"/>
  <c r="AQ12" i="123"/>
  <c r="AR12" i="123"/>
  <c r="AS12" i="123"/>
  <c r="AT12" i="123"/>
  <c r="AU12" i="123"/>
  <c r="AV12" i="123"/>
  <c r="AW12" i="123"/>
  <c r="AX12" i="123"/>
  <c r="D13" i="123"/>
  <c r="E13" i="123"/>
  <c r="G13" i="123"/>
  <c r="H13" i="123"/>
  <c r="I13" i="123"/>
  <c r="J13" i="123"/>
  <c r="L13" i="123"/>
  <c r="Q13" i="123"/>
  <c r="V13" i="123"/>
  <c r="AA13" i="123"/>
  <c r="AF13" i="123"/>
  <c r="AG13" i="123"/>
  <c r="AH13" i="123"/>
  <c r="AI13" i="123"/>
  <c r="AK13" i="123"/>
  <c r="AQ13" i="123"/>
  <c r="AR13" i="123"/>
  <c r="AS13" i="123"/>
  <c r="AT13" i="123"/>
  <c r="AU13" i="123"/>
  <c r="AV13" i="123"/>
  <c r="AW13" i="123"/>
  <c r="AX13" i="123"/>
  <c r="D14" i="123"/>
  <c r="E14" i="123"/>
  <c r="G14" i="123"/>
  <c r="H14" i="123"/>
  <c r="I14" i="123"/>
  <c r="J14" i="123"/>
  <c r="L14" i="123"/>
  <c r="Q14" i="123"/>
  <c r="V14" i="123"/>
  <c r="AA14" i="123"/>
  <c r="AF14" i="123"/>
  <c r="AG14" i="123"/>
  <c r="AH14" i="123"/>
  <c r="AI14" i="123"/>
  <c r="AK14" i="123"/>
  <c r="AQ14" i="123"/>
  <c r="AR14" i="123"/>
  <c r="AS14" i="123"/>
  <c r="AT14" i="123"/>
  <c r="AU14" i="123"/>
  <c r="AV14" i="123"/>
  <c r="AW14" i="123"/>
  <c r="AX14" i="123"/>
  <c r="D15" i="123"/>
  <c r="E15" i="123"/>
  <c r="G15" i="123"/>
  <c r="H15" i="123"/>
  <c r="I15" i="123"/>
  <c r="J15" i="123"/>
  <c r="L15" i="123"/>
  <c r="Q15" i="123"/>
  <c r="V15" i="123"/>
  <c r="AA15" i="123"/>
  <c r="AF15" i="123"/>
  <c r="AG15" i="123"/>
  <c r="AH15" i="123"/>
  <c r="AI15" i="123"/>
  <c r="AK15" i="123"/>
  <c r="AQ15" i="123"/>
  <c r="AR15" i="123"/>
  <c r="AS15" i="123"/>
  <c r="AT15" i="123"/>
  <c r="AU15" i="123"/>
  <c r="AV15" i="123"/>
  <c r="AW15" i="123"/>
  <c r="AX15" i="123"/>
  <c r="D16" i="123"/>
  <c r="E16" i="123"/>
  <c r="G16" i="123"/>
  <c r="H16" i="123"/>
  <c r="I16" i="123"/>
  <c r="J16" i="123"/>
  <c r="L16" i="123"/>
  <c r="Q16" i="123"/>
  <c r="V16" i="123"/>
  <c r="AA16" i="123"/>
  <c r="AF16" i="123"/>
  <c r="AG16" i="123"/>
  <c r="AH16" i="123"/>
  <c r="AI16" i="123"/>
  <c r="AK16" i="123"/>
  <c r="AQ16" i="123"/>
  <c r="AR16" i="123"/>
  <c r="AS16" i="123"/>
  <c r="AT16" i="123"/>
  <c r="AU16" i="123"/>
  <c r="AV16" i="123"/>
  <c r="AW16" i="123"/>
  <c r="AX16" i="123"/>
  <c r="D17" i="123"/>
  <c r="E17" i="123"/>
  <c r="G17" i="123"/>
  <c r="H17" i="123"/>
  <c r="I17" i="123"/>
  <c r="J17" i="123"/>
  <c r="L17" i="123"/>
  <c r="Q17" i="123"/>
  <c r="V17" i="123"/>
  <c r="AA17" i="123"/>
  <c r="AF17" i="123"/>
  <c r="AG17" i="123"/>
  <c r="AH17" i="123"/>
  <c r="AI17" i="123"/>
  <c r="AK17" i="123"/>
  <c r="AQ17" i="123"/>
  <c r="AR17" i="123"/>
  <c r="AS17" i="123"/>
  <c r="AT17" i="123"/>
  <c r="AU17" i="123"/>
  <c r="AV17" i="123"/>
  <c r="AW17" i="123"/>
  <c r="AX17" i="123"/>
  <c r="D18" i="123"/>
  <c r="E18" i="123"/>
  <c r="G18" i="123"/>
  <c r="H18" i="123"/>
  <c r="I18" i="123"/>
  <c r="J18" i="123"/>
  <c r="L18" i="123"/>
  <c r="Q18" i="123"/>
  <c r="V18" i="123"/>
  <c r="AA18" i="123"/>
  <c r="AF18" i="123"/>
  <c r="AG18" i="123"/>
  <c r="AH18" i="123"/>
  <c r="AI18" i="123"/>
  <c r="AK18" i="123"/>
  <c r="AQ18" i="123"/>
  <c r="AR18" i="123"/>
  <c r="AS18" i="123"/>
  <c r="AT18" i="123"/>
  <c r="AU18" i="123"/>
  <c r="AV18" i="123"/>
  <c r="AW18" i="123"/>
  <c r="AX18" i="123"/>
  <c r="D19" i="123"/>
  <c r="E19" i="123"/>
  <c r="G19" i="123"/>
  <c r="H19" i="123"/>
  <c r="I19" i="123"/>
  <c r="J19" i="123"/>
  <c r="L19" i="123"/>
  <c r="Q19" i="123"/>
  <c r="V19" i="123"/>
  <c r="AA19" i="123"/>
  <c r="AF19" i="123"/>
  <c r="AG19" i="123"/>
  <c r="AH19" i="123"/>
  <c r="AI19" i="123"/>
  <c r="AK19" i="123"/>
  <c r="AQ19" i="123"/>
  <c r="AR19" i="123"/>
  <c r="AS19" i="123"/>
  <c r="AT19" i="123"/>
  <c r="AU19" i="123"/>
  <c r="AV19" i="123"/>
  <c r="AW19" i="123"/>
  <c r="AX19" i="123"/>
  <c r="D20" i="123"/>
  <c r="E20" i="123"/>
  <c r="G20" i="123"/>
  <c r="H20" i="123"/>
  <c r="I20" i="123"/>
  <c r="J20" i="123"/>
  <c r="L20" i="123"/>
  <c r="Q20" i="123"/>
  <c r="V20" i="123"/>
  <c r="AA20" i="123"/>
  <c r="AF20" i="123"/>
  <c r="AG20" i="123"/>
  <c r="AH20" i="123"/>
  <c r="AI20" i="123"/>
  <c r="AK20" i="123"/>
  <c r="AQ20" i="123"/>
  <c r="AR20" i="123"/>
  <c r="AS20" i="123"/>
  <c r="AT20" i="123"/>
  <c r="AU20" i="123"/>
  <c r="AV20" i="123"/>
  <c r="AW20" i="123"/>
  <c r="AX20" i="123"/>
  <c r="D21" i="123"/>
  <c r="E21" i="123"/>
  <c r="G21" i="123"/>
  <c r="H21" i="123"/>
  <c r="I21" i="123"/>
  <c r="J21" i="123"/>
  <c r="L21" i="123"/>
  <c r="Q21" i="123"/>
  <c r="V21" i="123"/>
  <c r="AA21" i="123"/>
  <c r="AF21" i="123"/>
  <c r="AG21" i="123"/>
  <c r="AH21" i="123"/>
  <c r="AI21" i="123"/>
  <c r="AK21" i="123"/>
  <c r="AQ21" i="123"/>
  <c r="AR21" i="123"/>
  <c r="AS21" i="123"/>
  <c r="AT21" i="123"/>
  <c r="AU21" i="123"/>
  <c r="AV21" i="123"/>
  <c r="AW21" i="123"/>
  <c r="AX21" i="123"/>
  <c r="D22" i="123"/>
  <c r="E22" i="123"/>
  <c r="G22" i="123"/>
  <c r="H22" i="123"/>
  <c r="I22" i="123"/>
  <c r="J22" i="123"/>
  <c r="L22" i="123"/>
  <c r="Q22" i="123"/>
  <c r="V22" i="123"/>
  <c r="AA22" i="123"/>
  <c r="AF22" i="123"/>
  <c r="AG22" i="123"/>
  <c r="AH22" i="123"/>
  <c r="AI22" i="123"/>
  <c r="AK22" i="123"/>
  <c r="AQ22" i="123"/>
  <c r="AR22" i="123"/>
  <c r="AS22" i="123"/>
  <c r="AT22" i="123"/>
  <c r="AU22" i="123"/>
  <c r="AV22" i="123"/>
  <c r="AW22" i="123"/>
  <c r="AX22" i="123"/>
  <c r="D23" i="123"/>
  <c r="E23" i="123"/>
  <c r="G23" i="123"/>
  <c r="H23" i="123"/>
  <c r="I23" i="123"/>
  <c r="J23" i="123"/>
  <c r="L23" i="123"/>
  <c r="Q23" i="123"/>
  <c r="V23" i="123"/>
  <c r="AA23" i="123"/>
  <c r="AF23" i="123"/>
  <c r="AG23" i="123"/>
  <c r="AH23" i="123"/>
  <c r="AI23" i="123"/>
  <c r="AK23" i="123"/>
  <c r="AQ23" i="123"/>
  <c r="AR23" i="123"/>
  <c r="AS23" i="123"/>
  <c r="AT23" i="123"/>
  <c r="AU23" i="123"/>
  <c r="AV23" i="123"/>
  <c r="AW23" i="123"/>
  <c r="AX23" i="123"/>
  <c r="D24" i="123"/>
  <c r="E24" i="123"/>
  <c r="G24" i="123"/>
  <c r="H24" i="123"/>
  <c r="I24" i="123"/>
  <c r="J24" i="123"/>
  <c r="L24" i="123"/>
  <c r="Q24" i="123"/>
  <c r="V24" i="123"/>
  <c r="AA24" i="123"/>
  <c r="AF24" i="123"/>
  <c r="AG24" i="123"/>
  <c r="AH24" i="123"/>
  <c r="AI24" i="123"/>
  <c r="AK24" i="123"/>
  <c r="AQ24" i="123"/>
  <c r="AR24" i="123"/>
  <c r="AS24" i="123"/>
  <c r="AT24" i="123"/>
  <c r="AU24" i="123"/>
  <c r="AV24" i="123"/>
  <c r="AW24" i="123"/>
  <c r="AX24" i="123"/>
  <c r="D25" i="123"/>
  <c r="E25" i="123"/>
  <c r="G25" i="123"/>
  <c r="H25" i="123"/>
  <c r="I25" i="123"/>
  <c r="J25" i="123"/>
  <c r="L25" i="123"/>
  <c r="Q25" i="123"/>
  <c r="V25" i="123"/>
  <c r="AA25" i="123"/>
  <c r="AF25" i="123"/>
  <c r="AG25" i="123"/>
  <c r="AH25" i="123"/>
  <c r="AI25" i="123"/>
  <c r="AK25" i="123"/>
  <c r="AQ25" i="123"/>
  <c r="AR25" i="123"/>
  <c r="AS25" i="123"/>
  <c r="AT25" i="123"/>
  <c r="AU25" i="123"/>
  <c r="AV25" i="123"/>
  <c r="AW25" i="123"/>
  <c r="AX25" i="123"/>
  <c r="D26" i="123"/>
  <c r="E26" i="123"/>
  <c r="G26" i="123"/>
  <c r="H26" i="123"/>
  <c r="I26" i="123"/>
  <c r="J26" i="123"/>
  <c r="L26" i="123"/>
  <c r="Q26" i="123"/>
  <c r="V26" i="123"/>
  <c r="AA26" i="123"/>
  <c r="AF26" i="123"/>
  <c r="AG26" i="123"/>
  <c r="AH26" i="123"/>
  <c r="AI26" i="123"/>
  <c r="AK26" i="123"/>
  <c r="AQ26" i="123"/>
  <c r="AR26" i="123"/>
  <c r="AS26" i="123"/>
  <c r="AT26" i="123"/>
  <c r="AU26" i="123"/>
  <c r="AV26" i="123"/>
  <c r="AW26" i="123"/>
  <c r="AX26" i="123"/>
  <c r="D27" i="123"/>
  <c r="E27" i="123"/>
  <c r="G27" i="123"/>
  <c r="H27" i="123"/>
  <c r="I27" i="123"/>
  <c r="J27" i="123"/>
  <c r="L27" i="123"/>
  <c r="Q27" i="123"/>
  <c r="V27" i="123"/>
  <c r="AA27" i="123"/>
  <c r="AF27" i="123"/>
  <c r="AG27" i="123"/>
  <c r="AH27" i="123"/>
  <c r="AI27" i="123"/>
  <c r="AK27" i="123"/>
  <c r="AQ27" i="123"/>
  <c r="AR27" i="123"/>
  <c r="AS27" i="123"/>
  <c r="AT27" i="123"/>
  <c r="AU27" i="123"/>
  <c r="AV27" i="123"/>
  <c r="AW27" i="123"/>
  <c r="AX27" i="123"/>
  <c r="D28" i="123"/>
  <c r="E28" i="123"/>
  <c r="G28" i="123"/>
  <c r="H28" i="123"/>
  <c r="I28" i="123"/>
  <c r="J28" i="123"/>
  <c r="L28" i="123"/>
  <c r="Q28" i="123"/>
  <c r="V28" i="123"/>
  <c r="AA28" i="123"/>
  <c r="AF28" i="123"/>
  <c r="AG28" i="123"/>
  <c r="AH28" i="123"/>
  <c r="AI28" i="123"/>
  <c r="AK28" i="123"/>
  <c r="AQ28" i="123"/>
  <c r="AR28" i="123"/>
  <c r="AS28" i="123"/>
  <c r="AT28" i="123"/>
  <c r="AU28" i="123"/>
  <c r="AV28" i="123"/>
  <c r="AW28" i="123"/>
  <c r="AX28" i="123"/>
  <c r="D29" i="123"/>
  <c r="E29" i="123"/>
  <c r="G29" i="123"/>
  <c r="H29" i="123"/>
  <c r="I29" i="123"/>
  <c r="J29" i="123"/>
  <c r="L29" i="123"/>
  <c r="Q29" i="123"/>
  <c r="V29" i="123"/>
  <c r="AA29" i="123"/>
  <c r="AF29" i="123"/>
  <c r="AG29" i="123"/>
  <c r="AH29" i="123"/>
  <c r="AI29" i="123"/>
  <c r="AK29" i="123"/>
  <c r="AO29" i="123"/>
  <c r="AQ29" i="123"/>
  <c r="AR29" i="123"/>
  <c r="AS29" i="123"/>
  <c r="AT29" i="123"/>
  <c r="AU29" i="123"/>
  <c r="AV29" i="123"/>
  <c r="AW29" i="123"/>
  <c r="AX29" i="123"/>
  <c r="D30" i="123"/>
  <c r="E30" i="123"/>
  <c r="G30" i="123"/>
  <c r="H30" i="123"/>
  <c r="I30" i="123"/>
  <c r="J30" i="123"/>
  <c r="L30" i="123"/>
  <c r="Q30" i="123"/>
  <c r="V30" i="123"/>
  <c r="AA30" i="123"/>
  <c r="AF30" i="123"/>
  <c r="AG30" i="123"/>
  <c r="AH30" i="123"/>
  <c r="AI30" i="123"/>
  <c r="AK30" i="123"/>
  <c r="AQ30" i="123"/>
  <c r="AR30" i="123"/>
  <c r="AS30" i="123"/>
  <c r="AT30" i="123"/>
  <c r="AU30" i="123"/>
  <c r="AV30" i="123"/>
  <c r="AW30" i="123"/>
  <c r="AX30" i="123"/>
  <c r="D31" i="123"/>
  <c r="E31" i="123"/>
  <c r="G31" i="123"/>
  <c r="H31" i="123"/>
  <c r="I31" i="123"/>
  <c r="J31" i="123"/>
  <c r="L31" i="123"/>
  <c r="Q31" i="123"/>
  <c r="V31" i="123"/>
  <c r="AA31" i="123"/>
  <c r="AF31" i="123"/>
  <c r="AG31" i="123"/>
  <c r="AH31" i="123"/>
  <c r="AI31" i="123"/>
  <c r="AK31" i="123"/>
  <c r="AQ31" i="123"/>
  <c r="AR31" i="123"/>
  <c r="AS31" i="123"/>
  <c r="AT31" i="123"/>
  <c r="AU31" i="123"/>
  <c r="AV31" i="123"/>
  <c r="AW31" i="123"/>
  <c r="AX31" i="123"/>
  <c r="D32" i="123"/>
  <c r="E32" i="123"/>
  <c r="G32" i="123"/>
  <c r="H32" i="123"/>
  <c r="I32" i="123"/>
  <c r="J32" i="123"/>
  <c r="L32" i="123"/>
  <c r="Q32" i="123"/>
  <c r="V32" i="123"/>
  <c r="AA32" i="123"/>
  <c r="AF32" i="123"/>
  <c r="AG32" i="123"/>
  <c r="AH32" i="123"/>
  <c r="AI32" i="123"/>
  <c r="AK32" i="123"/>
  <c r="AQ32" i="123"/>
  <c r="AR32" i="123"/>
  <c r="AS32" i="123"/>
  <c r="AT32" i="123"/>
  <c r="AU32" i="123"/>
  <c r="AV32" i="123"/>
  <c r="AW32" i="123"/>
  <c r="AX32" i="123"/>
  <c r="D33" i="123"/>
  <c r="E33" i="123"/>
  <c r="G33" i="123"/>
  <c r="H33" i="123"/>
  <c r="I33" i="123"/>
  <c r="J33" i="123"/>
  <c r="L33" i="123"/>
  <c r="Q33" i="123"/>
  <c r="V33" i="123"/>
  <c r="AA33" i="123"/>
  <c r="AF33" i="123"/>
  <c r="AG33" i="123"/>
  <c r="AH33" i="123"/>
  <c r="AI33" i="123"/>
  <c r="AK33" i="123"/>
  <c r="AQ33" i="123"/>
  <c r="AR33" i="123"/>
  <c r="AS33" i="123"/>
  <c r="AT33" i="123"/>
  <c r="AU33" i="123"/>
  <c r="AV33" i="123"/>
  <c r="AW33" i="123"/>
  <c r="AX33" i="123"/>
  <c r="D34" i="123"/>
  <c r="E34" i="123"/>
  <c r="G34" i="123"/>
  <c r="H34" i="123"/>
  <c r="I34" i="123"/>
  <c r="J34" i="123"/>
  <c r="L34" i="123"/>
  <c r="Q34" i="123"/>
  <c r="V34" i="123"/>
  <c r="AA34" i="123"/>
  <c r="AF34" i="123"/>
  <c r="AG34" i="123"/>
  <c r="AH34" i="123"/>
  <c r="AI34" i="123"/>
  <c r="AK34" i="123"/>
  <c r="AQ34" i="123"/>
  <c r="AR34" i="123"/>
  <c r="AS34" i="123"/>
  <c r="AT34" i="123"/>
  <c r="AU34" i="123"/>
  <c r="AV34" i="123"/>
  <c r="AW34" i="123"/>
  <c r="AX34" i="123"/>
  <c r="D35" i="123"/>
  <c r="E35" i="123"/>
  <c r="G35" i="123"/>
  <c r="H35" i="123"/>
  <c r="I35" i="123"/>
  <c r="J35" i="123"/>
  <c r="L35" i="123"/>
  <c r="Q35" i="123"/>
  <c r="V35" i="123"/>
  <c r="AA35" i="123"/>
  <c r="AF35" i="123"/>
  <c r="AG35" i="123"/>
  <c r="AH35" i="123"/>
  <c r="AI35" i="123"/>
  <c r="AK35" i="123"/>
  <c r="AO35" i="123"/>
  <c r="AQ35" i="123"/>
  <c r="AR35" i="123"/>
  <c r="AS35" i="123"/>
  <c r="AT35" i="123"/>
  <c r="AU35" i="123"/>
  <c r="AV35" i="123"/>
  <c r="AW35" i="123"/>
  <c r="AX35" i="123"/>
  <c r="C8" i="123"/>
  <c r="C9" i="123"/>
  <c r="C10" i="123"/>
  <c r="C11" i="123"/>
  <c r="C12" i="123"/>
  <c r="C13" i="123"/>
  <c r="C14" i="123"/>
  <c r="C15" i="123"/>
  <c r="C16" i="123"/>
  <c r="C17" i="123"/>
  <c r="C18" i="123"/>
  <c r="C19" i="123"/>
  <c r="C20" i="123"/>
  <c r="C21" i="123"/>
  <c r="C22" i="123"/>
  <c r="C23" i="123"/>
  <c r="C24" i="123"/>
  <c r="C25" i="123"/>
  <c r="C26" i="123"/>
  <c r="C27" i="123"/>
  <c r="C28" i="123"/>
  <c r="C29" i="123"/>
  <c r="C30" i="123"/>
  <c r="C31" i="123"/>
  <c r="C32" i="123"/>
  <c r="C33" i="123"/>
  <c r="C34" i="123"/>
  <c r="C35" i="123"/>
  <c r="C7" i="123"/>
  <c r="BA7" i="122"/>
  <c r="BB7" i="122"/>
  <c r="BC7" i="122"/>
  <c r="BD7" i="122"/>
  <c r="BA8" i="122"/>
  <c r="BB8" i="122"/>
  <c r="BC8" i="122"/>
  <c r="BD8" i="122"/>
  <c r="BA9" i="122"/>
  <c r="BB9" i="122"/>
  <c r="BC9" i="122"/>
  <c r="BD9" i="122"/>
  <c r="BA10" i="122"/>
  <c r="BB10" i="122"/>
  <c r="BC10" i="122"/>
  <c r="BD10" i="122"/>
  <c r="D19" i="97"/>
  <c r="F17" i="97"/>
  <c r="E17" i="97" s="1"/>
  <c r="F20" i="96"/>
  <c r="H20" i="96"/>
  <c r="C17" i="96"/>
  <c r="D17" i="96"/>
  <c r="E17" i="96"/>
  <c r="E20" i="96" s="1"/>
  <c r="C18" i="96"/>
  <c r="D18" i="96"/>
  <c r="E18" i="96"/>
  <c r="G18" i="96"/>
  <c r="I18" i="96"/>
  <c r="D20" i="93"/>
  <c r="E20" i="93"/>
  <c r="G20" i="93"/>
  <c r="I20" i="93"/>
  <c r="C20" i="93"/>
  <c r="I18" i="93"/>
  <c r="I17" i="93"/>
  <c r="G17" i="96" s="1"/>
  <c r="N20" i="92"/>
  <c r="L20" i="92"/>
  <c r="J20" i="92"/>
  <c r="H20" i="92"/>
  <c r="F20" i="92"/>
  <c r="D20" i="92"/>
  <c r="B20" i="92"/>
  <c r="R18" i="92"/>
  <c r="C18" i="92" s="1"/>
  <c r="R17" i="92"/>
  <c r="E17" i="92" s="1"/>
  <c r="P20" i="89"/>
  <c r="N20" i="89"/>
  <c r="L20" i="89"/>
  <c r="J20" i="89"/>
  <c r="H20" i="89"/>
  <c r="F20" i="89"/>
  <c r="D20" i="89"/>
  <c r="Q18" i="89"/>
  <c r="O18" i="89"/>
  <c r="M18" i="89"/>
  <c r="K18" i="89"/>
  <c r="I18" i="89"/>
  <c r="G18" i="89"/>
  <c r="E18" i="89"/>
  <c r="C18" i="89"/>
  <c r="Q17" i="89"/>
  <c r="O17" i="89"/>
  <c r="M17" i="89"/>
  <c r="K17" i="89"/>
  <c r="K20" i="89" s="1"/>
  <c r="I17" i="89"/>
  <c r="G17" i="89"/>
  <c r="E17" i="89"/>
  <c r="C17" i="89"/>
  <c r="D19" i="88"/>
  <c r="B19" i="88"/>
  <c r="F17" i="88"/>
  <c r="C17" i="88" s="1"/>
  <c r="F16" i="88"/>
  <c r="G16" i="88" s="1"/>
  <c r="D19" i="87"/>
  <c r="B19" i="87"/>
  <c r="G17" i="87"/>
  <c r="G19" i="87" s="1"/>
  <c r="E17" i="87"/>
  <c r="C17" i="87"/>
  <c r="G16" i="87"/>
  <c r="D20" i="84"/>
  <c r="B20" i="84"/>
  <c r="G18" i="84"/>
  <c r="E18" i="84"/>
  <c r="F18" i="84"/>
  <c r="C18" i="84" s="1"/>
  <c r="F17" i="84"/>
  <c r="G17" i="84" s="1"/>
  <c r="J8" i="117"/>
  <c r="K8" i="117"/>
  <c r="J9" i="117"/>
  <c r="K9" i="117"/>
  <c r="J10" i="117"/>
  <c r="K10" i="117"/>
  <c r="J11" i="117"/>
  <c r="K11" i="117"/>
  <c r="J12" i="117"/>
  <c r="K12" i="117"/>
  <c r="J13" i="117"/>
  <c r="K13" i="117"/>
  <c r="J14" i="117"/>
  <c r="K14" i="117"/>
  <c r="J15" i="117"/>
  <c r="K15" i="117"/>
  <c r="J16" i="117"/>
  <c r="K16" i="117"/>
  <c r="J17" i="117"/>
  <c r="K17" i="117"/>
  <c r="J18" i="117"/>
  <c r="K18" i="117"/>
  <c r="J19" i="117"/>
  <c r="K19" i="117"/>
  <c r="J20" i="117"/>
  <c r="K20" i="117"/>
  <c r="J21" i="117"/>
  <c r="K21" i="117"/>
  <c r="J22" i="117"/>
  <c r="K22" i="117"/>
  <c r="J23" i="117"/>
  <c r="K23" i="117"/>
  <c r="J24" i="117"/>
  <c r="K24" i="117"/>
  <c r="J25" i="117"/>
  <c r="K25" i="117"/>
  <c r="J26" i="117"/>
  <c r="K26" i="117"/>
  <c r="J27" i="117"/>
  <c r="K27" i="117"/>
  <c r="J28" i="117"/>
  <c r="K28" i="117"/>
  <c r="J29" i="117"/>
  <c r="K29" i="117"/>
  <c r="J31" i="117"/>
  <c r="K31" i="117"/>
  <c r="J32" i="117"/>
  <c r="K32" i="117"/>
  <c r="J33" i="117"/>
  <c r="K33" i="117"/>
  <c r="J34" i="117"/>
  <c r="K34" i="117"/>
  <c r="J35" i="117"/>
  <c r="K35" i="117"/>
  <c r="J36" i="117"/>
  <c r="K36" i="117"/>
  <c r="I17" i="96" l="1"/>
  <c r="I20" i="96"/>
  <c r="G20" i="96"/>
  <c r="E18" i="92"/>
  <c r="E20" i="92" s="1"/>
  <c r="G18" i="92"/>
  <c r="I18" i="92"/>
  <c r="G17" i="92"/>
  <c r="K18" i="92"/>
  <c r="K20" i="92" s="1"/>
  <c r="I17" i="92"/>
  <c r="M18" i="92"/>
  <c r="M20" i="92" s="1"/>
  <c r="K17" i="92"/>
  <c r="O18" i="92"/>
  <c r="R20" i="92"/>
  <c r="M17" i="92"/>
  <c r="C20" i="89"/>
  <c r="G20" i="89"/>
  <c r="I20" i="89"/>
  <c r="F19" i="88"/>
  <c r="C20" i="96"/>
  <c r="D20" i="96"/>
  <c r="E20" i="89"/>
  <c r="M20" i="89"/>
  <c r="O20" i="89"/>
  <c r="Q20" i="89"/>
  <c r="F16" i="97"/>
  <c r="C17" i="97"/>
  <c r="B19" i="97"/>
  <c r="G17" i="97"/>
  <c r="O17" i="92"/>
  <c r="C17" i="92"/>
  <c r="C20" i="92" s="1"/>
  <c r="C16" i="88"/>
  <c r="C19" i="88" s="1"/>
  <c r="E16" i="88"/>
  <c r="G17" i="88"/>
  <c r="G19" i="88" s="1"/>
  <c r="E17" i="88"/>
  <c r="F19" i="87"/>
  <c r="C16" i="87"/>
  <c r="C19" i="87" s="1"/>
  <c r="E16" i="87"/>
  <c r="E19" i="87" s="1"/>
  <c r="G20" i="84"/>
  <c r="C17" i="84"/>
  <c r="C20" i="84" s="1"/>
  <c r="E17" i="84"/>
  <c r="E20" i="84" s="1"/>
  <c r="F20" i="84"/>
  <c r="S18" i="92" l="1"/>
  <c r="I20" i="92"/>
  <c r="O20" i="92"/>
  <c r="G20" i="92"/>
  <c r="E19" i="88"/>
  <c r="G16" i="97"/>
  <c r="G19" i="97" s="1"/>
  <c r="E16" i="97"/>
  <c r="E19" i="97" s="1"/>
  <c r="F19" i="97"/>
  <c r="C16" i="97"/>
  <c r="C19" i="97" s="1"/>
  <c r="S17" i="92"/>
  <c r="S20" i="92" l="1"/>
  <c r="AA9" i="112"/>
  <c r="AB9" i="112"/>
  <c r="AD9" i="112"/>
  <c r="AE9" i="112"/>
  <c r="AI9" i="112" s="1"/>
  <c r="AF9" i="112"/>
  <c r="AA10" i="112"/>
  <c r="AB10" i="112"/>
  <c r="AD10" i="112"/>
  <c r="AE10" i="112"/>
  <c r="AF10" i="112"/>
  <c r="AA11" i="112"/>
  <c r="AB11" i="112"/>
  <c r="AD11" i="112"/>
  <c r="AE11" i="112"/>
  <c r="AF11" i="112"/>
  <c r="AA12" i="112"/>
  <c r="AB12" i="112"/>
  <c r="AD12" i="112"/>
  <c r="AE12" i="112"/>
  <c r="AF12" i="112"/>
  <c r="AA13" i="112"/>
  <c r="AB13" i="112"/>
  <c r="AD13" i="112"/>
  <c r="AH13" i="112" s="1"/>
  <c r="AE13" i="112"/>
  <c r="AF13" i="112"/>
  <c r="AA14" i="112"/>
  <c r="AB14" i="112"/>
  <c r="AD14" i="112"/>
  <c r="AE14" i="112"/>
  <c r="AF14" i="112"/>
  <c r="AA15" i="112"/>
  <c r="AB15" i="112"/>
  <c r="AD15" i="112"/>
  <c r="AE15" i="112"/>
  <c r="AF15" i="112"/>
  <c r="AA16" i="112"/>
  <c r="AB16" i="112"/>
  <c r="AD16" i="112"/>
  <c r="AE16" i="112"/>
  <c r="AF16" i="112"/>
  <c r="AA17" i="112"/>
  <c r="AB17" i="112"/>
  <c r="AD17" i="112"/>
  <c r="AE17" i="112"/>
  <c r="AI17" i="112" s="1"/>
  <c r="AF17" i="112"/>
  <c r="AA18" i="112"/>
  <c r="AB18" i="112"/>
  <c r="AD18" i="112"/>
  <c r="AE18" i="112"/>
  <c r="AF18" i="112"/>
  <c r="AA19" i="112"/>
  <c r="AB19" i="112"/>
  <c r="AD19" i="112"/>
  <c r="AE19" i="112"/>
  <c r="AF19" i="112"/>
  <c r="AA20" i="112"/>
  <c r="AB20" i="112"/>
  <c r="AD20" i="112"/>
  <c r="AE20" i="112"/>
  <c r="AF20" i="112"/>
  <c r="AA21" i="112"/>
  <c r="AB21" i="112"/>
  <c r="AD21" i="112"/>
  <c r="AH21" i="112" s="1"/>
  <c r="AE21" i="112"/>
  <c r="AF21" i="112"/>
  <c r="AA22" i="112"/>
  <c r="AB22" i="112"/>
  <c r="AD22" i="112"/>
  <c r="AE22" i="112"/>
  <c r="AF22" i="112"/>
  <c r="AA23" i="112"/>
  <c r="AB23" i="112"/>
  <c r="AD23" i="112"/>
  <c r="AE23" i="112"/>
  <c r="AF23" i="112"/>
  <c r="AA24" i="112"/>
  <c r="AB24" i="112"/>
  <c r="AD24" i="112"/>
  <c r="AE24" i="112"/>
  <c r="AF24" i="112"/>
  <c r="AA25" i="112"/>
  <c r="AB25" i="112"/>
  <c r="AD25" i="112"/>
  <c r="AE25" i="112"/>
  <c r="AI25" i="112" s="1"/>
  <c r="AF25" i="112"/>
  <c r="AA26" i="112"/>
  <c r="AB26" i="112"/>
  <c r="AD26" i="112"/>
  <c r="AE26" i="112"/>
  <c r="AF26" i="112"/>
  <c r="AA27" i="112"/>
  <c r="AB27" i="112"/>
  <c r="AD27" i="112"/>
  <c r="AE27" i="112"/>
  <c r="AF27" i="112"/>
  <c r="AA28" i="112"/>
  <c r="AB28" i="112"/>
  <c r="AD28" i="112"/>
  <c r="AE28" i="112"/>
  <c r="AF28" i="112"/>
  <c r="AA29" i="112"/>
  <c r="AB29" i="112"/>
  <c r="AD29" i="112"/>
  <c r="AH29" i="112" s="1"/>
  <c r="AE29" i="112"/>
  <c r="AF29" i="112"/>
  <c r="AA30" i="112"/>
  <c r="AB30" i="112"/>
  <c r="AD30" i="112"/>
  <c r="AE30" i="112"/>
  <c r="AF30" i="112"/>
  <c r="AA31" i="112"/>
  <c r="AB31" i="112"/>
  <c r="AD31" i="112"/>
  <c r="AE31" i="112"/>
  <c r="AF31" i="112"/>
  <c r="AA32" i="112"/>
  <c r="AB32" i="112"/>
  <c r="AD32" i="112"/>
  <c r="AE32" i="112"/>
  <c r="AF32" i="112"/>
  <c r="AA33" i="112"/>
  <c r="AB33" i="112"/>
  <c r="AD33" i="112"/>
  <c r="AE33" i="112"/>
  <c r="AI33" i="112" s="1"/>
  <c r="AF33" i="112"/>
  <c r="AA34" i="112"/>
  <c r="AB34" i="112"/>
  <c r="AD34" i="112"/>
  <c r="AE34" i="112"/>
  <c r="AF34" i="112"/>
  <c r="AA35" i="112"/>
  <c r="AB35" i="112"/>
  <c r="AD35" i="112"/>
  <c r="AE35" i="112"/>
  <c r="AF35" i="112"/>
  <c r="AA36" i="112"/>
  <c r="AB36" i="112"/>
  <c r="AD36" i="112"/>
  <c r="AE36" i="112"/>
  <c r="AF36" i="112"/>
  <c r="AH10" i="111"/>
  <c r="AI10" i="111"/>
  <c r="AJ10" i="111"/>
  <c r="AH11" i="111"/>
  <c r="AI11" i="111"/>
  <c r="AJ11" i="111"/>
  <c r="AH12" i="111"/>
  <c r="AI12" i="111"/>
  <c r="AJ12" i="111"/>
  <c r="AH13" i="111"/>
  <c r="AI13" i="111"/>
  <c r="AJ13" i="111"/>
  <c r="AH14" i="111"/>
  <c r="AI14" i="111"/>
  <c r="AJ14" i="111"/>
  <c r="AH15" i="111"/>
  <c r="AI15" i="111"/>
  <c r="AJ15" i="111"/>
  <c r="AH16" i="111"/>
  <c r="AI16" i="111"/>
  <c r="AJ16" i="111"/>
  <c r="AH17" i="111"/>
  <c r="AI17" i="111"/>
  <c r="AJ17" i="111"/>
  <c r="AH18" i="111"/>
  <c r="AI18" i="111"/>
  <c r="AJ18" i="111"/>
  <c r="AH19" i="111"/>
  <c r="AI19" i="111"/>
  <c r="AJ19" i="111"/>
  <c r="AH20" i="111"/>
  <c r="AI20" i="111"/>
  <c r="AJ20" i="111"/>
  <c r="AH21" i="111"/>
  <c r="AI21" i="111"/>
  <c r="AJ21" i="111"/>
  <c r="AH22" i="111"/>
  <c r="AI22" i="111"/>
  <c r="AJ22" i="111"/>
  <c r="AH23" i="111"/>
  <c r="AI23" i="111"/>
  <c r="AJ23" i="111"/>
  <c r="AH24" i="111"/>
  <c r="AI24" i="111"/>
  <c r="AJ24" i="111"/>
  <c r="AH25" i="111"/>
  <c r="AI25" i="111"/>
  <c r="AJ25" i="111"/>
  <c r="AH26" i="111"/>
  <c r="AI26" i="111"/>
  <c r="AJ26" i="111"/>
  <c r="AH27" i="111"/>
  <c r="AI27" i="111"/>
  <c r="AJ27" i="111"/>
  <c r="AH28" i="111"/>
  <c r="AI28" i="111"/>
  <c r="AJ28" i="111"/>
  <c r="AH29" i="111"/>
  <c r="AI29" i="111"/>
  <c r="AJ29" i="111"/>
  <c r="AH30" i="111"/>
  <c r="AI30" i="111"/>
  <c r="AJ30" i="111"/>
  <c r="AH32" i="111"/>
  <c r="AI32" i="111"/>
  <c r="AJ32" i="111"/>
  <c r="AH33" i="111"/>
  <c r="AI33" i="111"/>
  <c r="AJ33" i="111"/>
  <c r="AH34" i="111"/>
  <c r="AI34" i="111"/>
  <c r="AJ34" i="111"/>
  <c r="AH35" i="111"/>
  <c r="AI35" i="111"/>
  <c r="AJ35" i="111"/>
  <c r="AH36" i="111"/>
  <c r="AI36" i="111"/>
  <c r="AJ36" i="111"/>
  <c r="AH37" i="111"/>
  <c r="AI37" i="111"/>
  <c r="AH38" i="111"/>
  <c r="AI38" i="111"/>
  <c r="AJ38" i="111"/>
  <c r="AH39" i="111"/>
  <c r="AI39" i="111"/>
  <c r="AI9" i="111"/>
  <c r="AJ9" i="111"/>
  <c r="AH9" i="111"/>
  <c r="AH35" i="112" l="1"/>
  <c r="AH27" i="112"/>
  <c r="AH19" i="112"/>
  <c r="AH11" i="112"/>
  <c r="AI29" i="112"/>
  <c r="AI21" i="112"/>
  <c r="AI13" i="112"/>
  <c r="AH33" i="112"/>
  <c r="AH25" i="112"/>
  <c r="AH17" i="112"/>
  <c r="AH9" i="112"/>
  <c r="AH31" i="112"/>
  <c r="AH23" i="112"/>
  <c r="AH15" i="112"/>
  <c r="AI12" i="112"/>
  <c r="AI28" i="112"/>
  <c r="AI36" i="112"/>
  <c r="AI20" i="112"/>
  <c r="AH34" i="112"/>
  <c r="AH30" i="112"/>
  <c r="AH26" i="112"/>
  <c r="AH22" i="112"/>
  <c r="AH18" i="112"/>
  <c r="AH14" i="112"/>
  <c r="AH10" i="112"/>
  <c r="AI35" i="112"/>
  <c r="AI31" i="112"/>
  <c r="AI27" i="112"/>
  <c r="AI23" i="112"/>
  <c r="AI19" i="112"/>
  <c r="AI15" i="112"/>
  <c r="AI11" i="112"/>
  <c r="AI22" i="112"/>
  <c r="AI18" i="112"/>
  <c r="AI14" i="112"/>
  <c r="AI10" i="112"/>
  <c r="AI34" i="112"/>
  <c r="AI30" i="112"/>
  <c r="AI26" i="112"/>
  <c r="AI32" i="112"/>
  <c r="AI24" i="112"/>
  <c r="AI16" i="112"/>
  <c r="AH36" i="112"/>
  <c r="AH32" i="112"/>
  <c r="AH28" i="112"/>
  <c r="AH24" i="112"/>
  <c r="AH20" i="112"/>
  <c r="AH16" i="112"/>
  <c r="AH12" i="112"/>
  <c r="G20" i="83"/>
  <c r="F20" i="83"/>
  <c r="D20" i="83"/>
  <c r="B20" i="83"/>
  <c r="G17" i="83"/>
  <c r="G18" i="83"/>
  <c r="E17" i="83"/>
  <c r="E18" i="83"/>
  <c r="E20" i="83" s="1"/>
  <c r="C18" i="83"/>
  <c r="C20" i="83" s="1"/>
  <c r="C17" i="83"/>
  <c r="AC37" i="111" l="1"/>
  <c r="F18" i="82"/>
  <c r="G18" i="82" s="1"/>
  <c r="F17" i="82"/>
  <c r="G17" i="82" s="1"/>
  <c r="AC10" i="112" l="1"/>
  <c r="AJ10" i="112" s="1"/>
  <c r="AC14" i="112"/>
  <c r="AJ14" i="112" s="1"/>
  <c r="AC18" i="112"/>
  <c r="AJ18" i="112" s="1"/>
  <c r="AC22" i="112"/>
  <c r="AJ22" i="112" s="1"/>
  <c r="AC26" i="112"/>
  <c r="AJ26" i="112" s="1"/>
  <c r="AC30" i="112"/>
  <c r="AJ30" i="112" s="1"/>
  <c r="AC34" i="112"/>
  <c r="AJ34" i="112" s="1"/>
  <c r="AC9" i="112"/>
  <c r="AJ9" i="112" s="1"/>
  <c r="AC13" i="112"/>
  <c r="AJ13" i="112" s="1"/>
  <c r="AC17" i="112"/>
  <c r="AJ17" i="112" s="1"/>
  <c r="AC21" i="112"/>
  <c r="AJ21" i="112" s="1"/>
  <c r="AC25" i="112"/>
  <c r="AJ25" i="112" s="1"/>
  <c r="AC29" i="112"/>
  <c r="AJ29" i="112" s="1"/>
  <c r="AC33" i="112"/>
  <c r="AJ33" i="112" s="1"/>
  <c r="AC12" i="112"/>
  <c r="AJ12" i="112" s="1"/>
  <c r="AC16" i="112"/>
  <c r="AJ16" i="112" s="1"/>
  <c r="AC20" i="112"/>
  <c r="AJ20" i="112" s="1"/>
  <c r="AC24" i="112"/>
  <c r="AJ24" i="112" s="1"/>
  <c r="AC28" i="112"/>
  <c r="AJ28" i="112" s="1"/>
  <c r="AC32" i="112"/>
  <c r="AJ32" i="112" s="1"/>
  <c r="AC36" i="112"/>
  <c r="AJ36" i="112" s="1"/>
  <c r="AC11" i="112"/>
  <c r="AJ11" i="112" s="1"/>
  <c r="AC15" i="112"/>
  <c r="AJ15" i="112" s="1"/>
  <c r="AC19" i="112"/>
  <c r="AJ19" i="112" s="1"/>
  <c r="AC23" i="112"/>
  <c r="AJ23" i="112" s="1"/>
  <c r="AC27" i="112"/>
  <c r="AJ27" i="112" s="1"/>
  <c r="AC31" i="112"/>
  <c r="AJ31" i="112" s="1"/>
  <c r="AC35" i="112"/>
  <c r="AJ35" i="112" s="1"/>
  <c r="E17" i="82"/>
  <c r="C17" i="82"/>
  <c r="E18" i="82"/>
  <c r="E19" i="82" s="1"/>
  <c r="C18" i="82"/>
  <c r="C19" i="82" s="1"/>
  <c r="AC39" i="111"/>
  <c r="AJ39" i="111" s="1"/>
  <c r="AJ37" i="111"/>
  <c r="M10" i="25" l="1"/>
  <c r="M11" i="25"/>
  <c r="M12" i="25"/>
  <c r="M13" i="25"/>
  <c r="M14" i="25"/>
  <c r="M17" i="25"/>
  <c r="M18" i="25"/>
  <c r="M19" i="25"/>
  <c r="M20" i="25"/>
  <c r="M21" i="25"/>
  <c r="M22" i="25"/>
  <c r="M25" i="25"/>
  <c r="M26" i="25"/>
  <c r="M27" i="25"/>
  <c r="M28" i="25"/>
  <c r="M29" i="25"/>
  <c r="M30" i="25"/>
  <c r="M9" i="25"/>
  <c r="AP8" i="127"/>
  <c r="AQ8" i="127"/>
  <c r="AR8" i="127"/>
  <c r="AS8" i="127"/>
  <c r="AP9" i="127"/>
  <c r="AQ9" i="127"/>
  <c r="AR9" i="127"/>
  <c r="AS9" i="127"/>
  <c r="AP10" i="127"/>
  <c r="AQ10" i="127"/>
  <c r="AR10" i="127"/>
  <c r="AS10" i="127"/>
  <c r="AP11" i="127"/>
  <c r="AQ11" i="127"/>
  <c r="AR11" i="127"/>
  <c r="AS11" i="127"/>
  <c r="AP12" i="127"/>
  <c r="AQ12" i="127"/>
  <c r="AR12" i="127"/>
  <c r="AS12" i="127"/>
  <c r="AP13" i="127"/>
  <c r="AQ13" i="127"/>
  <c r="AR13" i="127"/>
  <c r="AS13" i="127"/>
  <c r="AP14" i="127"/>
  <c r="AQ14" i="127"/>
  <c r="AR14" i="127"/>
  <c r="AS14" i="127"/>
  <c r="AP15" i="127"/>
  <c r="AQ15" i="127"/>
  <c r="AR15" i="127"/>
  <c r="AS15" i="127"/>
  <c r="AP16" i="127"/>
  <c r="AQ16" i="127"/>
  <c r="AR16" i="127"/>
  <c r="AS16" i="127"/>
  <c r="AP17" i="127"/>
  <c r="AQ17" i="127"/>
  <c r="AR17" i="127"/>
  <c r="AS17" i="127"/>
  <c r="AP18" i="127"/>
  <c r="AQ18" i="127"/>
  <c r="AR18" i="127"/>
  <c r="AS18" i="127"/>
  <c r="AP19" i="127"/>
  <c r="AQ19" i="127"/>
  <c r="AR19" i="127"/>
  <c r="AS19" i="127"/>
  <c r="AP20" i="127"/>
  <c r="AQ20" i="127"/>
  <c r="AR20" i="127"/>
  <c r="AS20" i="127"/>
  <c r="AP21" i="127"/>
  <c r="AQ21" i="127"/>
  <c r="AR21" i="127"/>
  <c r="AS21" i="127"/>
  <c r="AP22" i="127"/>
  <c r="AQ22" i="127"/>
  <c r="AR22" i="127"/>
  <c r="AS22" i="127"/>
  <c r="AP23" i="127"/>
  <c r="AQ23" i="127"/>
  <c r="AR23" i="127"/>
  <c r="AS23" i="127"/>
  <c r="AP24" i="127"/>
  <c r="AQ24" i="127"/>
  <c r="AR24" i="127"/>
  <c r="AS24" i="127"/>
  <c r="AP25" i="127"/>
  <c r="AQ25" i="127"/>
  <c r="AR25" i="127"/>
  <c r="AS25" i="127"/>
  <c r="AP26" i="127"/>
  <c r="AQ26" i="127"/>
  <c r="AR26" i="127"/>
  <c r="AS26" i="127"/>
  <c r="AP27" i="127"/>
  <c r="AQ27" i="127"/>
  <c r="AR27" i="127"/>
  <c r="AS27" i="127"/>
  <c r="AP28" i="127"/>
  <c r="AQ28" i="127"/>
  <c r="AR28" i="127"/>
  <c r="AS28" i="127"/>
  <c r="AP30" i="127"/>
  <c r="AQ30" i="127"/>
  <c r="AR30" i="127"/>
  <c r="AS30" i="127"/>
  <c r="AP31" i="127"/>
  <c r="AQ31" i="127"/>
  <c r="AR31" i="127"/>
  <c r="AS31" i="127"/>
  <c r="AP32" i="127"/>
  <c r="AQ32" i="127"/>
  <c r="AR32" i="127"/>
  <c r="AS32" i="127"/>
  <c r="AP33" i="127"/>
  <c r="AQ33" i="127"/>
  <c r="AR33" i="127"/>
  <c r="AS33" i="127"/>
  <c r="AP34" i="127"/>
  <c r="AQ34" i="127"/>
  <c r="AR34" i="127"/>
  <c r="AS34" i="127"/>
  <c r="AP35" i="127"/>
  <c r="AQ35" i="127"/>
  <c r="AR35" i="127"/>
  <c r="AS35" i="127"/>
  <c r="AQ7" i="127"/>
  <c r="AR7" i="127"/>
  <c r="AS7" i="127"/>
  <c r="AP7" i="127"/>
  <c r="AU8" i="127"/>
  <c r="AV8" i="127"/>
  <c r="AW8" i="127"/>
  <c r="AX8" i="127"/>
  <c r="AU9" i="127"/>
  <c r="AV9" i="127"/>
  <c r="AW9" i="127"/>
  <c r="AX9" i="127"/>
  <c r="AU10" i="127"/>
  <c r="AV10" i="127"/>
  <c r="AW10" i="127"/>
  <c r="AX10" i="127"/>
  <c r="AU11" i="127"/>
  <c r="AV11" i="127"/>
  <c r="AW11" i="127"/>
  <c r="AX11" i="127"/>
  <c r="AU12" i="127"/>
  <c r="AV12" i="127"/>
  <c r="AW12" i="127"/>
  <c r="AX12" i="127"/>
  <c r="AU13" i="127"/>
  <c r="AV13" i="127"/>
  <c r="AW13" i="127"/>
  <c r="AX13" i="127"/>
  <c r="AU14" i="127"/>
  <c r="AV14" i="127"/>
  <c r="AW14" i="127"/>
  <c r="AX14" i="127"/>
  <c r="AU15" i="127"/>
  <c r="AV15" i="127"/>
  <c r="AW15" i="127"/>
  <c r="AX15" i="127"/>
  <c r="AU16" i="127"/>
  <c r="AV16" i="127"/>
  <c r="AW16" i="127"/>
  <c r="AX16" i="127"/>
  <c r="AU17" i="127"/>
  <c r="AV17" i="127"/>
  <c r="AW17" i="127"/>
  <c r="AX17" i="127"/>
  <c r="AU18" i="127"/>
  <c r="AV18" i="127"/>
  <c r="AW18" i="127"/>
  <c r="AX18" i="127"/>
  <c r="AU19" i="127"/>
  <c r="AV19" i="127"/>
  <c r="AW19" i="127"/>
  <c r="AX19" i="127"/>
  <c r="AU20" i="127"/>
  <c r="AV20" i="127"/>
  <c r="AW20" i="127"/>
  <c r="AX20" i="127"/>
  <c r="AU21" i="127"/>
  <c r="AV21" i="127"/>
  <c r="AW21" i="127"/>
  <c r="AX21" i="127"/>
  <c r="AU22" i="127"/>
  <c r="AV22" i="127"/>
  <c r="AW22" i="127"/>
  <c r="AX22" i="127"/>
  <c r="AU23" i="127"/>
  <c r="AV23" i="127"/>
  <c r="AW23" i="127"/>
  <c r="AX23" i="127"/>
  <c r="AU24" i="127"/>
  <c r="AV24" i="127"/>
  <c r="AW24" i="127"/>
  <c r="AX24" i="127"/>
  <c r="AU25" i="127"/>
  <c r="AV25" i="127"/>
  <c r="AW25" i="127"/>
  <c r="AX25" i="127"/>
  <c r="AU26" i="127"/>
  <c r="AV26" i="127"/>
  <c r="AW26" i="127"/>
  <c r="AX26" i="127"/>
  <c r="AU27" i="127"/>
  <c r="AV27" i="127"/>
  <c r="AW27" i="127"/>
  <c r="AX27" i="127"/>
  <c r="AU28" i="127"/>
  <c r="AV28" i="127"/>
  <c r="AW28" i="127"/>
  <c r="AX28" i="127"/>
  <c r="AU30" i="127"/>
  <c r="AV30" i="127"/>
  <c r="AW30" i="127"/>
  <c r="AX30" i="127"/>
  <c r="AU31" i="127"/>
  <c r="AV31" i="127"/>
  <c r="AW31" i="127"/>
  <c r="AX31" i="127"/>
  <c r="AU32" i="127"/>
  <c r="AV32" i="127"/>
  <c r="AW32" i="127"/>
  <c r="AX32" i="127"/>
  <c r="AU33" i="127"/>
  <c r="AV33" i="127"/>
  <c r="AW33" i="127"/>
  <c r="AX33" i="127"/>
  <c r="AU34" i="127"/>
  <c r="AV34" i="127"/>
  <c r="AW34" i="127"/>
  <c r="AX34" i="127"/>
  <c r="AU35" i="127"/>
  <c r="AV35" i="127"/>
  <c r="AW35" i="127"/>
  <c r="AX35" i="127"/>
  <c r="AV7" i="127"/>
  <c r="AW7" i="127"/>
  <c r="AX7" i="127"/>
  <c r="AU7" i="127"/>
  <c r="AZ8" i="126"/>
  <c r="BA8" i="126"/>
  <c r="BB8" i="126"/>
  <c r="BC8" i="126"/>
  <c r="AZ13" i="126"/>
  <c r="BA13" i="126"/>
  <c r="BB13" i="126"/>
  <c r="BC13" i="126"/>
  <c r="AU9" i="126"/>
  <c r="AV9" i="126"/>
  <c r="AW9" i="126"/>
  <c r="AX9" i="126"/>
  <c r="AU10" i="126"/>
  <c r="AV10" i="126"/>
  <c r="AW10" i="126"/>
  <c r="AX10" i="126"/>
  <c r="AU14" i="126"/>
  <c r="AV14" i="126"/>
  <c r="AW14" i="126"/>
  <c r="AX14" i="126"/>
  <c r="AU15" i="126"/>
  <c r="AV15" i="126"/>
  <c r="AW15" i="126"/>
  <c r="AX15" i="126"/>
  <c r="AU16" i="126"/>
  <c r="AV16" i="126"/>
  <c r="AW16" i="126"/>
  <c r="AX16" i="126"/>
  <c r="AU17" i="126"/>
  <c r="AV17" i="126"/>
  <c r="AW17" i="126"/>
  <c r="AX17" i="126"/>
  <c r="AU18" i="126"/>
  <c r="AV18" i="126"/>
  <c r="AW18" i="126"/>
  <c r="AX18" i="126"/>
  <c r="AU19" i="126"/>
  <c r="AV19" i="126"/>
  <c r="AW19" i="126"/>
  <c r="AX19" i="126"/>
  <c r="AU20" i="126"/>
  <c r="AV20" i="126"/>
  <c r="AW20" i="126"/>
  <c r="AX20" i="126"/>
  <c r="AU21" i="126"/>
  <c r="AV21" i="126"/>
  <c r="AW21" i="126"/>
  <c r="AX21" i="126"/>
  <c r="AU22" i="126"/>
  <c r="AV22" i="126"/>
  <c r="AW22" i="126"/>
  <c r="AX22" i="126"/>
  <c r="AU23" i="126"/>
  <c r="AV23" i="126"/>
  <c r="AW23" i="126"/>
  <c r="AX23" i="126"/>
  <c r="AU24" i="126"/>
  <c r="AV24" i="126"/>
  <c r="AW24" i="126"/>
  <c r="AX24" i="126"/>
  <c r="AU25" i="126"/>
  <c r="AV25" i="126"/>
  <c r="AW25" i="126"/>
  <c r="AX25" i="126"/>
  <c r="AU26" i="126"/>
  <c r="AV26" i="126"/>
  <c r="AW26" i="126"/>
  <c r="AX26" i="126"/>
  <c r="AU27" i="126"/>
  <c r="AV27" i="126"/>
  <c r="AW27" i="126"/>
  <c r="AX27" i="126"/>
  <c r="AU28" i="126"/>
  <c r="AV28" i="126"/>
  <c r="AW28" i="126"/>
  <c r="AX28" i="126"/>
  <c r="AU30" i="126"/>
  <c r="AV30" i="126"/>
  <c r="AW30" i="126"/>
  <c r="AX30" i="126"/>
  <c r="AU31" i="126"/>
  <c r="AV31" i="126"/>
  <c r="AW31" i="126"/>
  <c r="AX31" i="126"/>
  <c r="AU32" i="126"/>
  <c r="AV32" i="126"/>
  <c r="AW32" i="126"/>
  <c r="AX32" i="126"/>
  <c r="AU33" i="126"/>
  <c r="AV33" i="126"/>
  <c r="AW33" i="126"/>
  <c r="AX33" i="126"/>
  <c r="AU34" i="126"/>
  <c r="AV34" i="126"/>
  <c r="AW34" i="126"/>
  <c r="AX34" i="126"/>
  <c r="AU35" i="126"/>
  <c r="AV35" i="126"/>
  <c r="AW35" i="126"/>
  <c r="AX35" i="126"/>
  <c r="AU7" i="126"/>
  <c r="AP9" i="126"/>
  <c r="AZ9" i="126" s="1"/>
  <c r="AQ9" i="126"/>
  <c r="AR9" i="126"/>
  <c r="AS9" i="126"/>
  <c r="AP10" i="126"/>
  <c r="AQ10" i="126"/>
  <c r="AR10" i="126"/>
  <c r="AS10" i="126"/>
  <c r="BC10" i="126" s="1"/>
  <c r="AP11" i="126"/>
  <c r="AZ11" i="126" s="1"/>
  <c r="AQ11" i="126"/>
  <c r="BA11" i="126" s="1"/>
  <c r="AR11" i="126"/>
  <c r="BB11" i="126" s="1"/>
  <c r="AS11" i="126"/>
  <c r="BC11" i="126" s="1"/>
  <c r="AP12" i="126"/>
  <c r="AZ12" i="126" s="1"/>
  <c r="AQ12" i="126"/>
  <c r="BA12" i="126" s="1"/>
  <c r="AR12" i="126"/>
  <c r="BB12" i="126" s="1"/>
  <c r="AS12" i="126"/>
  <c r="BC12" i="126" s="1"/>
  <c r="AP14" i="126"/>
  <c r="AZ14" i="126" s="1"/>
  <c r="AQ14" i="126"/>
  <c r="AR14" i="126"/>
  <c r="AS14" i="126"/>
  <c r="AP15" i="126"/>
  <c r="AQ15" i="126"/>
  <c r="AR15" i="126"/>
  <c r="AS15" i="126"/>
  <c r="BC15" i="126" s="1"/>
  <c r="AP16" i="126"/>
  <c r="AZ16" i="126" s="1"/>
  <c r="AQ16" i="126"/>
  <c r="AR16" i="126"/>
  <c r="AS16" i="126"/>
  <c r="AP17" i="126"/>
  <c r="AQ17" i="126"/>
  <c r="AR17" i="126"/>
  <c r="AS17" i="126"/>
  <c r="BC17" i="126" s="1"/>
  <c r="AP18" i="126"/>
  <c r="AZ18" i="126" s="1"/>
  <c r="AQ18" i="126"/>
  <c r="AR18" i="126"/>
  <c r="AS18" i="126"/>
  <c r="AP19" i="126"/>
  <c r="AQ19" i="126"/>
  <c r="AR19" i="126"/>
  <c r="AS19" i="126"/>
  <c r="BC19" i="126" s="1"/>
  <c r="AP20" i="126"/>
  <c r="AZ20" i="126" s="1"/>
  <c r="AQ20" i="126"/>
  <c r="AR20" i="126"/>
  <c r="AS20" i="126"/>
  <c r="AP21" i="126"/>
  <c r="AQ21" i="126"/>
  <c r="AR21" i="126"/>
  <c r="AS21" i="126"/>
  <c r="BC21" i="126" s="1"/>
  <c r="AP22" i="126"/>
  <c r="AZ22" i="126" s="1"/>
  <c r="AQ22" i="126"/>
  <c r="AR22" i="126"/>
  <c r="AS22" i="126"/>
  <c r="AP23" i="126"/>
  <c r="AQ23" i="126"/>
  <c r="AR23" i="126"/>
  <c r="AS23" i="126"/>
  <c r="BC23" i="126" s="1"/>
  <c r="AP24" i="126"/>
  <c r="AZ24" i="126" s="1"/>
  <c r="AQ24" i="126"/>
  <c r="AR24" i="126"/>
  <c r="AS24" i="126"/>
  <c r="AP25" i="126"/>
  <c r="AQ25" i="126"/>
  <c r="AR25" i="126"/>
  <c r="AS25" i="126"/>
  <c r="BC25" i="126" s="1"/>
  <c r="AP26" i="126"/>
  <c r="AZ26" i="126" s="1"/>
  <c r="AQ26" i="126"/>
  <c r="AR26" i="126"/>
  <c r="AS26" i="126"/>
  <c r="AP27" i="126"/>
  <c r="AQ27" i="126"/>
  <c r="AR27" i="126"/>
  <c r="AS27" i="126"/>
  <c r="BC27" i="126" s="1"/>
  <c r="AP28" i="126"/>
  <c r="AQ28" i="126"/>
  <c r="AR28" i="126"/>
  <c r="AS28" i="126"/>
  <c r="AP30" i="126"/>
  <c r="AQ30" i="126"/>
  <c r="AR30" i="126"/>
  <c r="AS30" i="126"/>
  <c r="BC30" i="126" s="1"/>
  <c r="AP31" i="126"/>
  <c r="AZ31" i="126" s="1"/>
  <c r="AQ31" i="126"/>
  <c r="AR31" i="126"/>
  <c r="AS31" i="126"/>
  <c r="AP32" i="126"/>
  <c r="AQ32" i="126"/>
  <c r="AR32" i="126"/>
  <c r="AS32" i="126"/>
  <c r="BC32" i="126" s="1"/>
  <c r="AP33" i="126"/>
  <c r="AZ33" i="126" s="1"/>
  <c r="AQ33" i="126"/>
  <c r="AR33" i="126"/>
  <c r="AS33" i="126"/>
  <c r="AP34" i="126"/>
  <c r="AQ34" i="126"/>
  <c r="AR34" i="126"/>
  <c r="AS34" i="126"/>
  <c r="BC34" i="126" s="1"/>
  <c r="AP35" i="126"/>
  <c r="AZ35" i="126" s="1"/>
  <c r="AQ35" i="126"/>
  <c r="AR35" i="126"/>
  <c r="AS35" i="126"/>
  <c r="AQ7" i="126"/>
  <c r="BA7" i="126" s="1"/>
  <c r="AR7" i="126"/>
  <c r="BB7" i="126" s="1"/>
  <c r="AS7" i="126"/>
  <c r="BC7" i="126" s="1"/>
  <c r="AP7" i="126"/>
  <c r="AZ7" i="126" s="1"/>
  <c r="AZ9" i="125"/>
  <c r="BA9" i="125"/>
  <c r="BB9" i="125"/>
  <c r="BC9" i="125"/>
  <c r="AZ10" i="125"/>
  <c r="BA10" i="125"/>
  <c r="BB10" i="125"/>
  <c r="BC10" i="125"/>
  <c r="BA11" i="125"/>
  <c r="BC11" i="125"/>
  <c r="BA12" i="125"/>
  <c r="BC12" i="125"/>
  <c r="AZ14" i="125"/>
  <c r="BA14" i="125"/>
  <c r="BB14" i="125"/>
  <c r="BC14" i="125"/>
  <c r="AZ15" i="125"/>
  <c r="BA15" i="125"/>
  <c r="BC15" i="125"/>
  <c r="AZ16" i="125"/>
  <c r="BA16" i="125"/>
  <c r="BB16" i="125"/>
  <c r="BC16" i="125"/>
  <c r="AZ17" i="125"/>
  <c r="BA17" i="125"/>
  <c r="BB17" i="125"/>
  <c r="BC17" i="125"/>
  <c r="AZ18" i="125"/>
  <c r="BA18" i="125"/>
  <c r="BB18" i="125"/>
  <c r="BC18" i="125"/>
  <c r="AZ19" i="125"/>
  <c r="BA19" i="125"/>
  <c r="BB19" i="125"/>
  <c r="BC19" i="125"/>
  <c r="AZ20" i="125"/>
  <c r="BA20" i="125"/>
  <c r="BB20" i="125"/>
  <c r="BC20" i="125"/>
  <c r="AZ21" i="125"/>
  <c r="BA21" i="125"/>
  <c r="BB21" i="125"/>
  <c r="BC21" i="125"/>
  <c r="AZ22" i="125"/>
  <c r="BA22" i="125"/>
  <c r="BB22" i="125"/>
  <c r="BC22" i="125"/>
  <c r="AZ23" i="125"/>
  <c r="BA23" i="125"/>
  <c r="BB23" i="125"/>
  <c r="BC23" i="125"/>
  <c r="AZ24" i="125"/>
  <c r="BA24" i="125"/>
  <c r="BB24" i="125"/>
  <c r="BC24" i="125"/>
  <c r="AZ25" i="125"/>
  <c r="BA25" i="125"/>
  <c r="BB25" i="125"/>
  <c r="BC25" i="125"/>
  <c r="AZ26" i="125"/>
  <c r="BA26" i="125"/>
  <c r="BB26" i="125"/>
  <c r="BC26" i="125"/>
  <c r="AZ27" i="125"/>
  <c r="BA27" i="125"/>
  <c r="BB27" i="125"/>
  <c r="BC27" i="125"/>
  <c r="AZ28" i="125"/>
  <c r="BA28" i="125"/>
  <c r="BB28" i="125"/>
  <c r="BC28" i="125"/>
  <c r="AZ30" i="125"/>
  <c r="BA30" i="125"/>
  <c r="BB30" i="125"/>
  <c r="BC30" i="125"/>
  <c r="AZ31" i="125"/>
  <c r="BA31" i="125"/>
  <c r="BB31" i="125"/>
  <c r="BC31" i="125"/>
  <c r="AZ32" i="125"/>
  <c r="BA32" i="125"/>
  <c r="BB32" i="125"/>
  <c r="BC32" i="125"/>
  <c r="AZ33" i="125"/>
  <c r="BA33" i="125"/>
  <c r="BB33" i="125"/>
  <c r="BC33" i="125"/>
  <c r="AZ34" i="125"/>
  <c r="BA34" i="125"/>
  <c r="BB34" i="125"/>
  <c r="BC34" i="125"/>
  <c r="AZ35" i="125"/>
  <c r="BA35" i="125"/>
  <c r="BB35" i="125"/>
  <c r="BC35" i="125"/>
  <c r="BA7" i="125"/>
  <c r="BB7" i="125"/>
  <c r="BC7" i="125"/>
  <c r="AZ7" i="125"/>
  <c r="AM35" i="125"/>
  <c r="AL35" i="125"/>
  <c r="AK35" i="125"/>
  <c r="AH35" i="125"/>
  <c r="AG35" i="125"/>
  <c r="AF35" i="125"/>
  <c r="AC35" i="125"/>
  <c r="AB35" i="125"/>
  <c r="AA35" i="125"/>
  <c r="X35" i="125"/>
  <c r="W35" i="125"/>
  <c r="V35" i="125"/>
  <c r="S35" i="125"/>
  <c r="R35" i="125"/>
  <c r="Q35" i="125"/>
  <c r="N35" i="125"/>
  <c r="M35" i="125"/>
  <c r="L35" i="125"/>
  <c r="I35" i="125"/>
  <c r="H35" i="125"/>
  <c r="G35" i="125"/>
  <c r="E35" i="125"/>
  <c r="E35" i="127" s="1"/>
  <c r="AN34" i="125"/>
  <c r="AI34" i="125"/>
  <c r="AD34" i="125"/>
  <c r="Y34" i="125"/>
  <c r="T34" i="125"/>
  <c r="O34" i="125"/>
  <c r="J34" i="125"/>
  <c r="E34" i="125"/>
  <c r="E34" i="127" s="1"/>
  <c r="AN33" i="125"/>
  <c r="AI33" i="125"/>
  <c r="AD33" i="125"/>
  <c r="Y33" i="125"/>
  <c r="T33" i="125"/>
  <c r="O33" i="125"/>
  <c r="J33" i="125"/>
  <c r="E33" i="125"/>
  <c r="E33" i="127" s="1"/>
  <c r="AN32" i="125"/>
  <c r="AI32" i="125"/>
  <c r="AD32" i="125"/>
  <c r="Y32" i="125"/>
  <c r="T32" i="125"/>
  <c r="O32" i="125"/>
  <c r="J32" i="125"/>
  <c r="E32" i="125"/>
  <c r="E32" i="127" s="1"/>
  <c r="AN31" i="125"/>
  <c r="AI31" i="125"/>
  <c r="AD31" i="125"/>
  <c r="Y31" i="125"/>
  <c r="T31" i="125"/>
  <c r="O31" i="125"/>
  <c r="J31" i="125"/>
  <c r="E31" i="125"/>
  <c r="E31" i="127" s="1"/>
  <c r="AN30" i="125"/>
  <c r="AI30" i="125"/>
  <c r="AD30" i="125"/>
  <c r="Y30" i="125"/>
  <c r="T30" i="125"/>
  <c r="O30" i="125"/>
  <c r="J30" i="125"/>
  <c r="E30" i="125"/>
  <c r="E30" i="127" s="1"/>
  <c r="AN28" i="125"/>
  <c r="AI28" i="125"/>
  <c r="AD28" i="125"/>
  <c r="Y28" i="125"/>
  <c r="T28" i="125"/>
  <c r="O28" i="125"/>
  <c r="J28" i="125"/>
  <c r="E28" i="125"/>
  <c r="E28" i="127" s="1"/>
  <c r="AN27" i="125"/>
  <c r="AI27" i="125"/>
  <c r="AD27" i="125"/>
  <c r="Y27" i="125"/>
  <c r="T27" i="125"/>
  <c r="O27" i="125"/>
  <c r="J27" i="125"/>
  <c r="E27" i="125"/>
  <c r="E27" i="127" s="1"/>
  <c r="AN26" i="125"/>
  <c r="AI26" i="125"/>
  <c r="AD26" i="125"/>
  <c r="Y26" i="125"/>
  <c r="T26" i="125"/>
  <c r="O26" i="125"/>
  <c r="J26" i="125"/>
  <c r="E26" i="125"/>
  <c r="E26" i="127" s="1"/>
  <c r="AN25" i="125"/>
  <c r="AI25" i="125"/>
  <c r="AD25" i="125"/>
  <c r="Y25" i="125"/>
  <c r="T25" i="125"/>
  <c r="O25" i="125"/>
  <c r="J25" i="125"/>
  <c r="E25" i="125"/>
  <c r="E25" i="127" s="1"/>
  <c r="AN24" i="125"/>
  <c r="AI24" i="125"/>
  <c r="AD24" i="125"/>
  <c r="Y24" i="125"/>
  <c r="T24" i="125"/>
  <c r="O24" i="125"/>
  <c r="J24" i="125"/>
  <c r="E24" i="125"/>
  <c r="E24" i="127" s="1"/>
  <c r="AN23" i="125"/>
  <c r="AI23" i="125"/>
  <c r="AD23" i="125"/>
  <c r="Y23" i="125"/>
  <c r="T23" i="125"/>
  <c r="O23" i="125"/>
  <c r="J23" i="125"/>
  <c r="E23" i="125"/>
  <c r="E23" i="127" s="1"/>
  <c r="AN22" i="125"/>
  <c r="AI22" i="125"/>
  <c r="AD22" i="125"/>
  <c r="Y22" i="125"/>
  <c r="T22" i="125"/>
  <c r="O22" i="125"/>
  <c r="J22" i="125"/>
  <c r="E22" i="125"/>
  <c r="E22" i="127" s="1"/>
  <c r="AN21" i="125"/>
  <c r="AI21" i="125"/>
  <c r="AD21" i="125"/>
  <c r="Y21" i="125"/>
  <c r="T21" i="125"/>
  <c r="O21" i="125"/>
  <c r="J21" i="125"/>
  <c r="E21" i="125"/>
  <c r="E21" i="127" s="1"/>
  <c r="AN20" i="125"/>
  <c r="AI20" i="125"/>
  <c r="AD20" i="125"/>
  <c r="Y20" i="125"/>
  <c r="T20" i="125"/>
  <c r="O20" i="125"/>
  <c r="J20" i="125"/>
  <c r="E20" i="125"/>
  <c r="E20" i="127" s="1"/>
  <c r="AN19" i="125"/>
  <c r="AI19" i="125"/>
  <c r="AD19" i="125"/>
  <c r="Y19" i="125"/>
  <c r="T19" i="125"/>
  <c r="O19" i="125"/>
  <c r="J19" i="125"/>
  <c r="E19" i="125"/>
  <c r="E19" i="127" s="1"/>
  <c r="AN18" i="125"/>
  <c r="AI18" i="125"/>
  <c r="AD18" i="125"/>
  <c r="Y18" i="125"/>
  <c r="T18" i="125"/>
  <c r="O18" i="125"/>
  <c r="J18" i="125"/>
  <c r="E18" i="125"/>
  <c r="E18" i="127" s="1"/>
  <c r="AN17" i="125"/>
  <c r="AI17" i="125"/>
  <c r="AD17" i="125"/>
  <c r="Y17" i="125"/>
  <c r="T17" i="125"/>
  <c r="O17" i="125"/>
  <c r="J17" i="125"/>
  <c r="E17" i="125"/>
  <c r="E17" i="127" s="1"/>
  <c r="AN16" i="125"/>
  <c r="AI16" i="125"/>
  <c r="AD16" i="125"/>
  <c r="Y16" i="125"/>
  <c r="T16" i="125"/>
  <c r="O16" i="125"/>
  <c r="J16" i="125"/>
  <c r="E16" i="125"/>
  <c r="E16" i="127" s="1"/>
  <c r="AN15" i="125"/>
  <c r="AI15" i="125"/>
  <c r="AD15" i="125"/>
  <c r="Y15" i="125"/>
  <c r="T15" i="125"/>
  <c r="O15" i="125"/>
  <c r="J15" i="125"/>
  <c r="E15" i="125"/>
  <c r="E15" i="127" s="1"/>
  <c r="AN14" i="125"/>
  <c r="AI14" i="125"/>
  <c r="AD14" i="125"/>
  <c r="Y14" i="125"/>
  <c r="T14" i="125"/>
  <c r="O14" i="125"/>
  <c r="J14" i="125"/>
  <c r="E14" i="125"/>
  <c r="E14" i="127" s="1"/>
  <c r="AN13" i="125"/>
  <c r="AI13" i="125"/>
  <c r="AD13" i="125"/>
  <c r="Y13" i="125"/>
  <c r="T13" i="125"/>
  <c r="O13" i="125"/>
  <c r="J13" i="125"/>
  <c r="E13" i="125"/>
  <c r="E13" i="127" s="1"/>
  <c r="AN12" i="125"/>
  <c r="AI12" i="125"/>
  <c r="AD12" i="125"/>
  <c r="Y12" i="125"/>
  <c r="T12" i="125"/>
  <c r="O12" i="125"/>
  <c r="J12" i="125"/>
  <c r="E12" i="125"/>
  <c r="E12" i="127" s="1"/>
  <c r="AN11" i="125"/>
  <c r="AI11" i="125"/>
  <c r="AD11" i="125"/>
  <c r="Y11" i="125"/>
  <c r="T11" i="125"/>
  <c r="O11" i="125"/>
  <c r="J11" i="125"/>
  <c r="E11" i="125"/>
  <c r="E11" i="127" s="1"/>
  <c r="AN10" i="125"/>
  <c r="AI10" i="125"/>
  <c r="AD10" i="125"/>
  <c r="Y10" i="125"/>
  <c r="T10" i="125"/>
  <c r="O10" i="125"/>
  <c r="J10" i="125"/>
  <c r="E10" i="125"/>
  <c r="E10" i="127" s="1"/>
  <c r="AN9" i="125"/>
  <c r="AI9" i="125"/>
  <c r="AD9" i="125"/>
  <c r="Y9" i="125"/>
  <c r="T9" i="125"/>
  <c r="O9" i="125"/>
  <c r="J9" i="125"/>
  <c r="E9" i="125"/>
  <c r="E9" i="127" s="1"/>
  <c r="AN8" i="127"/>
  <c r="AD8" i="125"/>
  <c r="Y8" i="125"/>
  <c r="T8" i="125"/>
  <c r="O8" i="125"/>
  <c r="J8" i="125"/>
  <c r="E8" i="125"/>
  <c r="E8" i="127" s="1"/>
  <c r="AN7" i="125"/>
  <c r="AI7" i="125"/>
  <c r="AD7" i="125"/>
  <c r="Y7" i="125"/>
  <c r="T7" i="125"/>
  <c r="O7" i="125"/>
  <c r="J7" i="125"/>
  <c r="E7" i="125"/>
  <c r="E7" i="127" s="1"/>
  <c r="E20" i="14"/>
  <c r="G20" i="14"/>
  <c r="I20" i="14"/>
  <c r="C20" i="14"/>
  <c r="AV8" i="124"/>
  <c r="AW8" i="124"/>
  <c r="AX8" i="124"/>
  <c r="AY8" i="124"/>
  <c r="AV9" i="124"/>
  <c r="AW9" i="124"/>
  <c r="AX9" i="124"/>
  <c r="AY9" i="124"/>
  <c r="AV10" i="124"/>
  <c r="AW10" i="124"/>
  <c r="AX10" i="124"/>
  <c r="AY10" i="124"/>
  <c r="AV11" i="124"/>
  <c r="AW11" i="124"/>
  <c r="AX11" i="124"/>
  <c r="AY11" i="124"/>
  <c r="AV12" i="124"/>
  <c r="AW12" i="124"/>
  <c r="AX12" i="124"/>
  <c r="AY12" i="124"/>
  <c r="AV13" i="124"/>
  <c r="AW13" i="124"/>
  <c r="AX13" i="124"/>
  <c r="AY13" i="124"/>
  <c r="AV14" i="124"/>
  <c r="AW14" i="124"/>
  <c r="AX14" i="124"/>
  <c r="AY14" i="124"/>
  <c r="AV15" i="124"/>
  <c r="AW15" i="124"/>
  <c r="AX15" i="124"/>
  <c r="AY15" i="124"/>
  <c r="AV16" i="124"/>
  <c r="AW16" i="124"/>
  <c r="AX16" i="124"/>
  <c r="AY16" i="124"/>
  <c r="AV17" i="124"/>
  <c r="AW17" i="124"/>
  <c r="AX17" i="124"/>
  <c r="AY17" i="124"/>
  <c r="AV18" i="124"/>
  <c r="AW18" i="124"/>
  <c r="AX18" i="124"/>
  <c r="AY18" i="124"/>
  <c r="AV19" i="124"/>
  <c r="AW19" i="124"/>
  <c r="AX19" i="124"/>
  <c r="AY19" i="124"/>
  <c r="AV20" i="124"/>
  <c r="AW20" i="124"/>
  <c r="AX20" i="124"/>
  <c r="AY20" i="124"/>
  <c r="AV21" i="124"/>
  <c r="AW21" i="124"/>
  <c r="AX21" i="124"/>
  <c r="AY21" i="124"/>
  <c r="AV22" i="124"/>
  <c r="AW22" i="124"/>
  <c r="AX22" i="124"/>
  <c r="AY22" i="124"/>
  <c r="AV23" i="124"/>
  <c r="AW23" i="124"/>
  <c r="AX23" i="124"/>
  <c r="AY23" i="124"/>
  <c r="AV24" i="124"/>
  <c r="AW24" i="124"/>
  <c r="AX24" i="124"/>
  <c r="AY24" i="124"/>
  <c r="AV25" i="124"/>
  <c r="AW25" i="124"/>
  <c r="AX25" i="124"/>
  <c r="AY25" i="124"/>
  <c r="AV26" i="124"/>
  <c r="AW26" i="124"/>
  <c r="AX26" i="124"/>
  <c r="AY26" i="124"/>
  <c r="AV27" i="124"/>
  <c r="AW27" i="124"/>
  <c r="AX27" i="124"/>
  <c r="AY27" i="124"/>
  <c r="AV28" i="124"/>
  <c r="AW28" i="124"/>
  <c r="AX28" i="124"/>
  <c r="AY28" i="124"/>
  <c r="AV30" i="124"/>
  <c r="AW30" i="124"/>
  <c r="AX30" i="124"/>
  <c r="AY30" i="124"/>
  <c r="AV31" i="124"/>
  <c r="AW31" i="124"/>
  <c r="AX31" i="124"/>
  <c r="AY31" i="124"/>
  <c r="AV32" i="124"/>
  <c r="AW32" i="124"/>
  <c r="AX32" i="124"/>
  <c r="AY32" i="124"/>
  <c r="AV33" i="124"/>
  <c r="AW33" i="124"/>
  <c r="AX33" i="124"/>
  <c r="AY33" i="124"/>
  <c r="AV34" i="124"/>
  <c r="AW34" i="124"/>
  <c r="AX34" i="124"/>
  <c r="AY34" i="124"/>
  <c r="AV35" i="124"/>
  <c r="AW35" i="124"/>
  <c r="AX35" i="124"/>
  <c r="AY35" i="124"/>
  <c r="AW7" i="124"/>
  <c r="AX7" i="124"/>
  <c r="AY7" i="124"/>
  <c r="AV7" i="124"/>
  <c r="AQ8" i="124"/>
  <c r="BA8" i="124" s="1"/>
  <c r="AR8" i="124"/>
  <c r="BB8" i="124" s="1"/>
  <c r="AS8" i="124"/>
  <c r="BC8" i="124" s="1"/>
  <c r="AT8" i="124"/>
  <c r="BD8" i="124" s="1"/>
  <c r="AQ9" i="124"/>
  <c r="BA9" i="124" s="1"/>
  <c r="AR9" i="124"/>
  <c r="BB9" i="124" s="1"/>
  <c r="AS9" i="124"/>
  <c r="BC9" i="124" s="1"/>
  <c r="AT9" i="124"/>
  <c r="BD9" i="124" s="1"/>
  <c r="AQ10" i="124"/>
  <c r="BA10" i="124" s="1"/>
  <c r="AR10" i="124"/>
  <c r="BB10" i="124" s="1"/>
  <c r="AS10" i="124"/>
  <c r="BC10" i="124" s="1"/>
  <c r="AT10" i="124"/>
  <c r="BD10" i="124" s="1"/>
  <c r="AQ11" i="124"/>
  <c r="BA11" i="124" s="1"/>
  <c r="AR11" i="124"/>
  <c r="BB11" i="124" s="1"/>
  <c r="AS11" i="124"/>
  <c r="BC11" i="124" s="1"/>
  <c r="AT11" i="124"/>
  <c r="BD11" i="124" s="1"/>
  <c r="AQ12" i="124"/>
  <c r="BA12" i="124" s="1"/>
  <c r="AR12" i="124"/>
  <c r="BB12" i="124" s="1"/>
  <c r="AS12" i="124"/>
  <c r="BC12" i="124" s="1"/>
  <c r="AT12" i="124"/>
  <c r="BD12" i="124" s="1"/>
  <c r="AQ13" i="124"/>
  <c r="BA13" i="124" s="1"/>
  <c r="AR13" i="124"/>
  <c r="BB13" i="124" s="1"/>
  <c r="AS13" i="124"/>
  <c r="BC13" i="124" s="1"/>
  <c r="AT13" i="124"/>
  <c r="BD13" i="124" s="1"/>
  <c r="AQ14" i="124"/>
  <c r="BA14" i="124" s="1"/>
  <c r="AR14" i="124"/>
  <c r="BB14" i="124" s="1"/>
  <c r="AS14" i="124"/>
  <c r="BC14" i="124" s="1"/>
  <c r="AT14" i="124"/>
  <c r="BD14" i="124" s="1"/>
  <c r="AQ15" i="124"/>
  <c r="BA15" i="124" s="1"/>
  <c r="AR15" i="124"/>
  <c r="BB15" i="124" s="1"/>
  <c r="AS15" i="124"/>
  <c r="BC15" i="124" s="1"/>
  <c r="AT15" i="124"/>
  <c r="BD15" i="124" s="1"/>
  <c r="AQ16" i="124"/>
  <c r="BA16" i="124" s="1"/>
  <c r="AR16" i="124"/>
  <c r="BB16" i="124" s="1"/>
  <c r="AS16" i="124"/>
  <c r="BC16" i="124" s="1"/>
  <c r="AT16" i="124"/>
  <c r="BD16" i="124" s="1"/>
  <c r="AQ17" i="124"/>
  <c r="BA17" i="124" s="1"/>
  <c r="AR17" i="124"/>
  <c r="BB17" i="124" s="1"/>
  <c r="AS17" i="124"/>
  <c r="BC17" i="124" s="1"/>
  <c r="AT17" i="124"/>
  <c r="BD17" i="124" s="1"/>
  <c r="AQ18" i="124"/>
  <c r="BA18" i="124" s="1"/>
  <c r="AR18" i="124"/>
  <c r="BB18" i="124" s="1"/>
  <c r="AS18" i="124"/>
  <c r="BC18" i="124" s="1"/>
  <c r="AT18" i="124"/>
  <c r="BD18" i="124" s="1"/>
  <c r="AQ19" i="124"/>
  <c r="BA19" i="124" s="1"/>
  <c r="AR19" i="124"/>
  <c r="BB19" i="124" s="1"/>
  <c r="AS19" i="124"/>
  <c r="BC19" i="124" s="1"/>
  <c r="AT19" i="124"/>
  <c r="BD19" i="124" s="1"/>
  <c r="AQ20" i="124"/>
  <c r="BA20" i="124" s="1"/>
  <c r="AR20" i="124"/>
  <c r="BB20" i="124" s="1"/>
  <c r="AS20" i="124"/>
  <c r="BC20" i="124" s="1"/>
  <c r="AT20" i="124"/>
  <c r="BD20" i="124" s="1"/>
  <c r="AQ21" i="124"/>
  <c r="BA21" i="124" s="1"/>
  <c r="AR21" i="124"/>
  <c r="BB21" i="124" s="1"/>
  <c r="AS21" i="124"/>
  <c r="BC21" i="124" s="1"/>
  <c r="AT21" i="124"/>
  <c r="BD21" i="124" s="1"/>
  <c r="AQ22" i="124"/>
  <c r="BA22" i="124" s="1"/>
  <c r="AR22" i="124"/>
  <c r="BB22" i="124" s="1"/>
  <c r="AS22" i="124"/>
  <c r="BC22" i="124" s="1"/>
  <c r="AT22" i="124"/>
  <c r="BD22" i="124" s="1"/>
  <c r="AQ23" i="124"/>
  <c r="BA23" i="124" s="1"/>
  <c r="AR23" i="124"/>
  <c r="BB23" i="124" s="1"/>
  <c r="AS23" i="124"/>
  <c r="BC23" i="124" s="1"/>
  <c r="AT23" i="124"/>
  <c r="BD23" i="124" s="1"/>
  <c r="AQ24" i="124"/>
  <c r="BA24" i="124" s="1"/>
  <c r="AR24" i="124"/>
  <c r="BB24" i="124" s="1"/>
  <c r="AS24" i="124"/>
  <c r="BC24" i="124" s="1"/>
  <c r="AT24" i="124"/>
  <c r="BD24" i="124" s="1"/>
  <c r="AQ25" i="124"/>
  <c r="AR25" i="124"/>
  <c r="BB25" i="124" s="1"/>
  <c r="AS25" i="124"/>
  <c r="BC25" i="124" s="1"/>
  <c r="AT25" i="124"/>
  <c r="BD25" i="124" s="1"/>
  <c r="AQ26" i="124"/>
  <c r="BA26" i="124" s="1"/>
  <c r="AR26" i="124"/>
  <c r="BB26" i="124" s="1"/>
  <c r="AS26" i="124"/>
  <c r="BC26" i="124" s="1"/>
  <c r="AT26" i="124"/>
  <c r="BD26" i="124" s="1"/>
  <c r="AQ27" i="124"/>
  <c r="BA27" i="124" s="1"/>
  <c r="AR27" i="124"/>
  <c r="BB27" i="124" s="1"/>
  <c r="AS27" i="124"/>
  <c r="BC27" i="124" s="1"/>
  <c r="AT27" i="124"/>
  <c r="BD27" i="124" s="1"/>
  <c r="AQ28" i="124"/>
  <c r="BA28" i="124" s="1"/>
  <c r="AR28" i="124"/>
  <c r="BB28" i="124" s="1"/>
  <c r="AS28" i="124"/>
  <c r="BC28" i="124" s="1"/>
  <c r="AT28" i="124"/>
  <c r="BD28" i="124" s="1"/>
  <c r="AQ30" i="124"/>
  <c r="BA30" i="124" s="1"/>
  <c r="AR30" i="124"/>
  <c r="AS30" i="124"/>
  <c r="BC30" i="124" s="1"/>
  <c r="AT30" i="124"/>
  <c r="BD30" i="124" s="1"/>
  <c r="AQ31" i="124"/>
  <c r="BA31" i="124" s="1"/>
  <c r="AR31" i="124"/>
  <c r="BB31" i="124" s="1"/>
  <c r="AS31" i="124"/>
  <c r="BC31" i="124" s="1"/>
  <c r="AT31" i="124"/>
  <c r="BD31" i="124" s="1"/>
  <c r="AQ32" i="124"/>
  <c r="BA32" i="124" s="1"/>
  <c r="AR32" i="124"/>
  <c r="BB32" i="124" s="1"/>
  <c r="AS32" i="124"/>
  <c r="BC32" i="124" s="1"/>
  <c r="AT32" i="124"/>
  <c r="BD32" i="124" s="1"/>
  <c r="AQ33" i="124"/>
  <c r="BA33" i="124" s="1"/>
  <c r="AR33" i="124"/>
  <c r="BB33" i="124" s="1"/>
  <c r="AS33" i="124"/>
  <c r="BC33" i="124" s="1"/>
  <c r="AT33" i="124"/>
  <c r="BD33" i="124" s="1"/>
  <c r="AQ34" i="124"/>
  <c r="AR34" i="124"/>
  <c r="AS34" i="124"/>
  <c r="BC34" i="124" s="1"/>
  <c r="AT34" i="124"/>
  <c r="BD34" i="124" s="1"/>
  <c r="AQ35" i="124"/>
  <c r="BA35" i="124" s="1"/>
  <c r="AR35" i="124"/>
  <c r="BB35" i="124" s="1"/>
  <c r="AS35" i="124"/>
  <c r="BC35" i="124" s="1"/>
  <c r="AT35" i="124"/>
  <c r="BD35" i="124" s="1"/>
  <c r="AR7" i="124"/>
  <c r="BB7" i="124" s="1"/>
  <c r="AS7" i="124"/>
  <c r="BC7" i="124" s="1"/>
  <c r="AT7" i="124"/>
  <c r="BD7" i="124" s="1"/>
  <c r="AQ7" i="124"/>
  <c r="BA7" i="124" s="1"/>
  <c r="AY8" i="123"/>
  <c r="BD8" i="123" s="1"/>
  <c r="AY9" i="123"/>
  <c r="AY10" i="123"/>
  <c r="BD10" i="123" s="1"/>
  <c r="AY11" i="123"/>
  <c r="BD11" i="123" s="1"/>
  <c r="AY12" i="123"/>
  <c r="BD12" i="123" s="1"/>
  <c r="AY13" i="123"/>
  <c r="AY14" i="123"/>
  <c r="BD14" i="123" s="1"/>
  <c r="AY15" i="123"/>
  <c r="BD15" i="123" s="1"/>
  <c r="AY16" i="123"/>
  <c r="BD16" i="123" s="1"/>
  <c r="AY17" i="123"/>
  <c r="AY18" i="123"/>
  <c r="BD18" i="123" s="1"/>
  <c r="AY19" i="123"/>
  <c r="BD19" i="123" s="1"/>
  <c r="AY20" i="123"/>
  <c r="BD20" i="123" s="1"/>
  <c r="AY21" i="123"/>
  <c r="AY22" i="123"/>
  <c r="BD22" i="123" s="1"/>
  <c r="AY23" i="123"/>
  <c r="BD23" i="123" s="1"/>
  <c r="AY24" i="123"/>
  <c r="BD24" i="123" s="1"/>
  <c r="AY25" i="123"/>
  <c r="AY26" i="123"/>
  <c r="BD26" i="123" s="1"/>
  <c r="AY27" i="123"/>
  <c r="BD27" i="123" s="1"/>
  <c r="AY28" i="123"/>
  <c r="BD28" i="123" s="1"/>
  <c r="AY30" i="123"/>
  <c r="AY31" i="123"/>
  <c r="BD31" i="123" s="1"/>
  <c r="AY32" i="123"/>
  <c r="BD32" i="123" s="1"/>
  <c r="AY33" i="123"/>
  <c r="BD33" i="123" s="1"/>
  <c r="AY34" i="123"/>
  <c r="AY35" i="123"/>
  <c r="BD35" i="123" s="1"/>
  <c r="AY7" i="123"/>
  <c r="BD7" i="123" s="1"/>
  <c r="BA8" i="123"/>
  <c r="BB8" i="123"/>
  <c r="BC8" i="123"/>
  <c r="BA9" i="123"/>
  <c r="BC9" i="123"/>
  <c r="BD9" i="123"/>
  <c r="BA10" i="123"/>
  <c r="BB10" i="123"/>
  <c r="BC10" i="123"/>
  <c r="BA11" i="123"/>
  <c r="BB11" i="123"/>
  <c r="BC11" i="123"/>
  <c r="BA12" i="123"/>
  <c r="BB12" i="123"/>
  <c r="BC12" i="123"/>
  <c r="BB13" i="123"/>
  <c r="BC13" i="123"/>
  <c r="BD13" i="123"/>
  <c r="BA14" i="123"/>
  <c r="BB14" i="123"/>
  <c r="BC14" i="123"/>
  <c r="BB15" i="123"/>
  <c r="BC15" i="123"/>
  <c r="BA16" i="123"/>
  <c r="BB16" i="123"/>
  <c r="BC16" i="123"/>
  <c r="BA17" i="123"/>
  <c r="BB17" i="123"/>
  <c r="BC17" i="123"/>
  <c r="BD17" i="123"/>
  <c r="BA18" i="123"/>
  <c r="BB18" i="123"/>
  <c r="BC18" i="123"/>
  <c r="BA19" i="123"/>
  <c r="BB19" i="123"/>
  <c r="BC19" i="123"/>
  <c r="BA20" i="123"/>
  <c r="BB20" i="123"/>
  <c r="BC20" i="123"/>
  <c r="BA21" i="123"/>
  <c r="BB21" i="123"/>
  <c r="BC21" i="123"/>
  <c r="BD21" i="123"/>
  <c r="BA22" i="123"/>
  <c r="BB22" i="123"/>
  <c r="BC22" i="123"/>
  <c r="BA23" i="123"/>
  <c r="BB23" i="123"/>
  <c r="BC23" i="123"/>
  <c r="BA24" i="123"/>
  <c r="BB24" i="123"/>
  <c r="BC24" i="123"/>
  <c r="BA25" i="123"/>
  <c r="BB25" i="123"/>
  <c r="BC25" i="123"/>
  <c r="BD25" i="123"/>
  <c r="BA26" i="123"/>
  <c r="BB26" i="123"/>
  <c r="BC26" i="123"/>
  <c r="BA27" i="123"/>
  <c r="BB27" i="123"/>
  <c r="BC27" i="123"/>
  <c r="BA28" i="123"/>
  <c r="BB28" i="123"/>
  <c r="BC28" i="123"/>
  <c r="BA30" i="123"/>
  <c r="BB30" i="123"/>
  <c r="BC30" i="123"/>
  <c r="BD30" i="123"/>
  <c r="BA31" i="123"/>
  <c r="BB31" i="123"/>
  <c r="BC31" i="123"/>
  <c r="BA32" i="123"/>
  <c r="BB32" i="123"/>
  <c r="BC32" i="123"/>
  <c r="BA33" i="123"/>
  <c r="BB33" i="123"/>
  <c r="BC33" i="123"/>
  <c r="BA34" i="123"/>
  <c r="BB34" i="123"/>
  <c r="BC34" i="123"/>
  <c r="BD34" i="123"/>
  <c r="BA35" i="123"/>
  <c r="BB35" i="123"/>
  <c r="BC35" i="123"/>
  <c r="BB7" i="123"/>
  <c r="BC7" i="123"/>
  <c r="BA7" i="123"/>
  <c r="BA11" i="122"/>
  <c r="BB11" i="122"/>
  <c r="BC11" i="122"/>
  <c r="BD11" i="122"/>
  <c r="BA12" i="122"/>
  <c r="BB12" i="122"/>
  <c r="BC12" i="122"/>
  <c r="BD12" i="122"/>
  <c r="BA13" i="122"/>
  <c r="BB13" i="122"/>
  <c r="BC13" i="122"/>
  <c r="BD13" i="122"/>
  <c r="BA14" i="122"/>
  <c r="BB14" i="122"/>
  <c r="BC14" i="122"/>
  <c r="BD14" i="122"/>
  <c r="BA15" i="122"/>
  <c r="BB15" i="122"/>
  <c r="BC15" i="122"/>
  <c r="BD15" i="122"/>
  <c r="BA16" i="122"/>
  <c r="BB16" i="122"/>
  <c r="BC16" i="122"/>
  <c r="BD16" i="122"/>
  <c r="BA17" i="122"/>
  <c r="BB17" i="122"/>
  <c r="BC17" i="122"/>
  <c r="BD17" i="122"/>
  <c r="BA18" i="122"/>
  <c r="BB18" i="122"/>
  <c r="BC18" i="122"/>
  <c r="BD18" i="122"/>
  <c r="BA19" i="122"/>
  <c r="BB19" i="122"/>
  <c r="BC19" i="122"/>
  <c r="BD19" i="122"/>
  <c r="BA20" i="122"/>
  <c r="BB20" i="122"/>
  <c r="BC20" i="122"/>
  <c r="BD20" i="122"/>
  <c r="BA21" i="122"/>
  <c r="BB21" i="122"/>
  <c r="BC21" i="122"/>
  <c r="BD21" i="122"/>
  <c r="BA22" i="122"/>
  <c r="BB22" i="122"/>
  <c r="BC22" i="122"/>
  <c r="BD22" i="122"/>
  <c r="BA23" i="122"/>
  <c r="BB23" i="122"/>
  <c r="BC23" i="122"/>
  <c r="BD23" i="122"/>
  <c r="BA24" i="122"/>
  <c r="BB24" i="122"/>
  <c r="BC24" i="122"/>
  <c r="BD24" i="122"/>
  <c r="BA25" i="122"/>
  <c r="BB25" i="122"/>
  <c r="BC25" i="122"/>
  <c r="BD25" i="122"/>
  <c r="BA26" i="122"/>
  <c r="BB26" i="122"/>
  <c r="BC26" i="122"/>
  <c r="BD26" i="122"/>
  <c r="BA27" i="122"/>
  <c r="BB27" i="122"/>
  <c r="BC27" i="122"/>
  <c r="BD27" i="122"/>
  <c r="BA28" i="122"/>
  <c r="BB28" i="122"/>
  <c r="BC28" i="122"/>
  <c r="BD28" i="122"/>
  <c r="BA30" i="122"/>
  <c r="BB30" i="122"/>
  <c r="BC30" i="122"/>
  <c r="BD30" i="122"/>
  <c r="BA31" i="122"/>
  <c r="BB31" i="122"/>
  <c r="BC31" i="122"/>
  <c r="BD31" i="122"/>
  <c r="BA32" i="122"/>
  <c r="BB32" i="122"/>
  <c r="BC32" i="122"/>
  <c r="BD32" i="122"/>
  <c r="BA33" i="122"/>
  <c r="BB33" i="122"/>
  <c r="BC33" i="122"/>
  <c r="BD33" i="122"/>
  <c r="BA34" i="122"/>
  <c r="BB34" i="122"/>
  <c r="BC34" i="122"/>
  <c r="BD34" i="122"/>
  <c r="BA35" i="122"/>
  <c r="BB35" i="122"/>
  <c r="BC35" i="122"/>
  <c r="BD35" i="122"/>
  <c r="AK36" i="122"/>
  <c r="AN35" i="122"/>
  <c r="AM35" i="122"/>
  <c r="AL35" i="122"/>
  <c r="AJ35" i="122"/>
  <c r="AD35" i="122"/>
  <c r="AC35" i="122"/>
  <c r="AB35" i="122"/>
  <c r="Y35" i="122"/>
  <c r="X35" i="122"/>
  <c r="W35" i="122"/>
  <c r="T35" i="122"/>
  <c r="S35" i="122"/>
  <c r="R35" i="122"/>
  <c r="O35" i="122"/>
  <c r="N35" i="122"/>
  <c r="M35" i="122"/>
  <c r="K35" i="122"/>
  <c r="F35" i="122"/>
  <c r="AO34" i="122"/>
  <c r="AJ34" i="122"/>
  <c r="AE34" i="122"/>
  <c r="Z34" i="122"/>
  <c r="U34" i="122"/>
  <c r="P34" i="122"/>
  <c r="K34" i="122"/>
  <c r="F34" i="122"/>
  <c r="AO33" i="122"/>
  <c r="AJ33" i="122"/>
  <c r="AE33" i="122"/>
  <c r="Z33" i="122"/>
  <c r="U33" i="122"/>
  <c r="P33" i="122"/>
  <c r="K33" i="122"/>
  <c r="F33" i="122"/>
  <c r="AO32" i="122"/>
  <c r="AJ32" i="122"/>
  <c r="AE32" i="122"/>
  <c r="Z32" i="122"/>
  <c r="U32" i="122"/>
  <c r="P32" i="122"/>
  <c r="K32" i="122"/>
  <c r="F32" i="122"/>
  <c r="AO31" i="122"/>
  <c r="AJ31" i="122"/>
  <c r="AE31" i="122"/>
  <c r="Z31" i="122"/>
  <c r="U31" i="122"/>
  <c r="P31" i="122"/>
  <c r="K31" i="122"/>
  <c r="F31" i="122"/>
  <c r="AO30" i="122"/>
  <c r="AJ30" i="122"/>
  <c r="AE30" i="122"/>
  <c r="Z30" i="122"/>
  <c r="U30" i="122"/>
  <c r="P30" i="122"/>
  <c r="K30" i="122"/>
  <c r="F30" i="122"/>
  <c r="AM28" i="122"/>
  <c r="AL28" i="122"/>
  <c r="AJ28" i="122"/>
  <c r="AE28" i="122"/>
  <c r="Z28" i="122"/>
  <c r="U28" i="122"/>
  <c r="P28" i="122"/>
  <c r="K28" i="122"/>
  <c r="F28" i="122"/>
  <c r="AO27" i="122"/>
  <c r="AJ27" i="122"/>
  <c r="AE27" i="122"/>
  <c r="Z27" i="122"/>
  <c r="U27" i="122"/>
  <c r="P27" i="122"/>
  <c r="K27" i="122"/>
  <c r="F27" i="122"/>
  <c r="AO26" i="122"/>
  <c r="AJ26" i="122"/>
  <c r="AE26" i="122"/>
  <c r="Z26" i="122"/>
  <c r="U26" i="122"/>
  <c r="P26" i="122"/>
  <c r="K26" i="122"/>
  <c r="F26" i="122"/>
  <c r="AO25" i="122"/>
  <c r="AJ25" i="122"/>
  <c r="AE25" i="122"/>
  <c r="Z25" i="122"/>
  <c r="U25" i="122"/>
  <c r="P25" i="122"/>
  <c r="K25" i="122"/>
  <c r="F25" i="122"/>
  <c r="AO24" i="122"/>
  <c r="AJ24" i="122"/>
  <c r="AE24" i="122"/>
  <c r="Z24" i="122"/>
  <c r="U24" i="122"/>
  <c r="P24" i="122"/>
  <c r="K24" i="122"/>
  <c r="F24" i="122"/>
  <c r="AO23" i="122"/>
  <c r="AJ23" i="122"/>
  <c r="AE23" i="122"/>
  <c r="Z23" i="122"/>
  <c r="U23" i="122"/>
  <c r="P23" i="122"/>
  <c r="K23" i="122"/>
  <c r="F23" i="122"/>
  <c r="AO22" i="122"/>
  <c r="AJ22" i="122"/>
  <c r="AE22" i="122"/>
  <c r="Z22" i="122"/>
  <c r="U22" i="122"/>
  <c r="P22" i="122"/>
  <c r="K22" i="122"/>
  <c r="F22" i="122"/>
  <c r="AO21" i="122"/>
  <c r="AJ21" i="122"/>
  <c r="AE21" i="122"/>
  <c r="Z21" i="122"/>
  <c r="U21" i="122"/>
  <c r="P21" i="122"/>
  <c r="K21" i="122"/>
  <c r="F21" i="122"/>
  <c r="AO20" i="122"/>
  <c r="AJ20" i="122"/>
  <c r="AE20" i="122"/>
  <c r="Z20" i="122"/>
  <c r="U20" i="122"/>
  <c r="P20" i="122"/>
  <c r="K20" i="122"/>
  <c r="F20" i="122"/>
  <c r="AO19" i="122"/>
  <c r="AJ19" i="122"/>
  <c r="AE19" i="122"/>
  <c r="Z19" i="122"/>
  <c r="U19" i="122"/>
  <c r="P19" i="122"/>
  <c r="K19" i="122"/>
  <c r="F19" i="122"/>
  <c r="AO18" i="122"/>
  <c r="AJ18" i="122"/>
  <c r="AE18" i="122"/>
  <c r="Z18" i="122"/>
  <c r="U18" i="122"/>
  <c r="P18" i="122"/>
  <c r="K18" i="122"/>
  <c r="F18" i="122"/>
  <c r="AO17" i="122"/>
  <c r="AJ17" i="122"/>
  <c r="AE17" i="122"/>
  <c r="Z17" i="122"/>
  <c r="U17" i="122"/>
  <c r="P17" i="122"/>
  <c r="K17" i="122"/>
  <c r="F17" i="122"/>
  <c r="AO16" i="122"/>
  <c r="AJ16" i="122"/>
  <c r="AE16" i="122"/>
  <c r="Z16" i="122"/>
  <c r="U16" i="122"/>
  <c r="P16" i="122"/>
  <c r="K16" i="122"/>
  <c r="F16" i="122"/>
  <c r="AO15" i="122"/>
  <c r="AJ15" i="122"/>
  <c r="AE15" i="122"/>
  <c r="Z15" i="122"/>
  <c r="U15" i="122"/>
  <c r="P15" i="122"/>
  <c r="K15" i="122"/>
  <c r="F15" i="122"/>
  <c r="AO14" i="122"/>
  <c r="AJ14" i="122"/>
  <c r="AE14" i="122"/>
  <c r="Z14" i="122"/>
  <c r="U14" i="122"/>
  <c r="P14" i="122"/>
  <c r="K14" i="122"/>
  <c r="F14" i="122"/>
  <c r="AO13" i="122"/>
  <c r="AJ13" i="122"/>
  <c r="AE13" i="122"/>
  <c r="Z13" i="122"/>
  <c r="U13" i="122"/>
  <c r="P13" i="122"/>
  <c r="K13" i="122"/>
  <c r="F13" i="122"/>
  <c r="AO12" i="122"/>
  <c r="AJ12" i="122"/>
  <c r="AE12" i="122"/>
  <c r="Z12" i="122"/>
  <c r="U12" i="122"/>
  <c r="P12" i="122"/>
  <c r="K12" i="122"/>
  <c r="F12" i="122"/>
  <c r="AO11" i="122"/>
  <c r="AJ11" i="122"/>
  <c r="AE11" i="122"/>
  <c r="Z11" i="122"/>
  <c r="U11" i="122"/>
  <c r="P11" i="122"/>
  <c r="K11" i="122"/>
  <c r="F11" i="122"/>
  <c r="AO10" i="122"/>
  <c r="AJ10" i="122"/>
  <c r="AE10" i="122"/>
  <c r="Z10" i="122"/>
  <c r="U10" i="122"/>
  <c r="P10" i="122"/>
  <c r="K10" i="122"/>
  <c r="F10" i="122"/>
  <c r="AO9" i="122"/>
  <c r="AJ9" i="122"/>
  <c r="AE9" i="122"/>
  <c r="Z9" i="122"/>
  <c r="U9" i="122"/>
  <c r="P9" i="122"/>
  <c r="K9" i="122"/>
  <c r="F9" i="122"/>
  <c r="AO8" i="122"/>
  <c r="AJ8" i="122"/>
  <c r="AE8" i="122"/>
  <c r="Z8" i="122"/>
  <c r="U8" i="122"/>
  <c r="P8" i="122"/>
  <c r="K8" i="122"/>
  <c r="F8" i="122"/>
  <c r="AO7" i="122"/>
  <c r="AJ7" i="122"/>
  <c r="AE7" i="122"/>
  <c r="Z7" i="122"/>
  <c r="U7" i="122"/>
  <c r="P7" i="122"/>
  <c r="K7" i="122"/>
  <c r="F7" i="122"/>
  <c r="BB34" i="126" l="1"/>
  <c r="BB32" i="126"/>
  <c r="BB30" i="126"/>
  <c r="BB27" i="126"/>
  <c r="BB25" i="126"/>
  <c r="BB23" i="126"/>
  <c r="BB21" i="126"/>
  <c r="BB19" i="126"/>
  <c r="BB17" i="126"/>
  <c r="BB15" i="126"/>
  <c r="BB10" i="126"/>
  <c r="R11" i="127"/>
  <c r="R13" i="127"/>
  <c r="R15" i="127"/>
  <c r="R17" i="127"/>
  <c r="R19" i="127"/>
  <c r="R21" i="127"/>
  <c r="R23" i="127"/>
  <c r="R25" i="127"/>
  <c r="R27" i="127"/>
  <c r="R8" i="127"/>
  <c r="R10" i="127"/>
  <c r="R30" i="127"/>
  <c r="R12" i="127"/>
  <c r="R14" i="127"/>
  <c r="R16" i="127"/>
  <c r="R18" i="127"/>
  <c r="R20" i="127"/>
  <c r="R32" i="127"/>
  <c r="R22" i="127"/>
  <c r="R24" i="127"/>
  <c r="R26" i="127"/>
  <c r="R7" i="127"/>
  <c r="R9" i="127"/>
  <c r="R28" i="127"/>
  <c r="R34" i="127"/>
  <c r="R33" i="127"/>
  <c r="R31" i="127"/>
  <c r="R35" i="127"/>
  <c r="AF25" i="127"/>
  <c r="AF27" i="127"/>
  <c r="AF8" i="127"/>
  <c r="AF10" i="127"/>
  <c r="AF30" i="127"/>
  <c r="AF12" i="127"/>
  <c r="AF14" i="127"/>
  <c r="AF16" i="127"/>
  <c r="AF18" i="127"/>
  <c r="AF20" i="127"/>
  <c r="AF22" i="127"/>
  <c r="AF24" i="127"/>
  <c r="AF26" i="127"/>
  <c r="AF7" i="127"/>
  <c r="AF9" i="127"/>
  <c r="AF28" i="127"/>
  <c r="AF11" i="127"/>
  <c r="AF13" i="127"/>
  <c r="AF15" i="127"/>
  <c r="AF17" i="127"/>
  <c r="AF19" i="127"/>
  <c r="AF21" i="127"/>
  <c r="AF23" i="127"/>
  <c r="AF33" i="127"/>
  <c r="AF35" i="127"/>
  <c r="AF32" i="127"/>
  <c r="AF31" i="127"/>
  <c r="AF34" i="127"/>
  <c r="AF35" i="126"/>
  <c r="G8" i="127"/>
  <c r="G10" i="127"/>
  <c r="G30" i="127"/>
  <c r="G12" i="127"/>
  <c r="G14" i="127"/>
  <c r="G16" i="127"/>
  <c r="G18" i="127"/>
  <c r="G20" i="127"/>
  <c r="G32" i="127"/>
  <c r="G22" i="127"/>
  <c r="G24" i="127"/>
  <c r="G26" i="127"/>
  <c r="G7" i="127"/>
  <c r="G9" i="127"/>
  <c r="G28" i="127"/>
  <c r="G11" i="127"/>
  <c r="G13" i="127"/>
  <c r="G15" i="127"/>
  <c r="G17" i="127"/>
  <c r="G19" i="127"/>
  <c r="G31" i="127"/>
  <c r="G21" i="127"/>
  <c r="G23" i="127"/>
  <c r="G25" i="127"/>
  <c r="G27" i="127"/>
  <c r="G33" i="127"/>
  <c r="G34" i="127"/>
  <c r="G35" i="127"/>
  <c r="S7" i="127"/>
  <c r="S9" i="127"/>
  <c r="S28" i="127"/>
  <c r="S11" i="127"/>
  <c r="S13" i="127"/>
  <c r="S15" i="127"/>
  <c r="S17" i="127"/>
  <c r="S19" i="127"/>
  <c r="S31" i="127"/>
  <c r="S21" i="127"/>
  <c r="S23" i="127"/>
  <c r="S25" i="127"/>
  <c r="S27" i="127"/>
  <c r="S8" i="127"/>
  <c r="S10" i="127"/>
  <c r="S30" i="127"/>
  <c r="S12" i="127"/>
  <c r="S14" i="127"/>
  <c r="S16" i="127"/>
  <c r="S18" i="127"/>
  <c r="S20" i="127"/>
  <c r="S22" i="127"/>
  <c r="S24" i="127"/>
  <c r="S26" i="127"/>
  <c r="S34" i="127"/>
  <c r="S33" i="127"/>
  <c r="S35" i="127"/>
  <c r="S32" i="127"/>
  <c r="AG21" i="127"/>
  <c r="AG23" i="127"/>
  <c r="AG25" i="127"/>
  <c r="AG27" i="127"/>
  <c r="AG8" i="127"/>
  <c r="AG10" i="127"/>
  <c r="AG12" i="127"/>
  <c r="AG14" i="127"/>
  <c r="AG16" i="127"/>
  <c r="AG18" i="127"/>
  <c r="AG20" i="127"/>
  <c r="AG22" i="127"/>
  <c r="AG24" i="127"/>
  <c r="AG26" i="127"/>
  <c r="AG7" i="127"/>
  <c r="AG9" i="127"/>
  <c r="AG28" i="127"/>
  <c r="AG11" i="127"/>
  <c r="AG13" i="127"/>
  <c r="AG15" i="127"/>
  <c r="AG17" i="127"/>
  <c r="AG19" i="127"/>
  <c r="AG32" i="127"/>
  <c r="AG33" i="127"/>
  <c r="AG35" i="127"/>
  <c r="AG30" i="127"/>
  <c r="AG31" i="127"/>
  <c r="AG34" i="127"/>
  <c r="AG35" i="126"/>
  <c r="H25" i="127"/>
  <c r="H27" i="127"/>
  <c r="H8" i="127"/>
  <c r="H10" i="127"/>
  <c r="H30" i="127"/>
  <c r="H12" i="127"/>
  <c r="H14" i="127"/>
  <c r="H16" i="127"/>
  <c r="H18" i="127"/>
  <c r="H20" i="127"/>
  <c r="H22" i="127"/>
  <c r="H24" i="127"/>
  <c r="H26" i="127"/>
  <c r="H7" i="127"/>
  <c r="H9" i="127"/>
  <c r="H28" i="127"/>
  <c r="H11" i="127"/>
  <c r="H13" i="127"/>
  <c r="H15" i="127"/>
  <c r="H17" i="127"/>
  <c r="H19" i="127"/>
  <c r="H21" i="127"/>
  <c r="H23" i="127"/>
  <c r="H33" i="127"/>
  <c r="H35" i="127"/>
  <c r="H34" i="127"/>
  <c r="H31" i="127"/>
  <c r="H32" i="127"/>
  <c r="V12" i="127"/>
  <c r="V14" i="127"/>
  <c r="V16" i="127"/>
  <c r="V18" i="127"/>
  <c r="V20" i="127"/>
  <c r="V22" i="127"/>
  <c r="V24" i="127"/>
  <c r="V26" i="127"/>
  <c r="V7" i="127"/>
  <c r="V9" i="127"/>
  <c r="V28" i="127"/>
  <c r="V11" i="127"/>
  <c r="V13" i="127"/>
  <c r="V15" i="127"/>
  <c r="V17" i="127"/>
  <c r="V19" i="127"/>
  <c r="V31" i="127"/>
  <c r="V21" i="127"/>
  <c r="V23" i="127"/>
  <c r="V25" i="127"/>
  <c r="V27" i="127"/>
  <c r="V8" i="127"/>
  <c r="V10" i="127"/>
  <c r="V30" i="127"/>
  <c r="V35" i="127"/>
  <c r="V32" i="127"/>
  <c r="V34" i="127"/>
  <c r="V33" i="127"/>
  <c r="AH11" i="127"/>
  <c r="AH13" i="127"/>
  <c r="AH15" i="127"/>
  <c r="AH17" i="127"/>
  <c r="AH19" i="127"/>
  <c r="AH21" i="127"/>
  <c r="AH23" i="127"/>
  <c r="AH25" i="127"/>
  <c r="AH27" i="127"/>
  <c r="AH8" i="127"/>
  <c r="AH10" i="127"/>
  <c r="AH30" i="127"/>
  <c r="AH12" i="127"/>
  <c r="AH14" i="127"/>
  <c r="AH16" i="127"/>
  <c r="AH18" i="127"/>
  <c r="AH20" i="127"/>
  <c r="AH22" i="127"/>
  <c r="AH24" i="127"/>
  <c r="AH26" i="127"/>
  <c r="AH7" i="127"/>
  <c r="AH9" i="127"/>
  <c r="AH28" i="127"/>
  <c r="AH31" i="127"/>
  <c r="AH34" i="127"/>
  <c r="AH35" i="126"/>
  <c r="AH33" i="127"/>
  <c r="AH35" i="127"/>
  <c r="AH32" i="127"/>
  <c r="I21" i="127"/>
  <c r="I23" i="127"/>
  <c r="I25" i="127"/>
  <c r="I27" i="127"/>
  <c r="I8" i="127"/>
  <c r="I10" i="127"/>
  <c r="I12" i="127"/>
  <c r="I14" i="127"/>
  <c r="I16" i="127"/>
  <c r="I18" i="127"/>
  <c r="I20" i="127"/>
  <c r="I22" i="127"/>
  <c r="I24" i="127"/>
  <c r="I26" i="127"/>
  <c r="I7" i="127"/>
  <c r="I9" i="127"/>
  <c r="I28" i="127"/>
  <c r="I11" i="127"/>
  <c r="I13" i="127"/>
  <c r="I15" i="127"/>
  <c r="I17" i="127"/>
  <c r="I19" i="127"/>
  <c r="I31" i="127"/>
  <c r="I32" i="127"/>
  <c r="I33" i="127"/>
  <c r="I35" i="127"/>
  <c r="I30" i="127"/>
  <c r="I34" i="127"/>
  <c r="W8" i="127"/>
  <c r="W10" i="127"/>
  <c r="W30" i="127"/>
  <c r="W12" i="127"/>
  <c r="W14" i="127"/>
  <c r="W16" i="127"/>
  <c r="W18" i="127"/>
  <c r="W20" i="127"/>
  <c r="W22" i="127"/>
  <c r="W24" i="127"/>
  <c r="W26" i="127"/>
  <c r="W7" i="127"/>
  <c r="W9" i="127"/>
  <c r="W28" i="127"/>
  <c r="W11" i="127"/>
  <c r="W13" i="127"/>
  <c r="W15" i="127"/>
  <c r="W17" i="127"/>
  <c r="W19" i="127"/>
  <c r="W31" i="127"/>
  <c r="W21" i="127"/>
  <c r="W23" i="127"/>
  <c r="W25" i="127"/>
  <c r="W27" i="127"/>
  <c r="W33" i="127"/>
  <c r="W35" i="127"/>
  <c r="W34" i="127"/>
  <c r="W32" i="127"/>
  <c r="AK22" i="127"/>
  <c r="AK24" i="127"/>
  <c r="AK26" i="127"/>
  <c r="AK7" i="127"/>
  <c r="AK9" i="127"/>
  <c r="AK11" i="127"/>
  <c r="AK13" i="127"/>
  <c r="AK15" i="127"/>
  <c r="AK17" i="127"/>
  <c r="AK19" i="127"/>
  <c r="AK21" i="127"/>
  <c r="AK23" i="127"/>
  <c r="AK25" i="127"/>
  <c r="AK27" i="127"/>
  <c r="AK8" i="127"/>
  <c r="AK10" i="127"/>
  <c r="AK12" i="127"/>
  <c r="AK14" i="127"/>
  <c r="AK16" i="127"/>
  <c r="AK18" i="127"/>
  <c r="AK20" i="127"/>
  <c r="AK35" i="127"/>
  <c r="AK30" i="127"/>
  <c r="AK32" i="127"/>
  <c r="AK28" i="127"/>
  <c r="AK31" i="127"/>
  <c r="AK34" i="127"/>
  <c r="AK33" i="127"/>
  <c r="AK35" i="126"/>
  <c r="L24" i="127"/>
  <c r="L26" i="127"/>
  <c r="L7" i="127"/>
  <c r="L9" i="127"/>
  <c r="L28" i="127"/>
  <c r="L11" i="127"/>
  <c r="L13" i="127"/>
  <c r="L15" i="127"/>
  <c r="L17" i="127"/>
  <c r="L19" i="127"/>
  <c r="L21" i="127"/>
  <c r="L23" i="127"/>
  <c r="L25" i="127"/>
  <c r="L27" i="127"/>
  <c r="L8" i="127"/>
  <c r="L10" i="127"/>
  <c r="L30" i="127"/>
  <c r="L12" i="127"/>
  <c r="L14" i="127"/>
  <c r="L16" i="127"/>
  <c r="L18" i="127"/>
  <c r="L20" i="127"/>
  <c r="L22" i="127"/>
  <c r="L32" i="127"/>
  <c r="L34" i="127"/>
  <c r="L33" i="127"/>
  <c r="L31" i="127"/>
  <c r="L35" i="127"/>
  <c r="X25" i="127"/>
  <c r="X27" i="127"/>
  <c r="X8" i="127"/>
  <c r="X10" i="127"/>
  <c r="X30" i="127"/>
  <c r="X12" i="127"/>
  <c r="X14" i="127"/>
  <c r="X16" i="127"/>
  <c r="X18" i="127"/>
  <c r="X20" i="127"/>
  <c r="X22" i="127"/>
  <c r="X24" i="127"/>
  <c r="X26" i="127"/>
  <c r="X7" i="127"/>
  <c r="X9" i="127"/>
  <c r="X28" i="127"/>
  <c r="X11" i="127"/>
  <c r="X13" i="127"/>
  <c r="X15" i="127"/>
  <c r="X17" i="127"/>
  <c r="X19" i="127"/>
  <c r="X21" i="127"/>
  <c r="X23" i="127"/>
  <c r="X31" i="127"/>
  <c r="X33" i="127"/>
  <c r="X35" i="127"/>
  <c r="X32" i="127"/>
  <c r="X34" i="127"/>
  <c r="AL12" i="127"/>
  <c r="AL14" i="127"/>
  <c r="AL16" i="127"/>
  <c r="AL18" i="127"/>
  <c r="AL20" i="127"/>
  <c r="AL22" i="127"/>
  <c r="AL24" i="127"/>
  <c r="AL26" i="127"/>
  <c r="AL7" i="127"/>
  <c r="AL9" i="127"/>
  <c r="AL28" i="127"/>
  <c r="AL11" i="127"/>
  <c r="AL13" i="127"/>
  <c r="AL15" i="127"/>
  <c r="AL17" i="127"/>
  <c r="AL19" i="127"/>
  <c r="AL31" i="127"/>
  <c r="AL21" i="127"/>
  <c r="AL23" i="127"/>
  <c r="AL25" i="127"/>
  <c r="AL27" i="127"/>
  <c r="AL8" i="127"/>
  <c r="AL10" i="127"/>
  <c r="AL35" i="126"/>
  <c r="AL35" i="127"/>
  <c r="AL30" i="127"/>
  <c r="AL32" i="127"/>
  <c r="AL34" i="127"/>
  <c r="AL33" i="127"/>
  <c r="M22" i="127"/>
  <c r="M24" i="127"/>
  <c r="M26" i="127"/>
  <c r="M7" i="127"/>
  <c r="M9" i="127"/>
  <c r="M11" i="127"/>
  <c r="M13" i="127"/>
  <c r="M15" i="127"/>
  <c r="M17" i="127"/>
  <c r="M19" i="127"/>
  <c r="M31" i="127"/>
  <c r="M21" i="127"/>
  <c r="M23" i="127"/>
  <c r="M25" i="127"/>
  <c r="M27" i="127"/>
  <c r="M8" i="127"/>
  <c r="M10" i="127"/>
  <c r="M30" i="127"/>
  <c r="M12" i="127"/>
  <c r="M14" i="127"/>
  <c r="M16" i="127"/>
  <c r="M18" i="127"/>
  <c r="M20" i="127"/>
  <c r="M35" i="127"/>
  <c r="M28" i="127"/>
  <c r="M32" i="127"/>
  <c r="M34" i="127"/>
  <c r="M33" i="127"/>
  <c r="AA7" i="127"/>
  <c r="AA9" i="127"/>
  <c r="AA28" i="127"/>
  <c r="AA11" i="127"/>
  <c r="AA13" i="127"/>
  <c r="AA15" i="127"/>
  <c r="AA17" i="127"/>
  <c r="AA19" i="127"/>
  <c r="AA31" i="127"/>
  <c r="AA21" i="127"/>
  <c r="AA23" i="127"/>
  <c r="AA25" i="127"/>
  <c r="AA27" i="127"/>
  <c r="AA8" i="127"/>
  <c r="AA10" i="127"/>
  <c r="AA30" i="127"/>
  <c r="AA12" i="127"/>
  <c r="AA14" i="127"/>
  <c r="AA16" i="127"/>
  <c r="AA18" i="127"/>
  <c r="AA20" i="127"/>
  <c r="AA22" i="127"/>
  <c r="AA24" i="127"/>
  <c r="AA26" i="127"/>
  <c r="AA34" i="127"/>
  <c r="AA33" i="127"/>
  <c r="AA35" i="127"/>
  <c r="AA32" i="127"/>
  <c r="AI9" i="127"/>
  <c r="AF9" i="126"/>
  <c r="AG9" i="126"/>
  <c r="AH9" i="126"/>
  <c r="AI9" i="126"/>
  <c r="AI10" i="127"/>
  <c r="AH10" i="126"/>
  <c r="AI10" i="126"/>
  <c r="AF10" i="126"/>
  <c r="AG10" i="126"/>
  <c r="AI11" i="127"/>
  <c r="AF11" i="126"/>
  <c r="AI11" i="126"/>
  <c r="AG11" i="126"/>
  <c r="AH11" i="126"/>
  <c r="AI12" i="127"/>
  <c r="AH12" i="126"/>
  <c r="AI12" i="126"/>
  <c r="AF12" i="126"/>
  <c r="AG12" i="126"/>
  <c r="AI13" i="127"/>
  <c r="AF13" i="126"/>
  <c r="AG13" i="126"/>
  <c r="AH13" i="126"/>
  <c r="AI13" i="126"/>
  <c r="AI14" i="127"/>
  <c r="AH14" i="126"/>
  <c r="AI14" i="126"/>
  <c r="AF14" i="126"/>
  <c r="AG14" i="126"/>
  <c r="AI15" i="127"/>
  <c r="AF15" i="126"/>
  <c r="AG15" i="126"/>
  <c r="AH15" i="126"/>
  <c r="AI15" i="126"/>
  <c r="AI16" i="127"/>
  <c r="AH16" i="126"/>
  <c r="AI16" i="126"/>
  <c r="AF16" i="126"/>
  <c r="AG16" i="126"/>
  <c r="AI17" i="127"/>
  <c r="AF17" i="126"/>
  <c r="AG17" i="126"/>
  <c r="AI17" i="126"/>
  <c r="AH17" i="126"/>
  <c r="AI18" i="127"/>
  <c r="AH18" i="126"/>
  <c r="AI18" i="126"/>
  <c r="AF18" i="126"/>
  <c r="AG18" i="126"/>
  <c r="AI19" i="127"/>
  <c r="AF19" i="126"/>
  <c r="AG19" i="126"/>
  <c r="AH19" i="126"/>
  <c r="AI19" i="126"/>
  <c r="AI20" i="127"/>
  <c r="AH20" i="126"/>
  <c r="AI20" i="126"/>
  <c r="AF20" i="126"/>
  <c r="AG20" i="126"/>
  <c r="AI21" i="127"/>
  <c r="AI21" i="126"/>
  <c r="AF21" i="126"/>
  <c r="AG21" i="126"/>
  <c r="AH21" i="126"/>
  <c r="AI22" i="127"/>
  <c r="AH22" i="126"/>
  <c r="AI22" i="126"/>
  <c r="AF22" i="126"/>
  <c r="AG22" i="126"/>
  <c r="AI23" i="127"/>
  <c r="AF23" i="126"/>
  <c r="AG23" i="126"/>
  <c r="AH23" i="126"/>
  <c r="AI23" i="126"/>
  <c r="AI24" i="127"/>
  <c r="AH24" i="126"/>
  <c r="AI24" i="126"/>
  <c r="AF24" i="126"/>
  <c r="AG24" i="126"/>
  <c r="AI25" i="127"/>
  <c r="AF25" i="126"/>
  <c r="AI25" i="126"/>
  <c r="AG25" i="126"/>
  <c r="AH25" i="126"/>
  <c r="AI26" i="127"/>
  <c r="AH26" i="126"/>
  <c r="AI26" i="126"/>
  <c r="AF26" i="126"/>
  <c r="AG26" i="126"/>
  <c r="AI27" i="127"/>
  <c r="AF27" i="126"/>
  <c r="AG27" i="126"/>
  <c r="AH27" i="126"/>
  <c r="AI27" i="126"/>
  <c r="AI28" i="127"/>
  <c r="AH28" i="126"/>
  <c r="AI28" i="126"/>
  <c r="AF28" i="126"/>
  <c r="AG28" i="126"/>
  <c r="AI30" i="127"/>
  <c r="AI30" i="126"/>
  <c r="AF30" i="126"/>
  <c r="AG30" i="126"/>
  <c r="AH30" i="126"/>
  <c r="AI31" i="127"/>
  <c r="AH31" i="126"/>
  <c r="AI31" i="126"/>
  <c r="AF31" i="126"/>
  <c r="AG31" i="126"/>
  <c r="AF32" i="126"/>
  <c r="AG32" i="126"/>
  <c r="AH32" i="126"/>
  <c r="AI32" i="127"/>
  <c r="AI32" i="126"/>
  <c r="AH33" i="126"/>
  <c r="AI33" i="126"/>
  <c r="AI33" i="127"/>
  <c r="AF33" i="126"/>
  <c r="AG33" i="126"/>
  <c r="AI34" i="127"/>
  <c r="AF34" i="126"/>
  <c r="AG34" i="126"/>
  <c r="AH34" i="126"/>
  <c r="AI34" i="126"/>
  <c r="N12" i="127"/>
  <c r="N14" i="127"/>
  <c r="N16" i="127"/>
  <c r="N18" i="127"/>
  <c r="N20" i="127"/>
  <c r="N22" i="127"/>
  <c r="N24" i="127"/>
  <c r="N26" i="127"/>
  <c r="N7" i="127"/>
  <c r="N9" i="127"/>
  <c r="N28" i="127"/>
  <c r="N11" i="127"/>
  <c r="N13" i="127"/>
  <c r="N15" i="127"/>
  <c r="N17" i="127"/>
  <c r="N19" i="127"/>
  <c r="N31" i="127"/>
  <c r="N21" i="127"/>
  <c r="N23" i="127"/>
  <c r="N25" i="127"/>
  <c r="N27" i="127"/>
  <c r="N8" i="127"/>
  <c r="N10" i="127"/>
  <c r="N30" i="127"/>
  <c r="N35" i="127"/>
  <c r="N32" i="127"/>
  <c r="N34" i="127"/>
  <c r="N33" i="127"/>
  <c r="AB24" i="127"/>
  <c r="AB26" i="127"/>
  <c r="AB7" i="127"/>
  <c r="AB9" i="127"/>
  <c r="AB28" i="127"/>
  <c r="AB11" i="127"/>
  <c r="AB13" i="127"/>
  <c r="AB15" i="127"/>
  <c r="AB17" i="127"/>
  <c r="AB19" i="127"/>
  <c r="AB21" i="127"/>
  <c r="AB23" i="127"/>
  <c r="AB25" i="127"/>
  <c r="AB27" i="127"/>
  <c r="AB8" i="127"/>
  <c r="AB10" i="127"/>
  <c r="AB30" i="127"/>
  <c r="AB12" i="127"/>
  <c r="AB14" i="127"/>
  <c r="AB16" i="127"/>
  <c r="AB18" i="127"/>
  <c r="AB20" i="127"/>
  <c r="AB22" i="127"/>
  <c r="AB32" i="127"/>
  <c r="AB34" i="127"/>
  <c r="AB33" i="127"/>
  <c r="AB31" i="127"/>
  <c r="AB35" i="127"/>
  <c r="AI7" i="127"/>
  <c r="AG7" i="126"/>
  <c r="AH7" i="126"/>
  <c r="AI7" i="126"/>
  <c r="AF7" i="126"/>
  <c r="AN10" i="127"/>
  <c r="AL10" i="126"/>
  <c r="AM10" i="126"/>
  <c r="AN10" i="126"/>
  <c r="AK10" i="126"/>
  <c r="AN20" i="127"/>
  <c r="AK20" i="126"/>
  <c r="AL20" i="126"/>
  <c r="AM20" i="126"/>
  <c r="AN20" i="126"/>
  <c r="AN23" i="127"/>
  <c r="AL23" i="126"/>
  <c r="AM23" i="126"/>
  <c r="AN23" i="126"/>
  <c r="AK23" i="126"/>
  <c r="AN27" i="127"/>
  <c r="AM27" i="126"/>
  <c r="AK27" i="126"/>
  <c r="AL27" i="126"/>
  <c r="AN27" i="126"/>
  <c r="AL30" i="126"/>
  <c r="AM30" i="126"/>
  <c r="AN30" i="126"/>
  <c r="AN30" i="127"/>
  <c r="AK30" i="126"/>
  <c r="AM32" i="126"/>
  <c r="AN32" i="127"/>
  <c r="AK32" i="126"/>
  <c r="AL32" i="126"/>
  <c r="AN32" i="126"/>
  <c r="AN33" i="127"/>
  <c r="AL33" i="126"/>
  <c r="AM33" i="126"/>
  <c r="AN33" i="126"/>
  <c r="AK33" i="126"/>
  <c r="AK34" i="126"/>
  <c r="AL34" i="126"/>
  <c r="AM34" i="126"/>
  <c r="AN34" i="126"/>
  <c r="AN34" i="127"/>
  <c r="Q21" i="127"/>
  <c r="Q23" i="127"/>
  <c r="Q25" i="127"/>
  <c r="Q27" i="127"/>
  <c r="Q8" i="127"/>
  <c r="Q10" i="127"/>
  <c r="Q12" i="127"/>
  <c r="Q14" i="127"/>
  <c r="Q16" i="127"/>
  <c r="Q18" i="127"/>
  <c r="Q20" i="127"/>
  <c r="Q22" i="127"/>
  <c r="Q24" i="127"/>
  <c r="Q26" i="127"/>
  <c r="Q7" i="127"/>
  <c r="Q9" i="127"/>
  <c r="Q28" i="127"/>
  <c r="Q11" i="127"/>
  <c r="Q13" i="127"/>
  <c r="Q15" i="127"/>
  <c r="Q17" i="127"/>
  <c r="Q19" i="127"/>
  <c r="Q30" i="127"/>
  <c r="Q31" i="127"/>
  <c r="Q33" i="127"/>
  <c r="Q35" i="127"/>
  <c r="Q32" i="127"/>
  <c r="Q34" i="127"/>
  <c r="AC22" i="127"/>
  <c r="AC24" i="127"/>
  <c r="AC26" i="127"/>
  <c r="AC7" i="127"/>
  <c r="AC9" i="127"/>
  <c r="AC11" i="127"/>
  <c r="AC13" i="127"/>
  <c r="AC15" i="127"/>
  <c r="AC17" i="127"/>
  <c r="AC19" i="127"/>
  <c r="AC31" i="127"/>
  <c r="AC21" i="127"/>
  <c r="AC23" i="127"/>
  <c r="AC25" i="127"/>
  <c r="AC27" i="127"/>
  <c r="AC8" i="127"/>
  <c r="AC10" i="127"/>
  <c r="AC12" i="127"/>
  <c r="AC14" i="127"/>
  <c r="AC16" i="127"/>
  <c r="AC18" i="127"/>
  <c r="AC20" i="127"/>
  <c r="AC35" i="127"/>
  <c r="AC32" i="127"/>
  <c r="AC34" i="127"/>
  <c r="AC30" i="127"/>
  <c r="AC33" i="127"/>
  <c r="AC28" i="127"/>
  <c r="Z7" i="124"/>
  <c r="W7" i="124"/>
  <c r="X7" i="124"/>
  <c r="Y7" i="124"/>
  <c r="W9" i="124"/>
  <c r="X9" i="124"/>
  <c r="Y9" i="124"/>
  <c r="Z9" i="124"/>
  <c r="W11" i="124"/>
  <c r="X11" i="124"/>
  <c r="Y11" i="124"/>
  <c r="Z11" i="124"/>
  <c r="Z11" i="123"/>
  <c r="W13" i="124"/>
  <c r="X13" i="124"/>
  <c r="Y13" i="124"/>
  <c r="Z13" i="124"/>
  <c r="W15" i="124"/>
  <c r="X15" i="124"/>
  <c r="Y15" i="124"/>
  <c r="Z15" i="124"/>
  <c r="Y16" i="124"/>
  <c r="Z16" i="124"/>
  <c r="W16" i="124"/>
  <c r="X16" i="124"/>
  <c r="W17" i="124"/>
  <c r="X17" i="124"/>
  <c r="Y17" i="124"/>
  <c r="Z17" i="124"/>
  <c r="Y20" i="124"/>
  <c r="Z20" i="124"/>
  <c r="W20" i="124"/>
  <c r="X20" i="124"/>
  <c r="Z20" i="123"/>
  <c r="W21" i="124"/>
  <c r="X21" i="124"/>
  <c r="Y21" i="124"/>
  <c r="Z21" i="124"/>
  <c r="Y22" i="124"/>
  <c r="Z22" i="124"/>
  <c r="W22" i="124"/>
  <c r="X22" i="124"/>
  <c r="W23" i="124"/>
  <c r="X23" i="124"/>
  <c r="Y23" i="124"/>
  <c r="Z23" i="124"/>
  <c r="Z23" i="123"/>
  <c r="W25" i="124"/>
  <c r="X25" i="124"/>
  <c r="Y25" i="124"/>
  <c r="Z25" i="124"/>
  <c r="W27" i="124"/>
  <c r="X27" i="124"/>
  <c r="Y27" i="124"/>
  <c r="Z27" i="124"/>
  <c r="Y28" i="124"/>
  <c r="Z28" i="124"/>
  <c r="W28" i="124"/>
  <c r="X28" i="124"/>
  <c r="T30" i="124"/>
  <c r="U30" i="124"/>
  <c r="R30" i="124"/>
  <c r="S30" i="124"/>
  <c r="T32" i="124"/>
  <c r="U32" i="124"/>
  <c r="R32" i="124"/>
  <c r="S32" i="124"/>
  <c r="U32" i="123"/>
  <c r="T34" i="124"/>
  <c r="U34" i="124"/>
  <c r="R34" i="124"/>
  <c r="S34" i="124"/>
  <c r="AB7" i="123"/>
  <c r="AB11" i="123"/>
  <c r="AB15" i="123"/>
  <c r="AB10" i="123"/>
  <c r="AB14" i="123"/>
  <c r="AB8" i="123"/>
  <c r="AB12" i="123"/>
  <c r="AB16" i="123"/>
  <c r="AB20" i="123"/>
  <c r="AB25" i="123"/>
  <c r="AB29" i="123"/>
  <c r="AB35" i="123"/>
  <c r="AB13" i="123"/>
  <c r="AB27" i="123"/>
  <c r="AB9" i="123"/>
  <c r="AB21" i="123"/>
  <c r="AB34" i="123"/>
  <c r="AB19" i="123"/>
  <c r="AB24" i="123"/>
  <c r="AB28" i="123"/>
  <c r="AB33" i="123"/>
  <c r="AB23" i="123"/>
  <c r="AB32" i="123"/>
  <c r="AB17" i="123"/>
  <c r="AB22" i="123"/>
  <c r="AB26" i="123"/>
  <c r="AB30" i="123"/>
  <c r="AB31" i="123"/>
  <c r="AB18" i="123"/>
  <c r="AE7" i="124"/>
  <c r="AB7" i="124"/>
  <c r="AC7" i="124"/>
  <c r="AE7" i="123"/>
  <c r="AD7" i="124"/>
  <c r="AB8" i="124"/>
  <c r="AC8" i="124"/>
  <c r="AD8" i="124"/>
  <c r="AE8" i="124"/>
  <c r="AD9" i="124"/>
  <c r="AE9" i="124"/>
  <c r="AB9" i="124"/>
  <c r="AC9" i="124"/>
  <c r="AB10" i="124"/>
  <c r="AC10" i="124"/>
  <c r="AD10" i="124"/>
  <c r="AE10" i="124"/>
  <c r="AE10" i="123"/>
  <c r="AD11" i="124"/>
  <c r="AE11" i="124"/>
  <c r="AB11" i="124"/>
  <c r="AC11" i="124"/>
  <c r="AB12" i="124"/>
  <c r="AC12" i="124"/>
  <c r="AD12" i="124"/>
  <c r="AE12" i="124"/>
  <c r="AD13" i="124"/>
  <c r="AE13" i="124"/>
  <c r="AB13" i="124"/>
  <c r="AC13" i="124"/>
  <c r="AB14" i="124"/>
  <c r="AC14" i="124"/>
  <c r="AD14" i="124"/>
  <c r="AE14" i="124"/>
  <c r="AD15" i="124"/>
  <c r="AE15" i="124"/>
  <c r="AB15" i="124"/>
  <c r="AC15" i="124"/>
  <c r="AE15" i="123"/>
  <c r="AB16" i="124"/>
  <c r="AC16" i="124"/>
  <c r="AD16" i="124"/>
  <c r="AE16" i="124"/>
  <c r="AD17" i="124"/>
  <c r="AE17" i="124"/>
  <c r="AB17" i="124"/>
  <c r="AC17" i="124"/>
  <c r="AB18" i="124"/>
  <c r="AC18" i="124"/>
  <c r="AD18" i="124"/>
  <c r="AE18" i="124"/>
  <c r="AE18" i="123"/>
  <c r="AD19" i="124"/>
  <c r="AE19" i="124"/>
  <c r="AB19" i="124"/>
  <c r="AC19" i="124"/>
  <c r="AB20" i="124"/>
  <c r="AC20" i="124"/>
  <c r="AD20" i="124"/>
  <c r="AE20" i="124"/>
  <c r="AD21" i="124"/>
  <c r="AE21" i="124"/>
  <c r="AB21" i="124"/>
  <c r="AC21" i="124"/>
  <c r="AB22" i="124"/>
  <c r="AC22" i="124"/>
  <c r="AD22" i="124"/>
  <c r="AE22" i="124"/>
  <c r="AD23" i="124"/>
  <c r="AE23" i="124"/>
  <c r="AB23" i="124"/>
  <c r="AC23" i="124"/>
  <c r="AE23" i="123"/>
  <c r="AB24" i="124"/>
  <c r="AC24" i="124"/>
  <c r="AD24" i="124"/>
  <c r="AE24" i="124"/>
  <c r="AD25" i="124"/>
  <c r="AE25" i="124"/>
  <c r="AB25" i="124"/>
  <c r="AC25" i="124"/>
  <c r="AB26" i="124"/>
  <c r="AC26" i="124"/>
  <c r="AD26" i="124"/>
  <c r="AE26" i="124"/>
  <c r="AE26" i="123"/>
  <c r="AD27" i="124"/>
  <c r="AE27" i="124"/>
  <c r="AB27" i="124"/>
  <c r="AC27" i="124"/>
  <c r="AB28" i="124"/>
  <c r="AC28" i="124"/>
  <c r="AD28" i="124"/>
  <c r="AE28" i="124"/>
  <c r="W30" i="124"/>
  <c r="X30" i="124"/>
  <c r="Y30" i="124"/>
  <c r="Z30" i="124"/>
  <c r="Y31" i="124"/>
  <c r="Z31" i="124"/>
  <c r="W31" i="124"/>
  <c r="X31" i="124"/>
  <c r="W32" i="124"/>
  <c r="X32" i="124"/>
  <c r="Y32" i="124"/>
  <c r="Z32" i="124"/>
  <c r="Z32" i="123"/>
  <c r="Y33" i="124"/>
  <c r="Z33" i="124"/>
  <c r="W33" i="124"/>
  <c r="X33" i="124"/>
  <c r="W34" i="124"/>
  <c r="X34" i="124"/>
  <c r="Y34" i="124"/>
  <c r="Z34" i="124"/>
  <c r="O8" i="123"/>
  <c r="O12" i="123"/>
  <c r="O7" i="123"/>
  <c r="O11" i="123"/>
  <c r="O15" i="123"/>
  <c r="O10" i="123"/>
  <c r="O14" i="123"/>
  <c r="O17" i="123"/>
  <c r="O22" i="123"/>
  <c r="O26" i="123"/>
  <c r="O30" i="123"/>
  <c r="O18" i="123"/>
  <c r="O21" i="123"/>
  <c r="O35" i="124"/>
  <c r="O9" i="123"/>
  <c r="O20" i="123"/>
  <c r="O25" i="123"/>
  <c r="O29" i="123"/>
  <c r="O35" i="123"/>
  <c r="O24" i="123"/>
  <c r="O28" i="123"/>
  <c r="O33" i="123"/>
  <c r="O13" i="123"/>
  <c r="O32" i="123"/>
  <c r="O16" i="123"/>
  <c r="O27" i="123"/>
  <c r="O19" i="123"/>
  <c r="O23" i="123"/>
  <c r="O31" i="123"/>
  <c r="O34" i="123"/>
  <c r="AC7" i="123"/>
  <c r="AC11" i="123"/>
  <c r="AC15" i="123"/>
  <c r="AC10" i="123"/>
  <c r="AC14" i="123"/>
  <c r="AC9" i="123"/>
  <c r="AC13" i="123"/>
  <c r="AC18" i="123"/>
  <c r="AC12" i="123"/>
  <c r="AC25" i="123"/>
  <c r="AC29" i="123"/>
  <c r="AC35" i="123"/>
  <c r="AC21" i="123"/>
  <c r="AC34" i="123"/>
  <c r="AC16" i="123"/>
  <c r="AC19" i="123"/>
  <c r="AC24" i="123"/>
  <c r="AC28" i="123"/>
  <c r="AC33" i="123"/>
  <c r="AC23" i="123"/>
  <c r="AC27" i="123"/>
  <c r="AC31" i="123"/>
  <c r="AC8" i="123"/>
  <c r="AC17" i="123"/>
  <c r="AC32" i="123"/>
  <c r="AC26" i="123"/>
  <c r="AC20" i="123"/>
  <c r="AC22" i="123"/>
  <c r="AC30" i="123"/>
  <c r="F7" i="123"/>
  <c r="E7" i="124"/>
  <c r="F7" i="124"/>
  <c r="D7" i="124"/>
  <c r="C7" i="124"/>
  <c r="Y8" i="124"/>
  <c r="Z8" i="124"/>
  <c r="W8" i="124"/>
  <c r="X8" i="124"/>
  <c r="Z8" i="123"/>
  <c r="Y10" i="124"/>
  <c r="Z10" i="124"/>
  <c r="W10" i="124"/>
  <c r="X10" i="124"/>
  <c r="Y14" i="124"/>
  <c r="Z14" i="124"/>
  <c r="W14" i="124"/>
  <c r="X14" i="124"/>
  <c r="W19" i="124"/>
  <c r="X19" i="124"/>
  <c r="Y19" i="124"/>
  <c r="Z19" i="124"/>
  <c r="Z19" i="123"/>
  <c r="Y24" i="124"/>
  <c r="Z24" i="124"/>
  <c r="W24" i="124"/>
  <c r="X24" i="124"/>
  <c r="R31" i="124"/>
  <c r="S31" i="124"/>
  <c r="T31" i="124"/>
  <c r="U31" i="124"/>
  <c r="N8" i="123"/>
  <c r="N12" i="123"/>
  <c r="N7" i="123"/>
  <c r="N11" i="123"/>
  <c r="N15" i="123"/>
  <c r="N9" i="123"/>
  <c r="N13" i="123"/>
  <c r="N17" i="123"/>
  <c r="N21" i="123"/>
  <c r="N22" i="123"/>
  <c r="N26" i="123"/>
  <c r="N30" i="123"/>
  <c r="N24" i="123"/>
  <c r="N28" i="123"/>
  <c r="N10" i="123"/>
  <c r="N20" i="123"/>
  <c r="N25" i="123"/>
  <c r="N29" i="123"/>
  <c r="N35" i="123"/>
  <c r="N18" i="123"/>
  <c r="N34" i="123"/>
  <c r="N14" i="123"/>
  <c r="N32" i="123"/>
  <c r="N16" i="123"/>
  <c r="N19" i="123"/>
  <c r="N23" i="123"/>
  <c r="N27" i="123"/>
  <c r="N31" i="123"/>
  <c r="N33" i="123"/>
  <c r="AG14" i="124"/>
  <c r="AH14" i="124"/>
  <c r="AI14" i="124"/>
  <c r="AJ14" i="124"/>
  <c r="AJ14" i="123"/>
  <c r="AI15" i="124"/>
  <c r="AJ15" i="124"/>
  <c r="AG15" i="124"/>
  <c r="AJ15" i="123"/>
  <c r="AH15" i="124"/>
  <c r="AG16" i="124"/>
  <c r="AH16" i="124"/>
  <c r="AI16" i="124"/>
  <c r="AJ16" i="124"/>
  <c r="AJ16" i="123"/>
  <c r="AG18" i="124"/>
  <c r="AH18" i="124"/>
  <c r="AI18" i="124"/>
  <c r="AJ18" i="124"/>
  <c r="AJ18" i="123"/>
  <c r="AI19" i="124"/>
  <c r="AJ19" i="124"/>
  <c r="AG19" i="124"/>
  <c r="AH19" i="124"/>
  <c r="AJ19" i="123"/>
  <c r="AG20" i="124"/>
  <c r="AH20" i="124"/>
  <c r="AI20" i="124"/>
  <c r="AJ20" i="124"/>
  <c r="AJ20" i="123"/>
  <c r="AI21" i="124"/>
  <c r="AJ21" i="124"/>
  <c r="AG21" i="124"/>
  <c r="AJ21" i="123"/>
  <c r="AH21" i="124"/>
  <c r="AG22" i="124"/>
  <c r="AH22" i="124"/>
  <c r="AI22" i="124"/>
  <c r="AJ22" i="124"/>
  <c r="AJ22" i="123"/>
  <c r="AI23" i="124"/>
  <c r="AJ23" i="124"/>
  <c r="AG23" i="124"/>
  <c r="AH23" i="124"/>
  <c r="AJ23" i="123"/>
  <c r="AG24" i="124"/>
  <c r="AH24" i="124"/>
  <c r="AI24" i="124"/>
  <c r="AJ24" i="124"/>
  <c r="AJ24" i="123"/>
  <c r="AI25" i="124"/>
  <c r="AJ25" i="124"/>
  <c r="AG25" i="124"/>
  <c r="AH25" i="124"/>
  <c r="AJ25" i="123"/>
  <c r="AG26" i="124"/>
  <c r="AH26" i="124"/>
  <c r="AI26" i="124"/>
  <c r="AJ26" i="124"/>
  <c r="AJ26" i="123"/>
  <c r="AD30" i="124"/>
  <c r="AE30" i="124"/>
  <c r="AB30" i="124"/>
  <c r="AC30" i="124"/>
  <c r="AE30" i="123"/>
  <c r="AD34" i="124"/>
  <c r="AE34" i="124"/>
  <c r="AB34" i="124"/>
  <c r="AC34" i="124"/>
  <c r="AD8" i="123"/>
  <c r="AD12" i="123"/>
  <c r="AD7" i="123"/>
  <c r="AD11" i="123"/>
  <c r="AD15" i="123"/>
  <c r="AD9" i="123"/>
  <c r="AD13" i="123"/>
  <c r="AD17" i="123"/>
  <c r="AD21" i="123"/>
  <c r="AD20" i="123"/>
  <c r="AD22" i="123"/>
  <c r="AD26" i="123"/>
  <c r="AD30" i="123"/>
  <c r="AD18" i="123"/>
  <c r="AD16" i="123"/>
  <c r="AD19" i="123"/>
  <c r="AD28" i="123"/>
  <c r="AD14" i="123"/>
  <c r="AD25" i="123"/>
  <c r="AD29" i="123"/>
  <c r="AD35" i="123"/>
  <c r="AD24" i="123"/>
  <c r="AD34" i="123"/>
  <c r="AD32" i="123"/>
  <c r="AD23" i="123"/>
  <c r="AD27" i="123"/>
  <c r="AD31" i="123"/>
  <c r="AD10" i="123"/>
  <c r="AD33" i="123"/>
  <c r="Y12" i="124"/>
  <c r="Z12" i="124"/>
  <c r="W12" i="124"/>
  <c r="X12" i="124"/>
  <c r="Z12" i="123"/>
  <c r="Y18" i="124"/>
  <c r="Z18" i="124"/>
  <c r="W18" i="124"/>
  <c r="X18" i="124"/>
  <c r="Y26" i="124"/>
  <c r="Z26" i="124"/>
  <c r="W26" i="124"/>
  <c r="X26" i="124"/>
  <c r="R33" i="124"/>
  <c r="S33" i="124"/>
  <c r="T33" i="124"/>
  <c r="U33" i="124"/>
  <c r="U33" i="123"/>
  <c r="AJ7" i="124"/>
  <c r="AG7" i="124"/>
  <c r="AH7" i="124"/>
  <c r="AJ7" i="123"/>
  <c r="AI7" i="124"/>
  <c r="AG8" i="124"/>
  <c r="AH8" i="124"/>
  <c r="AI8" i="124"/>
  <c r="AJ8" i="124"/>
  <c r="AJ8" i="123"/>
  <c r="AI9" i="124"/>
  <c r="AJ9" i="124"/>
  <c r="AG9" i="124"/>
  <c r="AH9" i="124"/>
  <c r="AJ9" i="123"/>
  <c r="AG10" i="124"/>
  <c r="AH10" i="124"/>
  <c r="AI10" i="124"/>
  <c r="AJ10" i="124"/>
  <c r="AJ10" i="123"/>
  <c r="AI11" i="124"/>
  <c r="AJ11" i="124"/>
  <c r="AG11" i="124"/>
  <c r="AJ11" i="123"/>
  <c r="AH11" i="124"/>
  <c r="AG12" i="124"/>
  <c r="AH12" i="124"/>
  <c r="AI12" i="124"/>
  <c r="AJ12" i="124"/>
  <c r="AJ12" i="123"/>
  <c r="AI13" i="124"/>
  <c r="AJ13" i="124"/>
  <c r="AG13" i="124"/>
  <c r="AH13" i="124"/>
  <c r="AJ13" i="123"/>
  <c r="AI17" i="124"/>
  <c r="AJ17" i="124"/>
  <c r="AG17" i="124"/>
  <c r="AH17" i="124"/>
  <c r="AJ17" i="123"/>
  <c r="AI27" i="124"/>
  <c r="AJ27" i="124"/>
  <c r="AG27" i="124"/>
  <c r="AH27" i="124"/>
  <c r="AJ27" i="123"/>
  <c r="AG28" i="124"/>
  <c r="AH28" i="124"/>
  <c r="AI28" i="124"/>
  <c r="AJ28" i="124"/>
  <c r="AJ28" i="123"/>
  <c r="AB31" i="124"/>
  <c r="AC31" i="124"/>
  <c r="AD31" i="124"/>
  <c r="AE31" i="124"/>
  <c r="AD32" i="124"/>
  <c r="AE32" i="124"/>
  <c r="AB32" i="124"/>
  <c r="AC32" i="124"/>
  <c r="AB33" i="124"/>
  <c r="AC33" i="124"/>
  <c r="AD33" i="124"/>
  <c r="AE33" i="124"/>
  <c r="AE33" i="123"/>
  <c r="R10" i="123"/>
  <c r="R14" i="123"/>
  <c r="R9" i="123"/>
  <c r="R13" i="123"/>
  <c r="R7" i="123"/>
  <c r="R11" i="123"/>
  <c r="R15" i="123"/>
  <c r="R19" i="123"/>
  <c r="R24" i="123"/>
  <c r="R28" i="123"/>
  <c r="R33" i="123"/>
  <c r="R12" i="123"/>
  <c r="R22" i="123"/>
  <c r="R8" i="123"/>
  <c r="R32" i="123"/>
  <c r="R26" i="123"/>
  <c r="R30" i="123"/>
  <c r="R16" i="123"/>
  <c r="R23" i="123"/>
  <c r="R27" i="123"/>
  <c r="R31" i="123"/>
  <c r="R17" i="123"/>
  <c r="R18" i="123"/>
  <c r="R20" i="123"/>
  <c r="R25" i="123"/>
  <c r="R29" i="123"/>
  <c r="R35" i="123"/>
  <c r="R21" i="123"/>
  <c r="R34" i="123"/>
  <c r="AO7" i="124"/>
  <c r="AL7" i="124"/>
  <c r="AM7" i="124"/>
  <c r="AN7" i="124"/>
  <c r="AO7" i="123"/>
  <c r="AL8" i="124"/>
  <c r="AM8" i="124"/>
  <c r="AN8" i="124"/>
  <c r="AO8" i="124"/>
  <c r="AO8" i="123"/>
  <c r="AN9" i="124"/>
  <c r="AO9" i="124"/>
  <c r="AL9" i="124"/>
  <c r="AO9" i="123"/>
  <c r="AM9" i="124"/>
  <c r="AL10" i="124"/>
  <c r="AM10" i="124"/>
  <c r="AN10" i="124"/>
  <c r="AO10" i="124"/>
  <c r="AO10" i="123"/>
  <c r="AN11" i="124"/>
  <c r="AO11" i="124"/>
  <c r="AL11" i="124"/>
  <c r="AM11" i="124"/>
  <c r="AO11" i="123"/>
  <c r="AL12" i="124"/>
  <c r="AM12" i="124"/>
  <c r="AN12" i="124"/>
  <c r="AO12" i="124"/>
  <c r="AO12" i="123"/>
  <c r="AN13" i="124"/>
  <c r="AO13" i="124"/>
  <c r="AL13" i="124"/>
  <c r="AO13" i="123"/>
  <c r="AM13" i="124"/>
  <c r="AL14" i="124"/>
  <c r="AM14" i="124"/>
  <c r="AN14" i="124"/>
  <c r="AO14" i="124"/>
  <c r="AO14" i="123"/>
  <c r="AN15" i="124"/>
  <c r="AO15" i="124"/>
  <c r="AL15" i="124"/>
  <c r="AM15" i="124"/>
  <c r="AO15" i="123"/>
  <c r="AL16" i="124"/>
  <c r="AM16" i="124"/>
  <c r="AN16" i="124"/>
  <c r="AO16" i="124"/>
  <c r="AO16" i="123"/>
  <c r="AN17" i="124"/>
  <c r="AO17" i="124"/>
  <c r="AL17" i="124"/>
  <c r="AM17" i="124"/>
  <c r="AO17" i="123"/>
  <c r="AL18" i="124"/>
  <c r="AM18" i="124"/>
  <c r="AN18" i="124"/>
  <c r="AO18" i="124"/>
  <c r="AO18" i="123"/>
  <c r="AN19" i="124"/>
  <c r="AO19" i="124"/>
  <c r="AL19" i="124"/>
  <c r="AM19" i="124"/>
  <c r="AO19" i="123"/>
  <c r="AL20" i="124"/>
  <c r="AM20" i="124"/>
  <c r="AN20" i="124"/>
  <c r="AO20" i="124"/>
  <c r="AO20" i="123"/>
  <c r="AN21" i="124"/>
  <c r="AO21" i="124"/>
  <c r="AL21" i="124"/>
  <c r="AM21" i="124"/>
  <c r="AO21" i="123"/>
  <c r="AL22" i="124"/>
  <c r="AM22" i="124"/>
  <c r="AN22" i="124"/>
  <c r="AO22" i="124"/>
  <c r="AO22" i="123"/>
  <c r="AN23" i="124"/>
  <c r="AO23" i="124"/>
  <c r="AL23" i="124"/>
  <c r="AM23" i="124"/>
  <c r="AO23" i="123"/>
  <c r="AL24" i="124"/>
  <c r="AM24" i="124"/>
  <c r="AN24" i="124"/>
  <c r="AO24" i="124"/>
  <c r="AO24" i="123"/>
  <c r="AN25" i="124"/>
  <c r="AO25" i="124"/>
  <c r="AL25" i="124"/>
  <c r="AM25" i="124"/>
  <c r="AO25" i="123"/>
  <c r="AL26" i="124"/>
  <c r="AM26" i="124"/>
  <c r="AN26" i="124"/>
  <c r="AO26" i="124"/>
  <c r="AO26" i="123"/>
  <c r="AN27" i="124"/>
  <c r="AO27" i="124"/>
  <c r="AL27" i="124"/>
  <c r="AM27" i="124"/>
  <c r="AO27" i="123"/>
  <c r="AL28" i="123"/>
  <c r="AI30" i="124"/>
  <c r="AJ30" i="124"/>
  <c r="AG30" i="124"/>
  <c r="AH30" i="124"/>
  <c r="AJ30" i="123"/>
  <c r="AG31" i="124"/>
  <c r="AH31" i="124"/>
  <c r="AI31" i="124"/>
  <c r="AJ31" i="124"/>
  <c r="AJ31" i="123"/>
  <c r="AI32" i="124"/>
  <c r="AJ32" i="124"/>
  <c r="AG32" i="124"/>
  <c r="AH32" i="124"/>
  <c r="AJ32" i="123"/>
  <c r="AG33" i="124"/>
  <c r="AH33" i="124"/>
  <c r="AI33" i="124"/>
  <c r="AJ33" i="124"/>
  <c r="AJ33" i="123"/>
  <c r="AI34" i="124"/>
  <c r="AJ34" i="124"/>
  <c r="AG34" i="124"/>
  <c r="AH34" i="124"/>
  <c r="AJ34" i="123"/>
  <c r="S10" i="123"/>
  <c r="S14" i="123"/>
  <c r="S9" i="123"/>
  <c r="S13" i="123"/>
  <c r="S8" i="123"/>
  <c r="S12" i="123"/>
  <c r="S21" i="123"/>
  <c r="S34" i="123"/>
  <c r="S15" i="123"/>
  <c r="S11" i="123"/>
  <c r="S24" i="123"/>
  <c r="S28" i="123"/>
  <c r="S33" i="123"/>
  <c r="S19" i="123"/>
  <c r="S32" i="123"/>
  <c r="S16" i="123"/>
  <c r="S23" i="123"/>
  <c r="S27" i="123"/>
  <c r="S31" i="123"/>
  <c r="S17" i="123"/>
  <c r="S22" i="123"/>
  <c r="S26" i="123"/>
  <c r="S30" i="123"/>
  <c r="S7" i="123"/>
  <c r="S25" i="123"/>
  <c r="S18" i="123"/>
  <c r="S20" i="123"/>
  <c r="S35" i="123"/>
  <c r="S29" i="123"/>
  <c r="AG35" i="124"/>
  <c r="AH35" i="124"/>
  <c r="AI35" i="124"/>
  <c r="AJ35" i="124"/>
  <c r="AJ29" i="123"/>
  <c r="AJ35" i="123"/>
  <c r="D9" i="124"/>
  <c r="E9" i="124"/>
  <c r="F9" i="123"/>
  <c r="C9" i="124"/>
  <c r="F9" i="124"/>
  <c r="D13" i="124"/>
  <c r="E13" i="124"/>
  <c r="F13" i="123"/>
  <c r="C13" i="124"/>
  <c r="F13" i="124"/>
  <c r="D17" i="124"/>
  <c r="E17" i="124"/>
  <c r="F17" i="123"/>
  <c r="C17" i="124"/>
  <c r="F17" i="124"/>
  <c r="D21" i="124"/>
  <c r="E21" i="124"/>
  <c r="F21" i="123"/>
  <c r="C21" i="124"/>
  <c r="F21" i="124"/>
  <c r="C24" i="124"/>
  <c r="D24" i="124"/>
  <c r="E24" i="124"/>
  <c r="F24" i="124"/>
  <c r="F24" i="123"/>
  <c r="C28" i="124"/>
  <c r="D28" i="124"/>
  <c r="E28" i="124"/>
  <c r="F28" i="124"/>
  <c r="F28" i="123"/>
  <c r="AL33" i="124"/>
  <c r="AM33" i="124"/>
  <c r="AN33" i="124"/>
  <c r="AO33" i="124"/>
  <c r="AO33" i="123"/>
  <c r="AL35" i="124"/>
  <c r="AL8" i="123"/>
  <c r="AL12" i="123"/>
  <c r="AL7" i="123"/>
  <c r="AL11" i="123"/>
  <c r="AL15" i="123"/>
  <c r="AL9" i="123"/>
  <c r="AL13" i="123"/>
  <c r="AL17" i="123"/>
  <c r="AL14" i="123"/>
  <c r="AL22" i="123"/>
  <c r="AL26" i="123"/>
  <c r="AL30" i="123"/>
  <c r="AL18" i="123"/>
  <c r="AL21" i="123"/>
  <c r="AL25" i="123"/>
  <c r="AL29" i="123"/>
  <c r="AL35" i="123"/>
  <c r="AL19" i="123"/>
  <c r="AL16" i="123"/>
  <c r="AL34" i="123"/>
  <c r="AL24" i="123"/>
  <c r="AL10" i="123"/>
  <c r="AL32" i="123"/>
  <c r="AL23" i="123"/>
  <c r="AL27" i="123"/>
  <c r="AL31" i="123"/>
  <c r="AL33" i="123"/>
  <c r="AL20" i="123"/>
  <c r="H10" i="124"/>
  <c r="I10" i="124"/>
  <c r="K10" i="123"/>
  <c r="J10" i="124"/>
  <c r="K10" i="124"/>
  <c r="I15" i="124"/>
  <c r="J15" i="124"/>
  <c r="K15" i="123"/>
  <c r="H15" i="124"/>
  <c r="K15" i="124"/>
  <c r="H20" i="124"/>
  <c r="I20" i="124"/>
  <c r="J20" i="124"/>
  <c r="K20" i="124"/>
  <c r="K20" i="123"/>
  <c r="I23" i="124"/>
  <c r="J23" i="124"/>
  <c r="H23" i="124"/>
  <c r="K23" i="124"/>
  <c r="K23" i="123"/>
  <c r="I25" i="124"/>
  <c r="J25" i="124"/>
  <c r="H25" i="124"/>
  <c r="K25" i="124"/>
  <c r="K25" i="123"/>
  <c r="H26" i="124"/>
  <c r="I26" i="124"/>
  <c r="J26" i="124"/>
  <c r="K26" i="124"/>
  <c r="K26" i="123"/>
  <c r="H28" i="124"/>
  <c r="I28" i="124"/>
  <c r="J28" i="124"/>
  <c r="K28" i="124"/>
  <c r="K28" i="123"/>
  <c r="D30" i="124"/>
  <c r="E30" i="124"/>
  <c r="F30" i="123"/>
  <c r="C30" i="124"/>
  <c r="F30" i="124"/>
  <c r="C31" i="124"/>
  <c r="D31" i="124"/>
  <c r="E31" i="124"/>
  <c r="F31" i="124"/>
  <c r="F31" i="123"/>
  <c r="D32" i="124"/>
  <c r="E32" i="124"/>
  <c r="F32" i="123"/>
  <c r="C32" i="124"/>
  <c r="F32" i="124"/>
  <c r="C33" i="124"/>
  <c r="D33" i="124"/>
  <c r="E33" i="124"/>
  <c r="F33" i="124"/>
  <c r="F33" i="123"/>
  <c r="C35" i="124"/>
  <c r="D35" i="124"/>
  <c r="E35" i="124"/>
  <c r="F35" i="124"/>
  <c r="F29" i="123"/>
  <c r="F35" i="123"/>
  <c r="W8" i="123"/>
  <c r="W12" i="123"/>
  <c r="W7" i="123"/>
  <c r="W11" i="123"/>
  <c r="W15" i="123"/>
  <c r="W10" i="123"/>
  <c r="W14" i="123"/>
  <c r="W17" i="123"/>
  <c r="W21" i="123"/>
  <c r="W22" i="123"/>
  <c r="W26" i="123"/>
  <c r="W30" i="123"/>
  <c r="W13" i="123"/>
  <c r="W20" i="123"/>
  <c r="W18" i="123"/>
  <c r="W25" i="123"/>
  <c r="W29" i="123"/>
  <c r="W35" i="123"/>
  <c r="W24" i="123"/>
  <c r="W28" i="123"/>
  <c r="W33" i="123"/>
  <c r="W9" i="123"/>
  <c r="W16" i="123"/>
  <c r="W19" i="123"/>
  <c r="W32" i="123"/>
  <c r="W34" i="123"/>
  <c r="W27" i="123"/>
  <c r="W23" i="123"/>
  <c r="W31" i="123"/>
  <c r="AM35" i="124"/>
  <c r="AM8" i="123"/>
  <c r="AM12" i="123"/>
  <c r="AM7" i="123"/>
  <c r="AM11" i="123"/>
  <c r="AM15" i="123"/>
  <c r="AM10" i="123"/>
  <c r="AM14" i="123"/>
  <c r="AM20" i="123"/>
  <c r="AM16" i="123"/>
  <c r="AM9" i="123"/>
  <c r="AM22" i="123"/>
  <c r="AM26" i="123"/>
  <c r="AM30" i="123"/>
  <c r="AM18" i="123"/>
  <c r="AM13" i="123"/>
  <c r="AM21" i="123"/>
  <c r="AM25" i="123"/>
  <c r="AM29" i="123"/>
  <c r="AM35" i="123"/>
  <c r="AM19" i="123"/>
  <c r="AM24" i="123"/>
  <c r="AM33" i="123"/>
  <c r="AM17" i="123"/>
  <c r="AM32" i="123"/>
  <c r="AM31" i="123"/>
  <c r="AM34" i="123"/>
  <c r="AM27" i="123"/>
  <c r="AM23" i="123"/>
  <c r="C10" i="124"/>
  <c r="D10" i="124"/>
  <c r="E10" i="124"/>
  <c r="F10" i="124"/>
  <c r="F10" i="123"/>
  <c r="F15" i="123"/>
  <c r="D15" i="124"/>
  <c r="E15" i="124"/>
  <c r="C15" i="124"/>
  <c r="F15" i="124"/>
  <c r="D19" i="124"/>
  <c r="E19" i="124"/>
  <c r="C19" i="124"/>
  <c r="F19" i="124"/>
  <c r="F19" i="123"/>
  <c r="D25" i="124"/>
  <c r="E25" i="124"/>
  <c r="C25" i="124"/>
  <c r="F25" i="124"/>
  <c r="F25" i="123"/>
  <c r="AN30" i="124"/>
  <c r="AO30" i="124"/>
  <c r="AL30" i="124"/>
  <c r="AM30" i="124"/>
  <c r="AO30" i="123"/>
  <c r="AN34" i="124"/>
  <c r="AO34" i="124"/>
  <c r="AL34" i="124"/>
  <c r="AM34" i="124"/>
  <c r="AO34" i="123"/>
  <c r="J7" i="124"/>
  <c r="K7" i="124"/>
  <c r="K7" i="123"/>
  <c r="I7" i="124"/>
  <c r="H7" i="124"/>
  <c r="K13" i="123"/>
  <c r="I13" i="124"/>
  <c r="J13" i="124"/>
  <c r="H13" i="124"/>
  <c r="K13" i="124"/>
  <c r="H18" i="124"/>
  <c r="I18" i="124"/>
  <c r="J18" i="124"/>
  <c r="K18" i="124"/>
  <c r="K18" i="123"/>
  <c r="H24" i="124"/>
  <c r="I24" i="124"/>
  <c r="J24" i="124"/>
  <c r="K24" i="124"/>
  <c r="K24" i="123"/>
  <c r="M26" i="124"/>
  <c r="N26" i="124"/>
  <c r="O26" i="124"/>
  <c r="P26" i="124"/>
  <c r="C8" i="124"/>
  <c r="F8" i="123"/>
  <c r="D8" i="124"/>
  <c r="E8" i="124"/>
  <c r="F8" i="124"/>
  <c r="F11" i="123"/>
  <c r="D11" i="124"/>
  <c r="E11" i="124"/>
  <c r="C11" i="124"/>
  <c r="F11" i="124"/>
  <c r="C12" i="124"/>
  <c r="F12" i="123"/>
  <c r="D12" i="124"/>
  <c r="E12" i="124"/>
  <c r="F12" i="124"/>
  <c r="C14" i="124"/>
  <c r="D14" i="124"/>
  <c r="E14" i="124"/>
  <c r="F14" i="124"/>
  <c r="F14" i="123"/>
  <c r="C16" i="124"/>
  <c r="F16" i="123"/>
  <c r="D16" i="124"/>
  <c r="E16" i="124"/>
  <c r="F16" i="124"/>
  <c r="C18" i="124"/>
  <c r="D18" i="124"/>
  <c r="E18" i="124"/>
  <c r="F18" i="124"/>
  <c r="F18" i="123"/>
  <c r="C20" i="124"/>
  <c r="D20" i="124"/>
  <c r="E20" i="124"/>
  <c r="F20" i="124"/>
  <c r="F20" i="123"/>
  <c r="C22" i="124"/>
  <c r="D22" i="124"/>
  <c r="E22" i="124"/>
  <c r="F22" i="124"/>
  <c r="F22" i="123"/>
  <c r="D23" i="124"/>
  <c r="E23" i="124"/>
  <c r="F23" i="124"/>
  <c r="C23" i="124"/>
  <c r="F23" i="123"/>
  <c r="C26" i="124"/>
  <c r="D26" i="124"/>
  <c r="E26" i="124"/>
  <c r="F26" i="124"/>
  <c r="F26" i="123"/>
  <c r="D27" i="124"/>
  <c r="E27" i="124"/>
  <c r="C27" i="124"/>
  <c r="F27" i="124"/>
  <c r="F27" i="123"/>
  <c r="AM28" i="123"/>
  <c r="AL31" i="124"/>
  <c r="AM31" i="124"/>
  <c r="AN31" i="124"/>
  <c r="AO31" i="124"/>
  <c r="AO31" i="123"/>
  <c r="AN32" i="124"/>
  <c r="AO32" i="124"/>
  <c r="AL32" i="124"/>
  <c r="AM32" i="124"/>
  <c r="AO32" i="123"/>
  <c r="T7" i="123"/>
  <c r="T11" i="123"/>
  <c r="T15" i="123"/>
  <c r="T10" i="123"/>
  <c r="T14" i="123"/>
  <c r="T8" i="123"/>
  <c r="T12" i="123"/>
  <c r="T16" i="123"/>
  <c r="T20" i="123"/>
  <c r="T13" i="123"/>
  <c r="T18" i="123"/>
  <c r="T25" i="123"/>
  <c r="T29" i="123"/>
  <c r="T35" i="123"/>
  <c r="T21" i="123"/>
  <c r="T34" i="123"/>
  <c r="T23" i="123"/>
  <c r="T24" i="123"/>
  <c r="T28" i="123"/>
  <c r="T33" i="123"/>
  <c r="T27" i="123"/>
  <c r="T19" i="123"/>
  <c r="T32" i="123"/>
  <c r="T9" i="123"/>
  <c r="T17" i="123"/>
  <c r="T22" i="123"/>
  <c r="T26" i="123"/>
  <c r="T30" i="123"/>
  <c r="T31" i="123"/>
  <c r="H8" i="124"/>
  <c r="I8" i="124"/>
  <c r="J8" i="124"/>
  <c r="K8" i="124"/>
  <c r="K8" i="123"/>
  <c r="K9" i="123"/>
  <c r="I9" i="124"/>
  <c r="J9" i="124"/>
  <c r="H9" i="124"/>
  <c r="K9" i="124"/>
  <c r="I11" i="124"/>
  <c r="J11" i="124"/>
  <c r="K11" i="123"/>
  <c r="H11" i="124"/>
  <c r="K11" i="124"/>
  <c r="H12" i="124"/>
  <c r="I12" i="124"/>
  <c r="J12" i="124"/>
  <c r="K12" i="124"/>
  <c r="K12" i="123"/>
  <c r="H14" i="124"/>
  <c r="I14" i="124"/>
  <c r="K14" i="123"/>
  <c r="J14" i="124"/>
  <c r="K14" i="124"/>
  <c r="H16" i="124"/>
  <c r="I16" i="124"/>
  <c r="J16" i="124"/>
  <c r="K16" i="124"/>
  <c r="K16" i="123"/>
  <c r="I17" i="124"/>
  <c r="J17" i="124"/>
  <c r="H17" i="124"/>
  <c r="K17" i="124"/>
  <c r="K17" i="123"/>
  <c r="I19" i="124"/>
  <c r="J19" i="124"/>
  <c r="K19" i="123"/>
  <c r="H19" i="124"/>
  <c r="K19" i="124"/>
  <c r="I21" i="124"/>
  <c r="J21" i="124"/>
  <c r="H21" i="124"/>
  <c r="K21" i="124"/>
  <c r="K21" i="123"/>
  <c r="H22" i="124"/>
  <c r="I22" i="124"/>
  <c r="J22" i="124"/>
  <c r="K22" i="124"/>
  <c r="K22" i="123"/>
  <c r="I27" i="124"/>
  <c r="J27" i="124"/>
  <c r="K27" i="123"/>
  <c r="H27" i="124"/>
  <c r="K27" i="124"/>
  <c r="D34" i="124"/>
  <c r="E34" i="124"/>
  <c r="C34" i="124"/>
  <c r="F34" i="124"/>
  <c r="F34" i="123"/>
  <c r="O7" i="124"/>
  <c r="M7" i="124"/>
  <c r="P7" i="124"/>
  <c r="N7" i="124"/>
  <c r="P7" i="123"/>
  <c r="M8" i="124"/>
  <c r="N8" i="124"/>
  <c r="O8" i="124"/>
  <c r="P8" i="124"/>
  <c r="O9" i="124"/>
  <c r="P9" i="124"/>
  <c r="M9" i="124"/>
  <c r="P9" i="123"/>
  <c r="N9" i="124"/>
  <c r="M10" i="124"/>
  <c r="N10" i="124"/>
  <c r="O10" i="124"/>
  <c r="P10" i="124"/>
  <c r="P10" i="123"/>
  <c r="O11" i="124"/>
  <c r="P11" i="124"/>
  <c r="M11" i="124"/>
  <c r="N11" i="124"/>
  <c r="M12" i="124"/>
  <c r="N12" i="124"/>
  <c r="O12" i="124"/>
  <c r="P12" i="124"/>
  <c r="P12" i="123"/>
  <c r="O13" i="124"/>
  <c r="P13" i="124"/>
  <c r="M13" i="124"/>
  <c r="N13" i="124"/>
  <c r="M14" i="124"/>
  <c r="N14" i="124"/>
  <c r="O14" i="124"/>
  <c r="P14" i="124"/>
  <c r="O15" i="124"/>
  <c r="P15" i="124"/>
  <c r="M15" i="124"/>
  <c r="P15" i="123"/>
  <c r="N15" i="124"/>
  <c r="M16" i="124"/>
  <c r="N16" i="124"/>
  <c r="O16" i="124"/>
  <c r="P16" i="124"/>
  <c r="O17" i="124"/>
  <c r="P17" i="124"/>
  <c r="M17" i="124"/>
  <c r="N17" i="124"/>
  <c r="M18" i="124"/>
  <c r="N18" i="124"/>
  <c r="P18" i="124"/>
  <c r="O18" i="124"/>
  <c r="O19" i="124"/>
  <c r="P19" i="124"/>
  <c r="M19" i="124"/>
  <c r="N19" i="124"/>
  <c r="M20" i="124"/>
  <c r="N20" i="124"/>
  <c r="O20" i="124"/>
  <c r="P20" i="124"/>
  <c r="P20" i="123"/>
  <c r="O21" i="124"/>
  <c r="P21" i="124"/>
  <c r="M21" i="124"/>
  <c r="N21" i="124"/>
  <c r="M22" i="124"/>
  <c r="N22" i="124"/>
  <c r="O22" i="124"/>
  <c r="P22" i="124"/>
  <c r="O23" i="124"/>
  <c r="P23" i="124"/>
  <c r="M23" i="124"/>
  <c r="P23" i="123"/>
  <c r="N23" i="124"/>
  <c r="M24" i="124"/>
  <c r="N24" i="124"/>
  <c r="O24" i="124"/>
  <c r="P24" i="124"/>
  <c r="O25" i="124"/>
  <c r="P25" i="124"/>
  <c r="M25" i="124"/>
  <c r="N25" i="124"/>
  <c r="O27" i="124"/>
  <c r="P27" i="124"/>
  <c r="M27" i="124"/>
  <c r="N27" i="124"/>
  <c r="P27" i="123"/>
  <c r="M28" i="124"/>
  <c r="N28" i="124"/>
  <c r="O28" i="124"/>
  <c r="P28" i="124"/>
  <c r="I30" i="124"/>
  <c r="J30" i="124"/>
  <c r="H30" i="124"/>
  <c r="K30" i="124"/>
  <c r="K30" i="123"/>
  <c r="H31" i="124"/>
  <c r="I31" i="124"/>
  <c r="J31" i="124"/>
  <c r="K31" i="124"/>
  <c r="K31" i="123"/>
  <c r="I32" i="124"/>
  <c r="J32" i="124"/>
  <c r="H32" i="124"/>
  <c r="K32" i="123"/>
  <c r="K32" i="124"/>
  <c r="H33" i="124"/>
  <c r="I33" i="124"/>
  <c r="J33" i="124"/>
  <c r="K33" i="124"/>
  <c r="K33" i="123"/>
  <c r="I34" i="124"/>
  <c r="J34" i="124"/>
  <c r="K34" i="123"/>
  <c r="H34" i="124"/>
  <c r="K34" i="124"/>
  <c r="H35" i="124"/>
  <c r="I35" i="124"/>
  <c r="J35" i="124"/>
  <c r="K35" i="124"/>
  <c r="K29" i="123"/>
  <c r="K35" i="123"/>
  <c r="X9" i="123"/>
  <c r="X13" i="123"/>
  <c r="X8" i="123"/>
  <c r="X12" i="123"/>
  <c r="X10" i="123"/>
  <c r="X14" i="123"/>
  <c r="X18" i="123"/>
  <c r="X7" i="123"/>
  <c r="X23" i="123"/>
  <c r="X27" i="123"/>
  <c r="X31" i="123"/>
  <c r="X17" i="123"/>
  <c r="X22" i="123"/>
  <c r="X26" i="123"/>
  <c r="X30" i="123"/>
  <c r="X25" i="123"/>
  <c r="X11" i="123"/>
  <c r="X20" i="123"/>
  <c r="X29" i="123"/>
  <c r="X21" i="123"/>
  <c r="X34" i="123"/>
  <c r="X16" i="123"/>
  <c r="X15" i="123"/>
  <c r="X24" i="123"/>
  <c r="X28" i="123"/>
  <c r="X33" i="123"/>
  <c r="X35" i="123"/>
  <c r="X19" i="123"/>
  <c r="X32" i="123"/>
  <c r="AN35" i="124"/>
  <c r="AN9" i="123"/>
  <c r="AN13" i="123"/>
  <c r="AN8" i="123"/>
  <c r="AN12" i="123"/>
  <c r="AN10" i="123"/>
  <c r="AN14" i="123"/>
  <c r="AN18" i="123"/>
  <c r="AN23" i="123"/>
  <c r="AN27" i="123"/>
  <c r="AN31" i="123"/>
  <c r="AN29" i="123"/>
  <c r="AN20" i="123"/>
  <c r="AN21" i="123"/>
  <c r="AN11" i="123"/>
  <c r="AN22" i="123"/>
  <c r="AN26" i="123"/>
  <c r="AN30" i="123"/>
  <c r="AN25" i="123"/>
  <c r="AN15" i="123"/>
  <c r="AN16" i="123"/>
  <c r="AN34" i="123"/>
  <c r="AN7" i="123"/>
  <c r="AN19" i="123"/>
  <c r="AN24" i="123"/>
  <c r="AN28" i="123"/>
  <c r="AN33" i="123"/>
  <c r="AN17" i="123"/>
  <c r="AN32" i="123"/>
  <c r="AN35" i="123"/>
  <c r="U7" i="124"/>
  <c r="R7" i="124"/>
  <c r="S7" i="124"/>
  <c r="T7" i="124"/>
  <c r="R8" i="124"/>
  <c r="S8" i="124"/>
  <c r="T8" i="124"/>
  <c r="U8" i="124"/>
  <c r="U8" i="123"/>
  <c r="T9" i="124"/>
  <c r="U9" i="124"/>
  <c r="R9" i="124"/>
  <c r="S9" i="124"/>
  <c r="R10" i="124"/>
  <c r="S10" i="124"/>
  <c r="T10" i="124"/>
  <c r="U10" i="124"/>
  <c r="T11" i="124"/>
  <c r="U11" i="124"/>
  <c r="R11" i="124"/>
  <c r="U11" i="123"/>
  <c r="S11" i="124"/>
  <c r="R12" i="124"/>
  <c r="S12" i="124"/>
  <c r="T12" i="124"/>
  <c r="U12" i="124"/>
  <c r="T13" i="124"/>
  <c r="U13" i="124"/>
  <c r="R13" i="124"/>
  <c r="S13" i="124"/>
  <c r="R14" i="124"/>
  <c r="S14" i="124"/>
  <c r="T14" i="124"/>
  <c r="U14" i="124"/>
  <c r="U14" i="123"/>
  <c r="T15" i="124"/>
  <c r="U15" i="124"/>
  <c r="R15" i="124"/>
  <c r="S15" i="124"/>
  <c r="R16" i="124"/>
  <c r="S16" i="124"/>
  <c r="T16" i="124"/>
  <c r="U16" i="124"/>
  <c r="U16" i="123"/>
  <c r="T17" i="124"/>
  <c r="U17" i="124"/>
  <c r="R17" i="124"/>
  <c r="S17" i="124"/>
  <c r="R18" i="124"/>
  <c r="S18" i="124"/>
  <c r="T18" i="124"/>
  <c r="U18" i="124"/>
  <c r="T19" i="124"/>
  <c r="U19" i="124"/>
  <c r="R19" i="124"/>
  <c r="S19" i="124"/>
  <c r="U19" i="123"/>
  <c r="R20" i="124"/>
  <c r="S20" i="124"/>
  <c r="T20" i="124"/>
  <c r="U20" i="124"/>
  <c r="T21" i="124"/>
  <c r="U21" i="124"/>
  <c r="R21" i="124"/>
  <c r="S21" i="124"/>
  <c r="R22" i="124"/>
  <c r="S22" i="124"/>
  <c r="T22" i="124"/>
  <c r="U22" i="124"/>
  <c r="U22" i="123"/>
  <c r="T23" i="124"/>
  <c r="U23" i="124"/>
  <c r="R23" i="124"/>
  <c r="S23" i="124"/>
  <c r="R24" i="124"/>
  <c r="S24" i="124"/>
  <c r="T24" i="124"/>
  <c r="U24" i="124"/>
  <c r="U24" i="123"/>
  <c r="T25" i="124"/>
  <c r="U25" i="124"/>
  <c r="R25" i="124"/>
  <c r="S25" i="124"/>
  <c r="R26" i="124"/>
  <c r="S26" i="124"/>
  <c r="T26" i="124"/>
  <c r="U26" i="124"/>
  <c r="T27" i="124"/>
  <c r="U27" i="124"/>
  <c r="R27" i="124"/>
  <c r="S27" i="124"/>
  <c r="U27" i="123"/>
  <c r="R28" i="124"/>
  <c r="S28" i="124"/>
  <c r="T28" i="124"/>
  <c r="U28" i="124"/>
  <c r="O30" i="124"/>
  <c r="P30" i="124"/>
  <c r="M30" i="124"/>
  <c r="N30" i="124"/>
  <c r="M31" i="124"/>
  <c r="N31" i="124"/>
  <c r="O31" i="124"/>
  <c r="P31" i="124"/>
  <c r="P31" i="123"/>
  <c r="O32" i="124"/>
  <c r="P32" i="124"/>
  <c r="M32" i="124"/>
  <c r="N32" i="124"/>
  <c r="M33" i="124"/>
  <c r="N33" i="124"/>
  <c r="P33" i="124"/>
  <c r="O33" i="124"/>
  <c r="P33" i="123"/>
  <c r="O34" i="124"/>
  <c r="P34" i="124"/>
  <c r="M34" i="124"/>
  <c r="N34" i="124"/>
  <c r="P34" i="123"/>
  <c r="M35" i="124"/>
  <c r="M7" i="123"/>
  <c r="M11" i="123"/>
  <c r="M15" i="123"/>
  <c r="M10" i="123"/>
  <c r="M14" i="123"/>
  <c r="M9" i="123"/>
  <c r="M13" i="123"/>
  <c r="M20" i="123"/>
  <c r="M25" i="123"/>
  <c r="M29" i="123"/>
  <c r="M35" i="123"/>
  <c r="M12" i="123"/>
  <c r="M18" i="123"/>
  <c r="M34" i="123"/>
  <c r="M21" i="123"/>
  <c r="M24" i="123"/>
  <c r="M28" i="123"/>
  <c r="M33" i="123"/>
  <c r="M16" i="123"/>
  <c r="M19" i="123"/>
  <c r="M23" i="123"/>
  <c r="M27" i="123"/>
  <c r="M31" i="123"/>
  <c r="M17" i="123"/>
  <c r="M8" i="123"/>
  <c r="M22" i="123"/>
  <c r="M32" i="123"/>
  <c r="M26" i="123"/>
  <c r="M30" i="123"/>
  <c r="Y9" i="123"/>
  <c r="Y13" i="123"/>
  <c r="Y8" i="123"/>
  <c r="Y12" i="123"/>
  <c r="Y7" i="123"/>
  <c r="Y11" i="123"/>
  <c r="Y15" i="123"/>
  <c r="Y14" i="123"/>
  <c r="Y16" i="123"/>
  <c r="Y19" i="123"/>
  <c r="Y32" i="123"/>
  <c r="Y23" i="123"/>
  <c r="Y27" i="123"/>
  <c r="Y31" i="123"/>
  <c r="Y20" i="123"/>
  <c r="Y17" i="123"/>
  <c r="Y22" i="123"/>
  <c r="Y26" i="123"/>
  <c r="Y30" i="123"/>
  <c r="Y18" i="123"/>
  <c r="Y10" i="123"/>
  <c r="Y25" i="123"/>
  <c r="Y29" i="123"/>
  <c r="Y35" i="123"/>
  <c r="Y21" i="123"/>
  <c r="Y34" i="123"/>
  <c r="Y33" i="123"/>
  <c r="Y28" i="123"/>
  <c r="Y24" i="123"/>
  <c r="AZ28" i="126"/>
  <c r="AM14" i="127"/>
  <c r="AM33" i="127"/>
  <c r="AM35" i="126"/>
  <c r="AM8" i="127"/>
  <c r="AM11" i="127"/>
  <c r="AM19" i="127"/>
  <c r="AM22" i="127"/>
  <c r="AM25" i="127"/>
  <c r="AM28" i="127"/>
  <c r="AM16" i="127"/>
  <c r="AM32" i="127"/>
  <c r="AM10" i="127"/>
  <c r="AM13" i="127"/>
  <c r="AM27" i="127"/>
  <c r="AM7" i="127"/>
  <c r="AM18" i="127"/>
  <c r="AM21" i="127"/>
  <c r="AM24" i="127"/>
  <c r="AM31" i="127"/>
  <c r="AM35" i="127"/>
  <c r="AM15" i="127"/>
  <c r="AM9" i="127"/>
  <c r="AM12" i="127"/>
  <c r="AM20" i="127"/>
  <c r="AM23" i="127"/>
  <c r="AM26" i="127"/>
  <c r="AM30" i="127"/>
  <c r="AM34" i="127"/>
  <c r="AM17" i="127"/>
  <c r="AM31" i="126"/>
  <c r="AN31" i="126"/>
  <c r="AN31" i="127"/>
  <c r="AK31" i="126"/>
  <c r="AL31" i="126"/>
  <c r="AN28" i="127"/>
  <c r="AK28" i="126"/>
  <c r="AL28" i="126"/>
  <c r="AM28" i="126"/>
  <c r="AN28" i="126"/>
  <c r="AK26" i="126"/>
  <c r="AL26" i="126"/>
  <c r="AM26" i="126"/>
  <c r="AN26" i="126"/>
  <c r="AN26" i="127"/>
  <c r="AK25" i="126"/>
  <c r="AN25" i="127"/>
  <c r="AL25" i="126"/>
  <c r="AM25" i="126"/>
  <c r="AN25" i="126"/>
  <c r="AK24" i="126"/>
  <c r="AL24" i="126"/>
  <c r="AM24" i="126"/>
  <c r="AN24" i="127"/>
  <c r="AN24" i="126"/>
  <c r="AL22" i="126"/>
  <c r="AM22" i="126"/>
  <c r="AN22" i="127"/>
  <c r="AN22" i="126"/>
  <c r="AK22" i="126"/>
  <c r="AL21" i="126"/>
  <c r="AM21" i="126"/>
  <c r="AN21" i="127"/>
  <c r="AN21" i="126"/>
  <c r="AK21" i="126"/>
  <c r="AN12" i="126"/>
  <c r="AK12" i="126"/>
  <c r="AN12" i="127"/>
  <c r="AL12" i="126"/>
  <c r="AM12" i="126"/>
  <c r="AK13" i="126"/>
  <c r="AL13" i="126"/>
  <c r="AM13" i="126"/>
  <c r="AN13" i="126"/>
  <c r="AN13" i="127"/>
  <c r="AN14" i="127"/>
  <c r="AK14" i="126"/>
  <c r="AN14" i="126"/>
  <c r="AL14" i="126"/>
  <c r="AM14" i="126"/>
  <c r="AK15" i="126"/>
  <c r="AN15" i="127"/>
  <c r="AL15" i="126"/>
  <c r="AM15" i="126"/>
  <c r="AN15" i="126"/>
  <c r="AN16" i="126"/>
  <c r="AK16" i="126"/>
  <c r="AN16" i="127"/>
  <c r="AL16" i="126"/>
  <c r="AM16" i="126"/>
  <c r="AK17" i="126"/>
  <c r="AL17" i="126"/>
  <c r="AM17" i="126"/>
  <c r="AN17" i="126"/>
  <c r="AN17" i="127"/>
  <c r="AN18" i="126"/>
  <c r="AN18" i="127"/>
  <c r="AK18" i="126"/>
  <c r="AL18" i="126"/>
  <c r="AM18" i="126"/>
  <c r="AK19" i="126"/>
  <c r="AN19" i="127"/>
  <c r="AL19" i="126"/>
  <c r="AM19" i="126"/>
  <c r="AN19" i="126"/>
  <c r="AN11" i="126"/>
  <c r="AN11" i="127"/>
  <c r="AK11" i="126"/>
  <c r="AL11" i="126"/>
  <c r="AM11" i="126"/>
  <c r="AN9" i="127"/>
  <c r="AM9" i="126"/>
  <c r="AL9" i="126"/>
  <c r="AK9" i="126"/>
  <c r="AN9" i="126"/>
  <c r="AL7" i="126"/>
  <c r="AN7" i="127"/>
  <c r="AM7" i="126"/>
  <c r="AN7" i="126"/>
  <c r="AK7" i="126"/>
  <c r="BC35" i="126"/>
  <c r="BA35" i="126"/>
  <c r="BA33" i="126"/>
  <c r="BA31" i="126"/>
  <c r="BA28" i="126"/>
  <c r="BA26" i="126"/>
  <c r="BA24" i="126"/>
  <c r="BA22" i="126"/>
  <c r="BA20" i="126"/>
  <c r="BA18" i="126"/>
  <c r="BA16" i="126"/>
  <c r="BA14" i="126"/>
  <c r="BA34" i="126"/>
  <c r="BA32" i="126"/>
  <c r="BA30" i="126"/>
  <c r="BA27" i="126"/>
  <c r="BA25" i="126"/>
  <c r="BA23" i="126"/>
  <c r="BA21" i="126"/>
  <c r="BA19" i="126"/>
  <c r="BA17" i="126"/>
  <c r="BA15" i="126"/>
  <c r="BA10" i="126"/>
  <c r="AZ34" i="126"/>
  <c r="AZ32" i="126"/>
  <c r="AZ30" i="126"/>
  <c r="AZ27" i="126"/>
  <c r="AZ25" i="126"/>
  <c r="AZ23" i="126"/>
  <c r="AZ21" i="126"/>
  <c r="AZ19" i="126"/>
  <c r="AZ17" i="126"/>
  <c r="AZ15" i="126"/>
  <c r="AZ10" i="126"/>
  <c r="BC33" i="126"/>
  <c r="BC31" i="126"/>
  <c r="BC28" i="126"/>
  <c r="BC26" i="126"/>
  <c r="BC24" i="126"/>
  <c r="BC22" i="126"/>
  <c r="BC20" i="126"/>
  <c r="BC18" i="126"/>
  <c r="BC16" i="126"/>
  <c r="BC14" i="126"/>
  <c r="BC9" i="126"/>
  <c r="BB35" i="126"/>
  <c r="BB33" i="126"/>
  <c r="BB31" i="126"/>
  <c r="BB28" i="126"/>
  <c r="BB26" i="126"/>
  <c r="BB24" i="126"/>
  <c r="BB22" i="126"/>
  <c r="BB20" i="126"/>
  <c r="BB16" i="126"/>
  <c r="BB14" i="126"/>
  <c r="BB9" i="126"/>
  <c r="BA9" i="126"/>
  <c r="BA25" i="124"/>
  <c r="BA17" i="127"/>
  <c r="BA15" i="127"/>
  <c r="AZ9" i="127"/>
  <c r="BA7" i="127"/>
  <c r="AZ34" i="127"/>
  <c r="AZ32" i="127"/>
  <c r="AZ30" i="127"/>
  <c r="AZ27" i="127"/>
  <c r="AZ25" i="127"/>
  <c r="AZ23" i="127"/>
  <c r="AZ21" i="127"/>
  <c r="AZ19" i="127"/>
  <c r="AZ17" i="127"/>
  <c r="AZ15" i="127"/>
  <c r="BB18" i="126"/>
  <c r="BA9" i="127"/>
  <c r="BC35" i="127"/>
  <c r="BC33" i="127"/>
  <c r="BC31" i="127"/>
  <c r="BC28" i="127"/>
  <c r="BC26" i="127"/>
  <c r="BC24" i="127"/>
  <c r="BC22" i="127"/>
  <c r="BC20" i="127"/>
  <c r="BC18" i="127"/>
  <c r="BC16" i="127"/>
  <c r="BC14" i="127"/>
  <c r="BC12" i="127"/>
  <c r="BC10" i="127"/>
  <c r="BC8" i="127"/>
  <c r="BA13" i="127"/>
  <c r="BB35" i="127"/>
  <c r="BB33" i="127"/>
  <c r="BB31" i="127"/>
  <c r="BB28" i="127"/>
  <c r="BB26" i="127"/>
  <c r="BB24" i="127"/>
  <c r="BB22" i="127"/>
  <c r="BB20" i="127"/>
  <c r="BB18" i="127"/>
  <c r="BB16" i="127"/>
  <c r="BB14" i="127"/>
  <c r="BB12" i="127"/>
  <c r="BB10" i="127"/>
  <c r="BB8" i="127"/>
  <c r="BA35" i="127"/>
  <c r="BA33" i="127"/>
  <c r="BA31" i="127"/>
  <c r="BA28" i="127"/>
  <c r="BA26" i="127"/>
  <c r="BA24" i="127"/>
  <c r="BA22" i="127"/>
  <c r="BA20" i="127"/>
  <c r="BA18" i="127"/>
  <c r="BA16" i="127"/>
  <c r="BA14" i="127"/>
  <c r="BA12" i="127"/>
  <c r="BA10" i="127"/>
  <c r="BA8" i="127"/>
  <c r="BA27" i="127"/>
  <c r="BA21" i="127"/>
  <c r="AZ11" i="127"/>
  <c r="AZ35" i="127"/>
  <c r="AZ33" i="127"/>
  <c r="AZ31" i="127"/>
  <c r="AZ28" i="127"/>
  <c r="AZ26" i="127"/>
  <c r="AZ24" i="127"/>
  <c r="AZ22" i="127"/>
  <c r="AZ20" i="127"/>
  <c r="AZ18" i="127"/>
  <c r="AZ16" i="127"/>
  <c r="AZ14" i="127"/>
  <c r="AZ12" i="127"/>
  <c r="AZ10" i="127"/>
  <c r="AZ8" i="127"/>
  <c r="BA11" i="127"/>
  <c r="AZ13" i="127"/>
  <c r="AZ7" i="127"/>
  <c r="BC34" i="127"/>
  <c r="BC32" i="127"/>
  <c r="BC30" i="127"/>
  <c r="BC27" i="127"/>
  <c r="BC25" i="127"/>
  <c r="BC23" i="127"/>
  <c r="BC21" i="127"/>
  <c r="BC19" i="127"/>
  <c r="BC17" i="127"/>
  <c r="BC15" i="127"/>
  <c r="BC13" i="127"/>
  <c r="BC11" i="127"/>
  <c r="BC9" i="127"/>
  <c r="BB7" i="127"/>
  <c r="BA34" i="127"/>
  <c r="BA32" i="127"/>
  <c r="BA30" i="127"/>
  <c r="BA25" i="127"/>
  <c r="BA23" i="127"/>
  <c r="BA19" i="127"/>
  <c r="BC7" i="127"/>
  <c r="BB34" i="127"/>
  <c r="BB32" i="127"/>
  <c r="BB30" i="127"/>
  <c r="BB27" i="127"/>
  <c r="BB25" i="127"/>
  <c r="BB23" i="127"/>
  <c r="BB21" i="127"/>
  <c r="BB19" i="127"/>
  <c r="BB17" i="127"/>
  <c r="BB15" i="127"/>
  <c r="BB13" i="127"/>
  <c r="BB11" i="127"/>
  <c r="BB9" i="127"/>
  <c r="BB9" i="123"/>
  <c r="BB34" i="124"/>
  <c r="BB30" i="124"/>
  <c r="BA15" i="123"/>
  <c r="BA34" i="124"/>
  <c r="BA13" i="123"/>
  <c r="AD35" i="125"/>
  <c r="AD35" i="127" s="1"/>
  <c r="T35" i="125"/>
  <c r="T35" i="127" s="1"/>
  <c r="J35" i="125"/>
  <c r="J35" i="127" s="1"/>
  <c r="O35" i="125"/>
  <c r="O35" i="127" s="1"/>
  <c r="Y35" i="125"/>
  <c r="Y35" i="127" s="1"/>
  <c r="AO28" i="122"/>
  <c r="AM28" i="124" s="1"/>
  <c r="P35" i="122"/>
  <c r="N35" i="124" s="1"/>
  <c r="AE35" i="122"/>
  <c r="AE14" i="123" s="1"/>
  <c r="Z35" i="122"/>
  <c r="Z13" i="123" s="1"/>
  <c r="U35" i="122"/>
  <c r="U9" i="123" s="1"/>
  <c r="BA7" i="70"/>
  <c r="BB7" i="70"/>
  <c r="BC7" i="70"/>
  <c r="BA8" i="70"/>
  <c r="BB8" i="70"/>
  <c r="BC8" i="70"/>
  <c r="BA9" i="70"/>
  <c r="BC9" i="70"/>
  <c r="BA10" i="70"/>
  <c r="BB10" i="70"/>
  <c r="BC10" i="70"/>
  <c r="BA11" i="70"/>
  <c r="BB11" i="70"/>
  <c r="BC11" i="70"/>
  <c r="BA12" i="70"/>
  <c r="BB12" i="70"/>
  <c r="BC12" i="70"/>
  <c r="BA13" i="70"/>
  <c r="BB13" i="70"/>
  <c r="BC13" i="70"/>
  <c r="BA14" i="70"/>
  <c r="BC14" i="70"/>
  <c r="BA15" i="70"/>
  <c r="BC15" i="70"/>
  <c r="BA16" i="70"/>
  <c r="BB16" i="70"/>
  <c r="BC16" i="70"/>
  <c r="BA17" i="70"/>
  <c r="BC17" i="70"/>
  <c r="BA18" i="70"/>
  <c r="BB18" i="70"/>
  <c r="BC18" i="70"/>
  <c r="BA19" i="70"/>
  <c r="BC19" i="70"/>
  <c r="BA20" i="70"/>
  <c r="BB20" i="70"/>
  <c r="BC20" i="70"/>
  <c r="BA21" i="70"/>
  <c r="BC21" i="70"/>
  <c r="BA22" i="70"/>
  <c r="BB22" i="70"/>
  <c r="BC22" i="70"/>
  <c r="BA23" i="70"/>
  <c r="BC23" i="70"/>
  <c r="BA24" i="70"/>
  <c r="BB24" i="70"/>
  <c r="BC24" i="70"/>
  <c r="BA25" i="70"/>
  <c r="BC25" i="70"/>
  <c r="BA26" i="70"/>
  <c r="BB26" i="70"/>
  <c r="BC26" i="70"/>
  <c r="BA27" i="70"/>
  <c r="BB27" i="70"/>
  <c r="BC27" i="70"/>
  <c r="BA28" i="70"/>
  <c r="BB28" i="70"/>
  <c r="BC28" i="70"/>
  <c r="BA30" i="70"/>
  <c r="BB30" i="70"/>
  <c r="BC30" i="70"/>
  <c r="BA31" i="70"/>
  <c r="BC31" i="70"/>
  <c r="BA32" i="70"/>
  <c r="BB32" i="70"/>
  <c r="BC32" i="70"/>
  <c r="BA33" i="70"/>
  <c r="BC33" i="70"/>
  <c r="BA34" i="70"/>
  <c r="BB34" i="70"/>
  <c r="BC34" i="70"/>
  <c r="BA35" i="70"/>
  <c r="BB35" i="70"/>
  <c r="BC35" i="70"/>
  <c r="AZ8" i="70"/>
  <c r="AZ9" i="70"/>
  <c r="AZ10" i="70"/>
  <c r="AZ11" i="70"/>
  <c r="AZ12" i="70"/>
  <c r="AZ13" i="70"/>
  <c r="AZ14" i="70"/>
  <c r="AZ15" i="70"/>
  <c r="AZ16" i="70"/>
  <c r="AZ17" i="70"/>
  <c r="AZ18" i="70"/>
  <c r="AZ19" i="70"/>
  <c r="AZ20" i="70"/>
  <c r="AZ21" i="70"/>
  <c r="AZ22" i="70"/>
  <c r="AZ23" i="70"/>
  <c r="AZ24" i="70"/>
  <c r="AZ25" i="70"/>
  <c r="AZ26" i="70"/>
  <c r="AZ27" i="70"/>
  <c r="AZ28" i="70"/>
  <c r="AZ30" i="70"/>
  <c r="AZ31" i="70"/>
  <c r="AZ32" i="70"/>
  <c r="AZ33" i="70"/>
  <c r="AZ34" i="70"/>
  <c r="AZ35" i="70"/>
  <c r="AZ7" i="70"/>
  <c r="AU8" i="121"/>
  <c r="AV8" i="121"/>
  <c r="AW8" i="121"/>
  <c r="AX8" i="121"/>
  <c r="AU9" i="121"/>
  <c r="AV9" i="121"/>
  <c r="AW9" i="121"/>
  <c r="AX9" i="121"/>
  <c r="BC9" i="121" s="1"/>
  <c r="AU10" i="121"/>
  <c r="AZ10" i="121" s="1"/>
  <c r="AV10" i="121"/>
  <c r="BA10" i="121" s="1"/>
  <c r="AW10" i="121"/>
  <c r="BB10" i="121" s="1"/>
  <c r="AX10" i="121"/>
  <c r="BC10" i="121" s="1"/>
  <c r="AU11" i="121"/>
  <c r="AZ11" i="121" s="1"/>
  <c r="AV11" i="121"/>
  <c r="BA11" i="121" s="1"/>
  <c r="AW11" i="121"/>
  <c r="AX11" i="121"/>
  <c r="BC11" i="121" s="1"/>
  <c r="AU12" i="121"/>
  <c r="AZ12" i="121" s="1"/>
  <c r="AV12" i="121"/>
  <c r="AW12" i="121"/>
  <c r="BB12" i="121" s="1"/>
  <c r="AX12" i="121"/>
  <c r="BC12" i="121" s="1"/>
  <c r="AU13" i="121"/>
  <c r="AZ13" i="121" s="1"/>
  <c r="AV13" i="121"/>
  <c r="BA13" i="121" s="1"/>
  <c r="AW13" i="121"/>
  <c r="AX13" i="121"/>
  <c r="BC13" i="121" s="1"/>
  <c r="AU14" i="121"/>
  <c r="AZ14" i="121" s="1"/>
  <c r="AV14" i="121"/>
  <c r="BA14" i="121" s="1"/>
  <c r="AW14" i="121"/>
  <c r="BB14" i="121" s="1"/>
  <c r="AX14" i="121"/>
  <c r="BC14" i="121" s="1"/>
  <c r="AU15" i="121"/>
  <c r="AZ15" i="121" s="1"/>
  <c r="AV15" i="121"/>
  <c r="BA15" i="121" s="1"/>
  <c r="AW15" i="121"/>
  <c r="AX15" i="121"/>
  <c r="BC15" i="121" s="1"/>
  <c r="AU16" i="121"/>
  <c r="AZ16" i="121" s="1"/>
  <c r="AV16" i="121"/>
  <c r="BA16" i="121" s="1"/>
  <c r="AW16" i="121"/>
  <c r="BB16" i="121" s="1"/>
  <c r="AX16" i="121"/>
  <c r="BC16" i="121" s="1"/>
  <c r="AU17" i="121"/>
  <c r="AV17" i="121"/>
  <c r="BA17" i="121" s="1"/>
  <c r="AW17" i="121"/>
  <c r="AX17" i="121"/>
  <c r="BC17" i="121" s="1"/>
  <c r="AU18" i="121"/>
  <c r="AZ18" i="121" s="1"/>
  <c r="AV18" i="121"/>
  <c r="BA18" i="121" s="1"/>
  <c r="AW18" i="121"/>
  <c r="BB18" i="121" s="1"/>
  <c r="AX18" i="121"/>
  <c r="BC18" i="121" s="1"/>
  <c r="AU19" i="121"/>
  <c r="AZ19" i="121" s="1"/>
  <c r="AV19" i="121"/>
  <c r="BA19" i="121" s="1"/>
  <c r="AW19" i="121"/>
  <c r="AX19" i="121"/>
  <c r="BC19" i="121" s="1"/>
  <c r="AU20" i="121"/>
  <c r="AZ20" i="121" s="1"/>
  <c r="AV20" i="121"/>
  <c r="BA20" i="121" s="1"/>
  <c r="AW20" i="121"/>
  <c r="BB20" i="121" s="1"/>
  <c r="AX20" i="121"/>
  <c r="BC20" i="121" s="1"/>
  <c r="AU21" i="121"/>
  <c r="AZ21" i="121" s="1"/>
  <c r="AV21" i="121"/>
  <c r="BA21" i="121" s="1"/>
  <c r="AW21" i="121"/>
  <c r="AX21" i="121"/>
  <c r="BC21" i="121" s="1"/>
  <c r="AU22" i="121"/>
  <c r="AZ22" i="121" s="1"/>
  <c r="AV22" i="121"/>
  <c r="BA22" i="121" s="1"/>
  <c r="AW22" i="121"/>
  <c r="BB22" i="121" s="1"/>
  <c r="AX22" i="121"/>
  <c r="BC22" i="121" s="1"/>
  <c r="AU23" i="121"/>
  <c r="AZ23" i="121" s="1"/>
  <c r="AV23" i="121"/>
  <c r="BA23" i="121" s="1"/>
  <c r="AW23" i="121"/>
  <c r="AX23" i="121"/>
  <c r="BC23" i="121" s="1"/>
  <c r="AU24" i="121"/>
  <c r="AZ24" i="121" s="1"/>
  <c r="AV24" i="121"/>
  <c r="BA24" i="121" s="1"/>
  <c r="AW24" i="121"/>
  <c r="BB24" i="121" s="1"/>
  <c r="AX24" i="121"/>
  <c r="BC24" i="121" s="1"/>
  <c r="AU25" i="121"/>
  <c r="AV25" i="121"/>
  <c r="AW25" i="121"/>
  <c r="AX25" i="121"/>
  <c r="BC25" i="121" s="1"/>
  <c r="AU26" i="121"/>
  <c r="AZ26" i="121" s="1"/>
  <c r="AV26" i="121"/>
  <c r="BA26" i="121" s="1"/>
  <c r="AW26" i="121"/>
  <c r="BB26" i="121" s="1"/>
  <c r="AX26" i="121"/>
  <c r="BC26" i="121" s="1"/>
  <c r="AU27" i="121"/>
  <c r="AZ27" i="121" s="1"/>
  <c r="AV27" i="121"/>
  <c r="BA27" i="121" s="1"/>
  <c r="AW27" i="121"/>
  <c r="AX27" i="121"/>
  <c r="BC27" i="121" s="1"/>
  <c r="AU28" i="121"/>
  <c r="AZ28" i="121" s="1"/>
  <c r="AV28" i="121"/>
  <c r="BA28" i="121" s="1"/>
  <c r="AW28" i="121"/>
  <c r="BB28" i="121" s="1"/>
  <c r="AX28" i="121"/>
  <c r="BC28" i="121" s="1"/>
  <c r="AU30" i="121"/>
  <c r="AZ30" i="121" s="1"/>
  <c r="AV30" i="121"/>
  <c r="BA30" i="121" s="1"/>
  <c r="AW30" i="121"/>
  <c r="AX30" i="121"/>
  <c r="BC30" i="121" s="1"/>
  <c r="AU31" i="121"/>
  <c r="AZ31" i="121" s="1"/>
  <c r="AV31" i="121"/>
  <c r="BA31" i="121" s="1"/>
  <c r="AW31" i="121"/>
  <c r="BB31" i="121" s="1"/>
  <c r="AX31" i="121"/>
  <c r="BC31" i="121" s="1"/>
  <c r="AU32" i="121"/>
  <c r="AZ32" i="121" s="1"/>
  <c r="AV32" i="121"/>
  <c r="BA32" i="121" s="1"/>
  <c r="AW32" i="121"/>
  <c r="BB32" i="121" s="1"/>
  <c r="AX32" i="121"/>
  <c r="BC32" i="121" s="1"/>
  <c r="AU33" i="121"/>
  <c r="AZ33" i="121" s="1"/>
  <c r="AV33" i="121"/>
  <c r="BA33" i="121" s="1"/>
  <c r="AW33" i="121"/>
  <c r="BB33" i="121" s="1"/>
  <c r="AX33" i="121"/>
  <c r="BC33" i="121" s="1"/>
  <c r="AU34" i="121"/>
  <c r="AZ34" i="121" s="1"/>
  <c r="AV34" i="121"/>
  <c r="BA34" i="121" s="1"/>
  <c r="AW34" i="121"/>
  <c r="BB34" i="121" s="1"/>
  <c r="AX34" i="121"/>
  <c r="BC34" i="121" s="1"/>
  <c r="AU35" i="121"/>
  <c r="AZ35" i="121" s="1"/>
  <c r="AV35" i="121"/>
  <c r="BA35" i="121" s="1"/>
  <c r="AW35" i="121"/>
  <c r="BB35" i="121" s="1"/>
  <c r="AX35" i="121"/>
  <c r="BC35" i="121" s="1"/>
  <c r="AV7" i="121"/>
  <c r="BA7" i="121" s="1"/>
  <c r="AW7" i="121"/>
  <c r="BB7" i="121" s="1"/>
  <c r="AX7" i="121"/>
  <c r="BC7" i="121" s="1"/>
  <c r="AU7" i="121"/>
  <c r="AZ7" i="121" s="1"/>
  <c r="AZ8" i="121"/>
  <c r="BA8" i="121"/>
  <c r="BB8" i="121"/>
  <c r="BC8" i="121"/>
  <c r="AZ9" i="121"/>
  <c r="BA9" i="121"/>
  <c r="BA12" i="121"/>
  <c r="AZ17" i="121"/>
  <c r="AZ25" i="121"/>
  <c r="BA25" i="121"/>
  <c r="BB30" i="121"/>
  <c r="AM35" i="120"/>
  <c r="AL35" i="120"/>
  <c r="AK35" i="120"/>
  <c r="AI35" i="120"/>
  <c r="AC35" i="120"/>
  <c r="AB35" i="120"/>
  <c r="AA35" i="120"/>
  <c r="X35" i="120"/>
  <c r="W35" i="120"/>
  <c r="V35" i="120"/>
  <c r="S35" i="120"/>
  <c r="R35" i="120"/>
  <c r="Q35" i="120"/>
  <c r="N35" i="120"/>
  <c r="M35" i="120"/>
  <c r="L35" i="120"/>
  <c r="E35" i="120"/>
  <c r="E35" i="70" s="1"/>
  <c r="AN34" i="120"/>
  <c r="AI34" i="120"/>
  <c r="AD34" i="120"/>
  <c r="Y34" i="120"/>
  <c r="T34" i="120"/>
  <c r="O34" i="120"/>
  <c r="J34" i="120"/>
  <c r="E34" i="120"/>
  <c r="E34" i="70" s="1"/>
  <c r="AN33" i="120"/>
  <c r="AI33" i="120"/>
  <c r="AD33" i="120"/>
  <c r="Y33" i="120"/>
  <c r="T33" i="120"/>
  <c r="O33" i="120"/>
  <c r="J33" i="120"/>
  <c r="E33" i="120"/>
  <c r="E33" i="70" s="1"/>
  <c r="AN32" i="120"/>
  <c r="AI32" i="120"/>
  <c r="AD32" i="120"/>
  <c r="Y32" i="120"/>
  <c r="T32" i="120"/>
  <c r="O32" i="120"/>
  <c r="J32" i="120"/>
  <c r="E32" i="120"/>
  <c r="E32" i="70" s="1"/>
  <c r="AN31" i="120"/>
  <c r="AI31" i="120"/>
  <c r="AD31" i="120"/>
  <c r="Y31" i="120"/>
  <c r="T31" i="120"/>
  <c r="O31" i="120"/>
  <c r="J31" i="120"/>
  <c r="E31" i="120"/>
  <c r="E31" i="70" s="1"/>
  <c r="AN30" i="120"/>
  <c r="AI30" i="120"/>
  <c r="AD30" i="120"/>
  <c r="Y30" i="120"/>
  <c r="T30" i="120"/>
  <c r="O30" i="120"/>
  <c r="J30" i="120"/>
  <c r="E30" i="120"/>
  <c r="E30" i="70" s="1"/>
  <c r="AN28" i="120"/>
  <c r="AI28" i="120"/>
  <c r="AD28" i="120"/>
  <c r="Y28" i="120"/>
  <c r="T28" i="120"/>
  <c r="O28" i="120"/>
  <c r="J28" i="120"/>
  <c r="E28" i="120"/>
  <c r="E28" i="70" s="1"/>
  <c r="AN27" i="120"/>
  <c r="AI27" i="120"/>
  <c r="AD27" i="120"/>
  <c r="Y27" i="120"/>
  <c r="T27" i="120"/>
  <c r="O27" i="120"/>
  <c r="J27" i="120"/>
  <c r="E27" i="120"/>
  <c r="E27" i="70" s="1"/>
  <c r="AN26" i="120"/>
  <c r="AI26" i="120"/>
  <c r="AD26" i="120"/>
  <c r="Y26" i="120"/>
  <c r="T26" i="120"/>
  <c r="O26" i="120"/>
  <c r="J26" i="120"/>
  <c r="E26" i="120"/>
  <c r="E26" i="70" s="1"/>
  <c r="AN25" i="120"/>
  <c r="AI25" i="120"/>
  <c r="AD25" i="120"/>
  <c r="Y25" i="120"/>
  <c r="T25" i="120"/>
  <c r="O25" i="120"/>
  <c r="J25" i="120"/>
  <c r="E25" i="120"/>
  <c r="E25" i="70" s="1"/>
  <c r="AN24" i="120"/>
  <c r="AI24" i="120"/>
  <c r="AD24" i="120"/>
  <c r="Y24" i="120"/>
  <c r="T24" i="120"/>
  <c r="O24" i="120"/>
  <c r="J24" i="120"/>
  <c r="E24" i="120"/>
  <c r="E24" i="70" s="1"/>
  <c r="AN23" i="120"/>
  <c r="AI23" i="120"/>
  <c r="AD23" i="120"/>
  <c r="Y23" i="120"/>
  <c r="T23" i="120"/>
  <c r="O23" i="120"/>
  <c r="J23" i="120"/>
  <c r="E23" i="120"/>
  <c r="E23" i="70" s="1"/>
  <c r="AN22" i="120"/>
  <c r="AI22" i="120"/>
  <c r="AD22" i="120"/>
  <c r="Y22" i="120"/>
  <c r="T22" i="120"/>
  <c r="O22" i="120"/>
  <c r="J22" i="120"/>
  <c r="E22" i="120"/>
  <c r="E22" i="70" s="1"/>
  <c r="AN21" i="120"/>
  <c r="AI21" i="120"/>
  <c r="AD21" i="120"/>
  <c r="Y21" i="120"/>
  <c r="T21" i="120"/>
  <c r="O21" i="120"/>
  <c r="J21" i="120"/>
  <c r="E21" i="120"/>
  <c r="E21" i="70" s="1"/>
  <c r="AN20" i="120"/>
  <c r="AI20" i="120"/>
  <c r="AD20" i="120"/>
  <c r="Y20" i="120"/>
  <c r="T20" i="120"/>
  <c r="O20" i="120"/>
  <c r="J20" i="120"/>
  <c r="E20" i="120"/>
  <c r="E20" i="70" s="1"/>
  <c r="AN19" i="120"/>
  <c r="AI19" i="120"/>
  <c r="AD19" i="120"/>
  <c r="Y19" i="120"/>
  <c r="T19" i="120"/>
  <c r="O19" i="120"/>
  <c r="J19" i="120"/>
  <c r="E19" i="120"/>
  <c r="E19" i="70" s="1"/>
  <c r="AN18" i="120"/>
  <c r="AI18" i="120"/>
  <c r="AD18" i="120"/>
  <c r="Y18" i="120"/>
  <c r="T18" i="120"/>
  <c r="O18" i="120"/>
  <c r="J18" i="120"/>
  <c r="E18" i="120"/>
  <c r="E18" i="70" s="1"/>
  <c r="AN17" i="120"/>
  <c r="AI17" i="120"/>
  <c r="AD17" i="120"/>
  <c r="Y17" i="120"/>
  <c r="T17" i="120"/>
  <c r="O17" i="120"/>
  <c r="J17" i="120"/>
  <c r="E17" i="120"/>
  <c r="E17" i="70" s="1"/>
  <c r="AN16" i="120"/>
  <c r="AI16" i="120"/>
  <c r="AD16" i="120"/>
  <c r="Y16" i="120"/>
  <c r="T16" i="120"/>
  <c r="O16" i="120"/>
  <c r="J16" i="120"/>
  <c r="E16" i="120"/>
  <c r="E16" i="70" s="1"/>
  <c r="AN15" i="120"/>
  <c r="AI15" i="120"/>
  <c r="AD15" i="120"/>
  <c r="Y15" i="120"/>
  <c r="T15" i="120"/>
  <c r="O15" i="120"/>
  <c r="J15" i="120"/>
  <c r="E15" i="120"/>
  <c r="E15" i="70" s="1"/>
  <c r="AN14" i="120"/>
  <c r="AI14" i="120"/>
  <c r="AD14" i="120"/>
  <c r="Y14" i="120"/>
  <c r="T14" i="120"/>
  <c r="O14" i="120"/>
  <c r="J14" i="120"/>
  <c r="E14" i="120"/>
  <c r="E14" i="70" s="1"/>
  <c r="AN13" i="120"/>
  <c r="AI13" i="120"/>
  <c r="AD13" i="120"/>
  <c r="Y13" i="120"/>
  <c r="T13" i="120"/>
  <c r="O13" i="120"/>
  <c r="J13" i="120"/>
  <c r="E13" i="120"/>
  <c r="E13" i="70" s="1"/>
  <c r="AN12" i="120"/>
  <c r="AI12" i="120"/>
  <c r="AD12" i="120"/>
  <c r="Y12" i="120"/>
  <c r="T12" i="120"/>
  <c r="O12" i="120"/>
  <c r="J12" i="120"/>
  <c r="E12" i="120"/>
  <c r="E12" i="70" s="1"/>
  <c r="AN11" i="120"/>
  <c r="AI11" i="120"/>
  <c r="AD11" i="120"/>
  <c r="Y11" i="120"/>
  <c r="T11" i="120"/>
  <c r="O11" i="120"/>
  <c r="J11" i="120"/>
  <c r="E11" i="120"/>
  <c r="E11" i="70" s="1"/>
  <c r="AN10" i="120"/>
  <c r="AI10" i="120"/>
  <c r="AD10" i="120"/>
  <c r="Y10" i="120"/>
  <c r="T10" i="120"/>
  <c r="O10" i="120"/>
  <c r="J10" i="120"/>
  <c r="E10" i="120"/>
  <c r="E10" i="70" s="1"/>
  <c r="AN9" i="120"/>
  <c r="AI9" i="120"/>
  <c r="AD9" i="120"/>
  <c r="Y9" i="120"/>
  <c r="T9" i="120"/>
  <c r="O9" i="120"/>
  <c r="J9" i="120"/>
  <c r="E9" i="120"/>
  <c r="E9" i="70" s="1"/>
  <c r="AN8" i="120"/>
  <c r="AI8" i="120"/>
  <c r="AD8" i="120"/>
  <c r="Y8" i="120"/>
  <c r="T8" i="120"/>
  <c r="O8" i="120"/>
  <c r="J8" i="120"/>
  <c r="E8" i="120"/>
  <c r="E8" i="70" s="1"/>
  <c r="AN7" i="120"/>
  <c r="AI7" i="120"/>
  <c r="AD7" i="120"/>
  <c r="Y7" i="120"/>
  <c r="T7" i="120"/>
  <c r="O7" i="120"/>
  <c r="J7" i="120"/>
  <c r="E7" i="120"/>
  <c r="E7" i="70" s="1"/>
  <c r="AD33" i="127" l="1"/>
  <c r="AD24" i="127"/>
  <c r="AD16" i="127"/>
  <c r="Y7" i="127"/>
  <c r="Y32" i="127"/>
  <c r="Y23" i="127"/>
  <c r="Y15" i="127"/>
  <c r="T7" i="127"/>
  <c r="T33" i="127"/>
  <c r="T24" i="127"/>
  <c r="T16" i="127"/>
  <c r="O8" i="127"/>
  <c r="O33" i="127"/>
  <c r="O24" i="127"/>
  <c r="O16" i="127"/>
  <c r="J7" i="127"/>
  <c r="J32" i="127"/>
  <c r="J23" i="127"/>
  <c r="J15" i="127"/>
  <c r="AD32" i="127"/>
  <c r="AD23" i="127"/>
  <c r="AD15" i="127"/>
  <c r="Y31" i="127"/>
  <c r="Y22" i="127"/>
  <c r="Y14" i="127"/>
  <c r="O13" i="127"/>
  <c r="T32" i="127"/>
  <c r="T23" i="127"/>
  <c r="T15" i="127"/>
  <c r="O7" i="127"/>
  <c r="O32" i="127"/>
  <c r="O23" i="127"/>
  <c r="O15" i="127"/>
  <c r="J31" i="127"/>
  <c r="J22" i="127"/>
  <c r="J14" i="127"/>
  <c r="AD31" i="127"/>
  <c r="AD22" i="127"/>
  <c r="AD14" i="127"/>
  <c r="Y30" i="127"/>
  <c r="Y21" i="127"/>
  <c r="Y13" i="127"/>
  <c r="T31" i="127"/>
  <c r="T22" i="127"/>
  <c r="T14" i="127"/>
  <c r="O31" i="127"/>
  <c r="O22" i="127"/>
  <c r="O14" i="127"/>
  <c r="J30" i="127"/>
  <c r="J21" i="127"/>
  <c r="J13" i="127"/>
  <c r="AD30" i="127"/>
  <c r="AD21" i="127"/>
  <c r="AD13" i="127"/>
  <c r="Y28" i="127"/>
  <c r="Y20" i="127"/>
  <c r="Y12" i="127"/>
  <c r="T30" i="127"/>
  <c r="T21" i="127"/>
  <c r="T13" i="127"/>
  <c r="O30" i="127"/>
  <c r="O21" i="127"/>
  <c r="O12" i="127"/>
  <c r="J28" i="127"/>
  <c r="J20" i="127"/>
  <c r="J12" i="127"/>
  <c r="AD28" i="127"/>
  <c r="AD20" i="127"/>
  <c r="AD12" i="127"/>
  <c r="Y27" i="127"/>
  <c r="Y19" i="127"/>
  <c r="Y11" i="127"/>
  <c r="T28" i="127"/>
  <c r="T20" i="127"/>
  <c r="T12" i="127"/>
  <c r="O28" i="127"/>
  <c r="O20" i="127"/>
  <c r="O11" i="127"/>
  <c r="J27" i="127"/>
  <c r="J19" i="127"/>
  <c r="J11" i="127"/>
  <c r="AD8" i="127"/>
  <c r="AD27" i="127"/>
  <c r="AD19" i="127"/>
  <c r="AD11" i="127"/>
  <c r="Y26" i="127"/>
  <c r="Y18" i="127"/>
  <c r="Y10" i="127"/>
  <c r="T27" i="127"/>
  <c r="T19" i="127"/>
  <c r="T11" i="127"/>
  <c r="O27" i="127"/>
  <c r="O19" i="127"/>
  <c r="O10" i="127"/>
  <c r="J26" i="127"/>
  <c r="J18" i="127"/>
  <c r="J10" i="127"/>
  <c r="AD7" i="127"/>
  <c r="AD26" i="127"/>
  <c r="AD18" i="127"/>
  <c r="AD10" i="127"/>
  <c r="Y34" i="127"/>
  <c r="Y25" i="127"/>
  <c r="Y17" i="127"/>
  <c r="Y9" i="127"/>
  <c r="T26" i="127"/>
  <c r="T18" i="127"/>
  <c r="T10" i="127"/>
  <c r="O26" i="127"/>
  <c r="O18" i="127"/>
  <c r="O9" i="127"/>
  <c r="J34" i="127"/>
  <c r="J25" i="127"/>
  <c r="J17" i="127"/>
  <c r="J9" i="127"/>
  <c r="Y8" i="127"/>
  <c r="AD34" i="127"/>
  <c r="AD25" i="127"/>
  <c r="AD17" i="127"/>
  <c r="AD9" i="127"/>
  <c r="Y33" i="127"/>
  <c r="Y24" i="127"/>
  <c r="Y16" i="127"/>
  <c r="T8" i="127"/>
  <c r="T34" i="127"/>
  <c r="T25" i="127"/>
  <c r="T17" i="127"/>
  <c r="T9" i="127"/>
  <c r="O34" i="127"/>
  <c r="O25" i="127"/>
  <c r="O17" i="127"/>
  <c r="J8" i="127"/>
  <c r="J33" i="127"/>
  <c r="J24" i="127"/>
  <c r="J16" i="127"/>
  <c r="N8" i="70"/>
  <c r="N10" i="70"/>
  <c r="N12" i="70"/>
  <c r="N14" i="70"/>
  <c r="N16" i="70"/>
  <c r="N18" i="70"/>
  <c r="N20" i="70"/>
  <c r="N22" i="70"/>
  <c r="N24" i="70"/>
  <c r="N26" i="70"/>
  <c r="N28" i="70"/>
  <c r="N31" i="70"/>
  <c r="N33" i="70"/>
  <c r="N7" i="70"/>
  <c r="N9" i="70"/>
  <c r="N11" i="70"/>
  <c r="N13" i="70"/>
  <c r="N15" i="70"/>
  <c r="N17" i="70"/>
  <c r="N19" i="70"/>
  <c r="N21" i="70"/>
  <c r="N23" i="70"/>
  <c r="N25" i="70"/>
  <c r="N32" i="70"/>
  <c r="N35" i="70"/>
  <c r="N27" i="70"/>
  <c r="N30" i="70"/>
  <c r="N34" i="70"/>
  <c r="AB7" i="70"/>
  <c r="AB9" i="70"/>
  <c r="AB11" i="70"/>
  <c r="AB13" i="70"/>
  <c r="AB15" i="70"/>
  <c r="AB17" i="70"/>
  <c r="AB19" i="70"/>
  <c r="AB21" i="70"/>
  <c r="AB23" i="70"/>
  <c r="AB25" i="70"/>
  <c r="AB27" i="70"/>
  <c r="AB30" i="70"/>
  <c r="AB8" i="70"/>
  <c r="AB10" i="70"/>
  <c r="AB12" i="70"/>
  <c r="AB14" i="70"/>
  <c r="AB16" i="70"/>
  <c r="AB18" i="70"/>
  <c r="AB20" i="70"/>
  <c r="AB22" i="70"/>
  <c r="AB24" i="70"/>
  <c r="AB26" i="70"/>
  <c r="AB28" i="70"/>
  <c r="AB34" i="70"/>
  <c r="AB31" i="70"/>
  <c r="AB32" i="70"/>
  <c r="AB33" i="70"/>
  <c r="AB35" i="70"/>
  <c r="Q8" i="70"/>
  <c r="Q10" i="70"/>
  <c r="Q12" i="70"/>
  <c r="Q14" i="70"/>
  <c r="Q16" i="70"/>
  <c r="Q18" i="70"/>
  <c r="Q20" i="70"/>
  <c r="Q22" i="70"/>
  <c r="Q24" i="70"/>
  <c r="Q26" i="70"/>
  <c r="Q28" i="70"/>
  <c r="Q31" i="70"/>
  <c r="Q7" i="70"/>
  <c r="Q9" i="70"/>
  <c r="Q11" i="70"/>
  <c r="Q13" i="70"/>
  <c r="Q15" i="70"/>
  <c r="Q17" i="70"/>
  <c r="Q19" i="70"/>
  <c r="Q21" i="70"/>
  <c r="Q30" i="70"/>
  <c r="Q34" i="70"/>
  <c r="Q32" i="70"/>
  <c r="Q33" i="70"/>
  <c r="Q35" i="70"/>
  <c r="Q27" i="70"/>
  <c r="Q23" i="70"/>
  <c r="Q25" i="70"/>
  <c r="AC7" i="70"/>
  <c r="AC9" i="70"/>
  <c r="AC11" i="70"/>
  <c r="AC13" i="70"/>
  <c r="AC15" i="70"/>
  <c r="AC17" i="70"/>
  <c r="AC19" i="70"/>
  <c r="AC21" i="70"/>
  <c r="AC23" i="70"/>
  <c r="AC25" i="70"/>
  <c r="AC27" i="70"/>
  <c r="AC30" i="70"/>
  <c r="AC32" i="70"/>
  <c r="AC8" i="70"/>
  <c r="AC10" i="70"/>
  <c r="AC12" i="70"/>
  <c r="AC14" i="70"/>
  <c r="AC16" i="70"/>
  <c r="AC18" i="70"/>
  <c r="AC20" i="70"/>
  <c r="AC22" i="70"/>
  <c r="AC24" i="70"/>
  <c r="AC26" i="70"/>
  <c r="AC28" i="70"/>
  <c r="AC34" i="70"/>
  <c r="AC31" i="70"/>
  <c r="AC33" i="70"/>
  <c r="AC35" i="70"/>
  <c r="R7" i="70"/>
  <c r="R9" i="70"/>
  <c r="R11" i="70"/>
  <c r="R13" i="70"/>
  <c r="R15" i="70"/>
  <c r="R17" i="70"/>
  <c r="R19" i="70"/>
  <c r="R21" i="70"/>
  <c r="R23" i="70"/>
  <c r="R25" i="70"/>
  <c r="R27" i="70"/>
  <c r="R30" i="70"/>
  <c r="R8" i="70"/>
  <c r="R10" i="70"/>
  <c r="R12" i="70"/>
  <c r="R14" i="70"/>
  <c r="R16" i="70"/>
  <c r="R18" i="70"/>
  <c r="R20" i="70"/>
  <c r="R22" i="70"/>
  <c r="R24" i="70"/>
  <c r="R26" i="70"/>
  <c r="R34" i="70"/>
  <c r="R28" i="70"/>
  <c r="R32" i="70"/>
  <c r="R33" i="70"/>
  <c r="R35" i="70"/>
  <c r="R31" i="70"/>
  <c r="AI35" i="121"/>
  <c r="AI35" i="70"/>
  <c r="AF35" i="121"/>
  <c r="AG35" i="121"/>
  <c r="AH35" i="121"/>
  <c r="AI7" i="70"/>
  <c r="AJ7" i="121"/>
  <c r="AF7" i="121"/>
  <c r="AH7" i="121"/>
  <c r="AG7" i="121"/>
  <c r="AI7" i="121"/>
  <c r="AI8" i="70"/>
  <c r="AF8" i="121"/>
  <c r="AG8" i="121"/>
  <c r="AH8" i="121"/>
  <c r="AI8" i="121"/>
  <c r="AI9" i="70"/>
  <c r="AI9" i="121"/>
  <c r="AF9" i="121"/>
  <c r="AG9" i="121"/>
  <c r="AH9" i="121"/>
  <c r="AI10" i="70"/>
  <c r="AF10" i="121"/>
  <c r="AG10" i="121"/>
  <c r="AH10" i="121"/>
  <c r="AI10" i="121"/>
  <c r="AI11" i="70"/>
  <c r="AI11" i="121"/>
  <c r="AF11" i="121"/>
  <c r="AG11" i="121"/>
  <c r="AH11" i="121"/>
  <c r="AI12" i="70"/>
  <c r="AF12" i="121"/>
  <c r="AG12" i="121"/>
  <c r="AH12" i="121"/>
  <c r="AI12" i="121"/>
  <c r="AI13" i="70"/>
  <c r="AI13" i="121"/>
  <c r="AF13" i="121"/>
  <c r="AG13" i="121"/>
  <c r="AH13" i="121"/>
  <c r="AI14" i="70"/>
  <c r="AF14" i="121"/>
  <c r="AG14" i="121"/>
  <c r="AH14" i="121"/>
  <c r="AI14" i="121"/>
  <c r="AI15" i="70"/>
  <c r="AI15" i="121"/>
  <c r="AF15" i="121"/>
  <c r="AG15" i="121"/>
  <c r="AH15" i="121"/>
  <c r="AI16" i="70"/>
  <c r="AF16" i="121"/>
  <c r="AG16" i="121"/>
  <c r="AH16" i="121"/>
  <c r="AI16" i="121"/>
  <c r="AI17" i="70"/>
  <c r="AI17" i="121"/>
  <c r="AG17" i="121"/>
  <c r="AF17" i="121"/>
  <c r="AH17" i="121"/>
  <c r="AI18" i="70"/>
  <c r="AF18" i="121"/>
  <c r="AG18" i="121"/>
  <c r="AH18" i="121"/>
  <c r="AI18" i="121"/>
  <c r="AI19" i="70"/>
  <c r="AI19" i="121"/>
  <c r="AF19" i="121"/>
  <c r="AG19" i="121"/>
  <c r="AH19" i="121"/>
  <c r="AI20" i="70"/>
  <c r="AF20" i="121"/>
  <c r="AG20" i="121"/>
  <c r="AH20" i="121"/>
  <c r="AI20" i="121"/>
  <c r="AI21" i="70"/>
  <c r="AI21" i="121"/>
  <c r="AF21" i="121"/>
  <c r="AG21" i="121"/>
  <c r="AH21" i="121"/>
  <c r="AI22" i="70"/>
  <c r="AF22" i="121"/>
  <c r="AG22" i="121"/>
  <c r="AH22" i="121"/>
  <c r="AI22" i="121"/>
  <c r="AI23" i="121"/>
  <c r="AI23" i="70"/>
  <c r="AF23" i="121"/>
  <c r="AG23" i="121"/>
  <c r="AH23" i="121"/>
  <c r="AI24" i="70"/>
  <c r="AF24" i="121"/>
  <c r="AG24" i="121"/>
  <c r="AH24" i="121"/>
  <c r="AI24" i="121"/>
  <c r="AI25" i="121"/>
  <c r="AG25" i="121"/>
  <c r="AF25" i="121"/>
  <c r="AI25" i="70"/>
  <c r="AH25" i="121"/>
  <c r="AI26" i="70"/>
  <c r="AF26" i="121"/>
  <c r="AG26" i="121"/>
  <c r="AH26" i="121"/>
  <c r="AI26" i="121"/>
  <c r="AI27" i="121"/>
  <c r="AF27" i="121"/>
  <c r="AI27" i="70"/>
  <c r="AG27" i="121"/>
  <c r="AH27" i="121"/>
  <c r="AI28" i="70"/>
  <c r="AF28" i="121"/>
  <c r="AG28" i="121"/>
  <c r="AH28" i="121"/>
  <c r="AI28" i="121"/>
  <c r="AI30" i="70"/>
  <c r="AF30" i="121"/>
  <c r="AG30" i="121"/>
  <c r="AH30" i="121"/>
  <c r="AI30" i="121"/>
  <c r="AI31" i="70"/>
  <c r="AI31" i="121"/>
  <c r="AF31" i="121"/>
  <c r="AG31" i="121"/>
  <c r="AH31" i="121"/>
  <c r="AF32" i="121"/>
  <c r="AI32" i="70"/>
  <c r="AG32" i="121"/>
  <c r="AH32" i="121"/>
  <c r="AI32" i="121"/>
  <c r="AI33" i="121"/>
  <c r="AI33" i="70"/>
  <c r="AF33" i="121"/>
  <c r="AG33" i="121"/>
  <c r="AH33" i="121"/>
  <c r="AI34" i="70"/>
  <c r="AF34" i="121"/>
  <c r="AG34" i="121"/>
  <c r="AH34" i="121"/>
  <c r="AI34" i="121"/>
  <c r="S7" i="70"/>
  <c r="S9" i="70"/>
  <c r="S11" i="70"/>
  <c r="S13" i="70"/>
  <c r="S15" i="70"/>
  <c r="S17" i="70"/>
  <c r="S19" i="70"/>
  <c r="S21" i="70"/>
  <c r="S23" i="70"/>
  <c r="S25" i="70"/>
  <c r="S27" i="70"/>
  <c r="S30" i="70"/>
  <c r="S32" i="70"/>
  <c r="S8" i="70"/>
  <c r="S10" i="70"/>
  <c r="S12" i="70"/>
  <c r="S14" i="70"/>
  <c r="S16" i="70"/>
  <c r="S18" i="70"/>
  <c r="S20" i="70"/>
  <c r="S22" i="70"/>
  <c r="S24" i="70"/>
  <c r="S31" i="70"/>
  <c r="S34" i="70"/>
  <c r="S26" i="70"/>
  <c r="S28" i="70"/>
  <c r="S33" i="70"/>
  <c r="S35" i="70"/>
  <c r="AK8" i="70"/>
  <c r="AK10" i="70"/>
  <c r="AK12" i="70"/>
  <c r="AK14" i="70"/>
  <c r="AK16" i="70"/>
  <c r="AK18" i="70"/>
  <c r="AK20" i="70"/>
  <c r="AK22" i="70"/>
  <c r="AK24" i="70"/>
  <c r="AK26" i="70"/>
  <c r="AK28" i="70"/>
  <c r="AK7" i="70"/>
  <c r="AK9" i="70"/>
  <c r="AK11" i="70"/>
  <c r="AK13" i="70"/>
  <c r="AK15" i="70"/>
  <c r="AK17" i="70"/>
  <c r="AK19" i="70"/>
  <c r="AK21" i="70"/>
  <c r="AK30" i="70"/>
  <c r="AK34" i="70"/>
  <c r="AK35" i="121"/>
  <c r="AK31" i="70"/>
  <c r="AK32" i="70"/>
  <c r="AK33" i="70"/>
  <c r="AK35" i="70"/>
  <c r="AK23" i="70"/>
  <c r="AK25" i="70"/>
  <c r="AK27" i="70"/>
  <c r="AN7" i="70"/>
  <c r="AK7" i="121"/>
  <c r="AL7" i="121"/>
  <c r="AM7" i="121"/>
  <c r="AN7" i="121"/>
  <c r="AN8" i="70"/>
  <c r="AK8" i="121"/>
  <c r="AL8" i="121"/>
  <c r="AM8" i="121"/>
  <c r="AN8" i="121"/>
  <c r="AN9" i="70"/>
  <c r="AN9" i="121"/>
  <c r="AK9" i="121"/>
  <c r="AL9" i="121"/>
  <c r="AM9" i="121"/>
  <c r="AN10" i="70"/>
  <c r="AK10" i="121"/>
  <c r="AL10" i="121"/>
  <c r="AM10" i="121"/>
  <c r="AN10" i="121"/>
  <c r="AN11" i="70"/>
  <c r="AN11" i="121"/>
  <c r="AK11" i="121"/>
  <c r="AL11" i="121"/>
  <c r="AM11" i="121"/>
  <c r="AN12" i="70"/>
  <c r="AK12" i="121"/>
  <c r="AL12" i="121"/>
  <c r="AM12" i="121"/>
  <c r="AN12" i="121"/>
  <c r="AN13" i="70"/>
  <c r="AN13" i="121"/>
  <c r="AK13" i="121"/>
  <c r="AL13" i="121"/>
  <c r="AM13" i="121"/>
  <c r="AN14" i="70"/>
  <c r="AK14" i="121"/>
  <c r="AL14" i="121"/>
  <c r="AM14" i="121"/>
  <c r="AN14" i="121"/>
  <c r="AN15" i="70"/>
  <c r="AN15" i="121"/>
  <c r="AK15" i="121"/>
  <c r="AL15" i="121"/>
  <c r="AM15" i="121"/>
  <c r="AN16" i="70"/>
  <c r="AK16" i="121"/>
  <c r="AL16" i="121"/>
  <c r="AM16" i="121"/>
  <c r="AN16" i="121"/>
  <c r="AN17" i="70"/>
  <c r="AN17" i="121"/>
  <c r="AK17" i="121"/>
  <c r="AL17" i="121"/>
  <c r="AM17" i="121"/>
  <c r="AN18" i="70"/>
  <c r="AK18" i="121"/>
  <c r="AL18" i="121"/>
  <c r="AM18" i="121"/>
  <c r="AN18" i="121"/>
  <c r="AN19" i="70"/>
  <c r="AN19" i="121"/>
  <c r="AK19" i="121"/>
  <c r="AL19" i="121"/>
  <c r="AM19" i="121"/>
  <c r="AN20" i="70"/>
  <c r="AK20" i="121"/>
  <c r="AL20" i="121"/>
  <c r="AM20" i="121"/>
  <c r="AN20" i="121"/>
  <c r="AN21" i="70"/>
  <c r="AN21" i="121"/>
  <c r="AK21" i="121"/>
  <c r="AL21" i="121"/>
  <c r="AM21" i="121"/>
  <c r="AK22" i="121"/>
  <c r="AN22" i="70"/>
  <c r="AL22" i="121"/>
  <c r="AM22" i="121"/>
  <c r="AN22" i="121"/>
  <c r="AN23" i="70"/>
  <c r="AN23" i="121"/>
  <c r="AK23" i="121"/>
  <c r="AL23" i="121"/>
  <c r="AM23" i="121"/>
  <c r="AK24" i="121"/>
  <c r="AN24" i="70"/>
  <c r="AL24" i="121"/>
  <c r="AM24" i="121"/>
  <c r="AN24" i="121"/>
  <c r="AN25" i="70"/>
  <c r="AN25" i="121"/>
  <c r="AK25" i="121"/>
  <c r="AL25" i="121"/>
  <c r="AM25" i="121"/>
  <c r="AK26" i="121"/>
  <c r="AL26" i="121"/>
  <c r="AM26" i="121"/>
  <c r="AN26" i="121"/>
  <c r="AN26" i="70"/>
  <c r="AN27" i="70"/>
  <c r="AN27" i="121"/>
  <c r="AK27" i="121"/>
  <c r="AL27" i="121"/>
  <c r="AM27" i="121"/>
  <c r="AN28" i="70"/>
  <c r="AK28" i="121"/>
  <c r="AL28" i="121"/>
  <c r="AM28" i="121"/>
  <c r="AN28" i="121"/>
  <c r="AN30" i="70"/>
  <c r="AN30" i="121"/>
  <c r="AK30" i="121"/>
  <c r="AL30" i="121"/>
  <c r="AM30" i="121"/>
  <c r="AK31" i="121"/>
  <c r="AL31" i="121"/>
  <c r="AM31" i="121"/>
  <c r="AN31" i="121"/>
  <c r="AN31" i="70"/>
  <c r="AN32" i="121"/>
  <c r="AN32" i="70"/>
  <c r="AK32" i="121"/>
  <c r="AL32" i="121"/>
  <c r="AM32" i="121"/>
  <c r="AN33" i="70"/>
  <c r="AK33" i="121"/>
  <c r="AL33" i="121"/>
  <c r="AM33" i="121"/>
  <c r="AN33" i="121"/>
  <c r="AN34" i="121"/>
  <c r="AN34" i="70"/>
  <c r="AK34" i="121"/>
  <c r="AL34" i="121"/>
  <c r="AM34" i="121"/>
  <c r="V7" i="70"/>
  <c r="V9" i="70"/>
  <c r="V11" i="70"/>
  <c r="V13" i="70"/>
  <c r="V15" i="70"/>
  <c r="V17" i="70"/>
  <c r="V19" i="70"/>
  <c r="V21" i="70"/>
  <c r="V23" i="70"/>
  <c r="V25" i="70"/>
  <c r="V27" i="70"/>
  <c r="V30" i="70"/>
  <c r="V8" i="70"/>
  <c r="V10" i="70"/>
  <c r="V12" i="70"/>
  <c r="V14" i="70"/>
  <c r="V16" i="70"/>
  <c r="V18" i="70"/>
  <c r="V20" i="70"/>
  <c r="V28" i="70"/>
  <c r="V32" i="70"/>
  <c r="V33" i="70"/>
  <c r="V35" i="70"/>
  <c r="V31" i="70"/>
  <c r="V22" i="70"/>
  <c r="V24" i="70"/>
  <c r="V34" i="70"/>
  <c r="V26" i="70"/>
  <c r="AL7" i="70"/>
  <c r="AL9" i="70"/>
  <c r="AL11" i="70"/>
  <c r="AL13" i="70"/>
  <c r="AL15" i="70"/>
  <c r="AL17" i="70"/>
  <c r="AL19" i="70"/>
  <c r="AL21" i="70"/>
  <c r="AL23" i="70"/>
  <c r="AL25" i="70"/>
  <c r="AL27" i="70"/>
  <c r="AL30" i="70"/>
  <c r="AL8" i="70"/>
  <c r="AL10" i="70"/>
  <c r="AL12" i="70"/>
  <c r="AL14" i="70"/>
  <c r="AL16" i="70"/>
  <c r="AL18" i="70"/>
  <c r="AL20" i="70"/>
  <c r="AL22" i="70"/>
  <c r="AL24" i="70"/>
  <c r="AL34" i="70"/>
  <c r="AL35" i="121"/>
  <c r="AL31" i="70"/>
  <c r="AL32" i="70"/>
  <c r="AL26" i="70"/>
  <c r="AL33" i="70"/>
  <c r="AL35" i="70"/>
  <c r="AL28" i="70"/>
  <c r="W8" i="70"/>
  <c r="W10" i="70"/>
  <c r="W12" i="70"/>
  <c r="W14" i="70"/>
  <c r="W16" i="70"/>
  <c r="W18" i="70"/>
  <c r="W20" i="70"/>
  <c r="W22" i="70"/>
  <c r="W24" i="70"/>
  <c r="W26" i="70"/>
  <c r="W28" i="70"/>
  <c r="W31" i="70"/>
  <c r="W7" i="70"/>
  <c r="W9" i="70"/>
  <c r="W11" i="70"/>
  <c r="W13" i="70"/>
  <c r="W15" i="70"/>
  <c r="W17" i="70"/>
  <c r="W19" i="70"/>
  <c r="W21" i="70"/>
  <c r="W23" i="70"/>
  <c r="W25" i="70"/>
  <c r="W30" i="70"/>
  <c r="W32" i="70"/>
  <c r="W33" i="70"/>
  <c r="W35" i="70"/>
  <c r="W34" i="70"/>
  <c r="W27" i="70"/>
  <c r="AM7" i="70"/>
  <c r="AM9" i="70"/>
  <c r="AM11" i="70"/>
  <c r="AM13" i="70"/>
  <c r="AM15" i="70"/>
  <c r="AM17" i="70"/>
  <c r="AM19" i="70"/>
  <c r="AM21" i="70"/>
  <c r="AM23" i="70"/>
  <c r="AM25" i="70"/>
  <c r="AM27" i="70"/>
  <c r="AM30" i="70"/>
  <c r="AM32" i="70"/>
  <c r="AM8" i="70"/>
  <c r="AM10" i="70"/>
  <c r="AM12" i="70"/>
  <c r="AM14" i="70"/>
  <c r="AM16" i="70"/>
  <c r="AM18" i="70"/>
  <c r="AM20" i="70"/>
  <c r="AM22" i="70"/>
  <c r="AM24" i="70"/>
  <c r="AM28" i="70"/>
  <c r="AM34" i="70"/>
  <c r="AM35" i="121"/>
  <c r="AM31" i="70"/>
  <c r="AM26" i="70"/>
  <c r="AM33" i="70"/>
  <c r="AM35" i="70"/>
  <c r="L7" i="70"/>
  <c r="L9" i="70"/>
  <c r="L11" i="70"/>
  <c r="L13" i="70"/>
  <c r="L15" i="70"/>
  <c r="L17" i="70"/>
  <c r="L19" i="70"/>
  <c r="L21" i="70"/>
  <c r="L23" i="70"/>
  <c r="L25" i="70"/>
  <c r="L27" i="70"/>
  <c r="L30" i="70"/>
  <c r="L8" i="70"/>
  <c r="L10" i="70"/>
  <c r="L12" i="70"/>
  <c r="L14" i="70"/>
  <c r="L16" i="70"/>
  <c r="L18" i="70"/>
  <c r="L20" i="70"/>
  <c r="L22" i="70"/>
  <c r="L32" i="70"/>
  <c r="L35" i="70"/>
  <c r="L33" i="70"/>
  <c r="L24" i="70"/>
  <c r="L26" i="70"/>
  <c r="L28" i="70"/>
  <c r="L34" i="70"/>
  <c r="L31" i="70"/>
  <c r="X8" i="70"/>
  <c r="X10" i="70"/>
  <c r="X12" i="70"/>
  <c r="X14" i="70"/>
  <c r="X16" i="70"/>
  <c r="X18" i="70"/>
  <c r="X20" i="70"/>
  <c r="X22" i="70"/>
  <c r="X24" i="70"/>
  <c r="X26" i="70"/>
  <c r="X28" i="70"/>
  <c r="X31" i="70"/>
  <c r="X7" i="70"/>
  <c r="X9" i="70"/>
  <c r="X11" i="70"/>
  <c r="X13" i="70"/>
  <c r="X15" i="70"/>
  <c r="X17" i="70"/>
  <c r="X19" i="70"/>
  <c r="X21" i="70"/>
  <c r="X23" i="70"/>
  <c r="X25" i="70"/>
  <c r="X27" i="70"/>
  <c r="X30" i="70"/>
  <c r="X32" i="70"/>
  <c r="X33" i="70"/>
  <c r="X35" i="70"/>
  <c r="X34" i="70"/>
  <c r="O7" i="70"/>
  <c r="O13" i="70"/>
  <c r="O14" i="70"/>
  <c r="O15" i="70"/>
  <c r="O21" i="70"/>
  <c r="O22" i="70"/>
  <c r="O23" i="70"/>
  <c r="O30" i="70"/>
  <c r="O31" i="70"/>
  <c r="O32" i="70"/>
  <c r="M8" i="70"/>
  <c r="M10" i="70"/>
  <c r="M12" i="70"/>
  <c r="M14" i="70"/>
  <c r="M16" i="70"/>
  <c r="M18" i="70"/>
  <c r="M20" i="70"/>
  <c r="M22" i="70"/>
  <c r="M24" i="70"/>
  <c r="M26" i="70"/>
  <c r="M28" i="70"/>
  <c r="M31" i="70"/>
  <c r="M7" i="70"/>
  <c r="M9" i="70"/>
  <c r="M11" i="70"/>
  <c r="M13" i="70"/>
  <c r="M15" i="70"/>
  <c r="M17" i="70"/>
  <c r="M19" i="70"/>
  <c r="M21" i="70"/>
  <c r="M23" i="70"/>
  <c r="M25" i="70"/>
  <c r="M32" i="70"/>
  <c r="M35" i="70"/>
  <c r="M27" i="70"/>
  <c r="M33" i="70"/>
  <c r="M30" i="70"/>
  <c r="M34" i="70"/>
  <c r="AD35" i="120"/>
  <c r="AD35" i="70" s="1"/>
  <c r="AA8" i="70"/>
  <c r="AA10" i="70"/>
  <c r="AA12" i="70"/>
  <c r="AA14" i="70"/>
  <c r="AA16" i="70"/>
  <c r="AA18" i="70"/>
  <c r="AA20" i="70"/>
  <c r="AA22" i="70"/>
  <c r="AA24" i="70"/>
  <c r="AA26" i="70"/>
  <c r="AA28" i="70"/>
  <c r="AA7" i="70"/>
  <c r="AA9" i="70"/>
  <c r="AA11" i="70"/>
  <c r="AA13" i="70"/>
  <c r="AA15" i="70"/>
  <c r="AA17" i="70"/>
  <c r="AA19" i="70"/>
  <c r="AA21" i="70"/>
  <c r="AA23" i="70"/>
  <c r="AA34" i="70"/>
  <c r="AA25" i="70"/>
  <c r="AA27" i="70"/>
  <c r="AA31" i="70"/>
  <c r="AA30" i="70"/>
  <c r="AA32" i="70"/>
  <c r="AA33" i="70"/>
  <c r="AA35" i="70"/>
  <c r="AE31" i="123"/>
  <c r="AD35" i="124"/>
  <c r="Z30" i="123"/>
  <c r="AE21" i="123"/>
  <c r="AE13" i="123"/>
  <c r="AB35" i="124"/>
  <c r="Z16" i="123"/>
  <c r="U25" i="123"/>
  <c r="U17" i="123"/>
  <c r="P18" i="123"/>
  <c r="P26" i="123"/>
  <c r="Z18" i="123"/>
  <c r="AE34" i="123"/>
  <c r="Z33" i="123"/>
  <c r="AE24" i="123"/>
  <c r="AE16" i="123"/>
  <c r="AE8" i="123"/>
  <c r="Z28" i="123"/>
  <c r="Z21" i="123"/>
  <c r="Z7" i="123"/>
  <c r="U35" i="124"/>
  <c r="U29" i="123"/>
  <c r="U35" i="123"/>
  <c r="Y35" i="124"/>
  <c r="U28" i="123"/>
  <c r="U20" i="123"/>
  <c r="U12" i="123"/>
  <c r="P24" i="123"/>
  <c r="P21" i="123"/>
  <c r="P16" i="123"/>
  <c r="P13" i="123"/>
  <c r="P8" i="123"/>
  <c r="W35" i="124"/>
  <c r="Z24" i="123"/>
  <c r="Z10" i="123"/>
  <c r="AE27" i="123"/>
  <c r="AE19" i="123"/>
  <c r="AE11" i="123"/>
  <c r="U34" i="123"/>
  <c r="Z25" i="123"/>
  <c r="AN28" i="124"/>
  <c r="AO28" i="124"/>
  <c r="AO28" i="123"/>
  <c r="Z35" i="124"/>
  <c r="Z29" i="123"/>
  <c r="Z35" i="123"/>
  <c r="P32" i="123"/>
  <c r="U23" i="123"/>
  <c r="U7" i="123"/>
  <c r="X35" i="124"/>
  <c r="P28" i="123"/>
  <c r="P19" i="123"/>
  <c r="P11" i="123"/>
  <c r="S35" i="124"/>
  <c r="AE32" i="123"/>
  <c r="Z31" i="123"/>
  <c r="AE22" i="123"/>
  <c r="U30" i="123"/>
  <c r="Z17" i="123"/>
  <c r="AL28" i="124"/>
  <c r="AE35" i="124"/>
  <c r="AE29" i="123"/>
  <c r="AE35" i="123"/>
  <c r="U26" i="123"/>
  <c r="U18" i="123"/>
  <c r="U15" i="123"/>
  <c r="U10" i="123"/>
  <c r="P22" i="123"/>
  <c r="P14" i="123"/>
  <c r="Z26" i="123"/>
  <c r="Z14" i="123"/>
  <c r="Z34" i="123"/>
  <c r="AE25" i="123"/>
  <c r="AE17" i="123"/>
  <c r="AE9" i="123"/>
  <c r="Z9" i="123"/>
  <c r="P35" i="124"/>
  <c r="P29" i="123"/>
  <c r="P35" i="123"/>
  <c r="P30" i="123"/>
  <c r="U21" i="123"/>
  <c r="U13" i="123"/>
  <c r="P25" i="123"/>
  <c r="P17" i="123"/>
  <c r="T35" i="124"/>
  <c r="R35" i="124"/>
  <c r="U31" i="123"/>
  <c r="AC35" i="124"/>
  <c r="AE28" i="123"/>
  <c r="AE20" i="123"/>
  <c r="AE12" i="123"/>
  <c r="Z27" i="123"/>
  <c r="Z22" i="123"/>
  <c r="Z15" i="123"/>
  <c r="BB25" i="70"/>
  <c r="BB9" i="70"/>
  <c r="BB19" i="70"/>
  <c r="BB11" i="121"/>
  <c r="BB33" i="70"/>
  <c r="BB21" i="70"/>
  <c r="BB9" i="121"/>
  <c r="BB31" i="70"/>
  <c r="BB17" i="70"/>
  <c r="BB27" i="121"/>
  <c r="BB25" i="121"/>
  <c r="BB14" i="70"/>
  <c r="BB23" i="70"/>
  <c r="BB15" i="121"/>
  <c r="BB23" i="121"/>
  <c r="BB15" i="70"/>
  <c r="BB21" i="121"/>
  <c r="BB19" i="121"/>
  <c r="BB17" i="121"/>
  <c r="BB13" i="121"/>
  <c r="T35" i="120"/>
  <c r="T35" i="70" s="1"/>
  <c r="Y35" i="120"/>
  <c r="Y35" i="70" s="1"/>
  <c r="J35" i="120"/>
  <c r="J35" i="70" s="1"/>
  <c r="O35" i="120"/>
  <c r="O35" i="70" s="1"/>
  <c r="J18" i="70" l="1"/>
  <c r="J31" i="70"/>
  <c r="J15" i="70"/>
  <c r="AD16" i="70"/>
  <c r="AD14" i="70"/>
  <c r="AD27" i="70"/>
  <c r="AD9" i="70"/>
  <c r="Y27" i="70"/>
  <c r="Y19" i="70"/>
  <c r="Y11" i="70"/>
  <c r="T34" i="70"/>
  <c r="T25" i="70"/>
  <c r="T17" i="70"/>
  <c r="J33" i="70"/>
  <c r="J28" i="70"/>
  <c r="J12" i="70"/>
  <c r="AD13" i="70"/>
  <c r="AD11" i="70"/>
  <c r="AD26" i="70"/>
  <c r="AD7" i="70"/>
  <c r="Y26" i="70"/>
  <c r="Y18" i="70"/>
  <c r="Y10" i="70"/>
  <c r="T33" i="70"/>
  <c r="T24" i="70"/>
  <c r="T16" i="70"/>
  <c r="J32" i="70"/>
  <c r="J14" i="70"/>
  <c r="J26" i="70"/>
  <c r="J9" i="70"/>
  <c r="AD10" i="70"/>
  <c r="AD8" i="70"/>
  <c r="AD25" i="70"/>
  <c r="Y34" i="70"/>
  <c r="Y25" i="70"/>
  <c r="Y17" i="70"/>
  <c r="Y9" i="70"/>
  <c r="T32" i="70"/>
  <c r="T23" i="70"/>
  <c r="T15" i="70"/>
  <c r="O28" i="70"/>
  <c r="O20" i="70"/>
  <c r="O12" i="70"/>
  <c r="J30" i="70"/>
  <c r="J13" i="70"/>
  <c r="J25" i="70"/>
  <c r="J7" i="70"/>
  <c r="AD22" i="70"/>
  <c r="Y33" i="70"/>
  <c r="Y24" i="70"/>
  <c r="Y16" i="70"/>
  <c r="Y8" i="70"/>
  <c r="T31" i="70"/>
  <c r="T22" i="70"/>
  <c r="T14" i="70"/>
  <c r="O27" i="70"/>
  <c r="O19" i="70"/>
  <c r="O11" i="70"/>
  <c r="J27" i="70"/>
  <c r="J11" i="70"/>
  <c r="J23" i="70"/>
  <c r="AD32" i="70"/>
  <c r="AD34" i="70"/>
  <c r="AD21" i="70"/>
  <c r="Y32" i="70"/>
  <c r="Y23" i="70"/>
  <c r="Y15" i="70"/>
  <c r="Y7" i="70"/>
  <c r="T30" i="70"/>
  <c r="T21" i="70"/>
  <c r="T12" i="70"/>
  <c r="O26" i="70"/>
  <c r="O18" i="70"/>
  <c r="O10" i="70"/>
  <c r="J24" i="70"/>
  <c r="J10" i="70"/>
  <c r="J21" i="70"/>
  <c r="AD33" i="70"/>
  <c r="AD23" i="70"/>
  <c r="AD31" i="70"/>
  <c r="AD18" i="70"/>
  <c r="Y31" i="70"/>
  <c r="Y22" i="70"/>
  <c r="Y14" i="70"/>
  <c r="T13" i="70"/>
  <c r="T28" i="70"/>
  <c r="T20" i="70"/>
  <c r="T11" i="70"/>
  <c r="J16" i="70"/>
  <c r="O34" i="70"/>
  <c r="O25" i="70"/>
  <c r="O17" i="70"/>
  <c r="O9" i="70"/>
  <c r="J22" i="70"/>
  <c r="J8" i="70"/>
  <c r="J19" i="70"/>
  <c r="AD24" i="70"/>
  <c r="AD20" i="70"/>
  <c r="AD30" i="70"/>
  <c r="AD15" i="70"/>
  <c r="Y30" i="70"/>
  <c r="Y21" i="70"/>
  <c r="Y13" i="70"/>
  <c r="T9" i="70"/>
  <c r="T27" i="70"/>
  <c r="T19" i="70"/>
  <c r="T10" i="70"/>
  <c r="O33" i="70"/>
  <c r="O24" i="70"/>
  <c r="O16" i="70"/>
  <c r="O8" i="70"/>
  <c r="J20" i="70"/>
  <c r="J34" i="70"/>
  <c r="J17" i="70"/>
  <c r="AD19" i="70"/>
  <c r="AD17" i="70"/>
  <c r="AD28" i="70"/>
  <c r="AD12" i="70"/>
  <c r="Y28" i="70"/>
  <c r="Y20" i="70"/>
  <c r="Y12" i="70"/>
  <c r="T7" i="70"/>
  <c r="T26" i="70"/>
  <c r="T18" i="70"/>
  <c r="T8" i="70"/>
  <c r="AU9" i="57"/>
  <c r="AV9" i="57"/>
  <c r="AW9" i="57"/>
  <c r="AU10" i="57"/>
  <c r="AV10" i="57"/>
  <c r="AW10" i="57"/>
  <c r="AU11" i="57"/>
  <c r="AV11" i="57"/>
  <c r="AW11" i="57"/>
  <c r="AU12" i="57"/>
  <c r="AV12" i="57"/>
  <c r="AW12" i="57"/>
  <c r="AU13" i="57"/>
  <c r="AV13" i="57"/>
  <c r="AW13" i="57"/>
  <c r="AU14" i="57"/>
  <c r="AV14" i="57"/>
  <c r="AW14" i="57"/>
  <c r="AU15" i="57"/>
  <c r="AV15" i="57"/>
  <c r="AW15" i="57"/>
  <c r="AU16" i="57"/>
  <c r="AV16" i="57"/>
  <c r="AW16" i="57"/>
  <c r="AU17" i="57"/>
  <c r="AV17" i="57"/>
  <c r="AW17" i="57"/>
  <c r="AU18" i="57"/>
  <c r="AV18" i="57"/>
  <c r="AW18" i="57"/>
  <c r="AU19" i="57"/>
  <c r="AV19" i="57"/>
  <c r="AW19" i="57"/>
  <c r="AU20" i="57"/>
  <c r="AV20" i="57"/>
  <c r="AW20" i="57"/>
  <c r="AU21" i="57"/>
  <c r="AV21" i="57"/>
  <c r="AW21" i="57"/>
  <c r="AU22" i="57"/>
  <c r="AV22" i="57"/>
  <c r="AW22" i="57"/>
  <c r="AU23" i="57"/>
  <c r="AV23" i="57"/>
  <c r="AW23" i="57"/>
  <c r="AU24" i="57"/>
  <c r="AV24" i="57"/>
  <c r="AW24" i="57"/>
  <c r="AU25" i="57"/>
  <c r="AV25" i="57"/>
  <c r="AW25" i="57"/>
  <c r="AU26" i="57"/>
  <c r="AV26" i="57"/>
  <c r="AW26" i="57"/>
  <c r="AU27" i="57"/>
  <c r="AV27" i="57"/>
  <c r="AW27" i="57"/>
  <c r="AU28" i="57"/>
  <c r="AV28" i="57"/>
  <c r="AW28" i="57"/>
  <c r="AU29" i="57"/>
  <c r="AV29" i="57"/>
  <c r="AW29" i="57"/>
  <c r="AU31" i="57"/>
  <c r="AV31" i="57"/>
  <c r="AW31" i="57"/>
  <c r="AU32" i="57"/>
  <c r="AV32" i="57"/>
  <c r="AW32" i="57"/>
  <c r="AU33" i="57"/>
  <c r="AV33" i="57"/>
  <c r="AW33" i="57"/>
  <c r="AU34" i="57"/>
  <c r="AV34" i="57"/>
  <c r="AW34" i="57"/>
  <c r="AU35" i="57"/>
  <c r="AV35" i="57"/>
  <c r="AW35" i="57"/>
  <c r="AU36" i="57"/>
  <c r="AV36" i="57"/>
  <c r="AW36" i="57"/>
  <c r="AV8" i="57"/>
  <c r="AW8" i="57"/>
  <c r="AU8" i="57"/>
  <c r="AQ9" i="57"/>
  <c r="AS9" i="57"/>
  <c r="AQ10" i="57"/>
  <c r="AR10" i="57"/>
  <c r="AS10" i="57"/>
  <c r="AQ11" i="57"/>
  <c r="AR11" i="57"/>
  <c r="AS11" i="57"/>
  <c r="AQ12" i="57"/>
  <c r="AR12" i="57"/>
  <c r="AS12" i="57"/>
  <c r="AQ13" i="57"/>
  <c r="AR13" i="57"/>
  <c r="AS13" i="57"/>
  <c r="AQ14" i="57"/>
  <c r="AS14" i="57"/>
  <c r="AQ15" i="57"/>
  <c r="AR15" i="57"/>
  <c r="AS15" i="57"/>
  <c r="AQ16" i="57"/>
  <c r="AR16" i="57"/>
  <c r="AS16" i="57"/>
  <c r="AQ17" i="57"/>
  <c r="AR17" i="57"/>
  <c r="AS17" i="57"/>
  <c r="AQ18" i="57"/>
  <c r="AR18" i="57"/>
  <c r="AS18" i="57"/>
  <c r="AQ19" i="57"/>
  <c r="AR19" i="57"/>
  <c r="AS19" i="57"/>
  <c r="AQ20" i="57"/>
  <c r="AS20" i="57"/>
  <c r="AQ21" i="57"/>
  <c r="AR21" i="57"/>
  <c r="AS21" i="57"/>
  <c r="AQ22" i="57"/>
  <c r="AR22" i="57"/>
  <c r="AS22" i="57"/>
  <c r="AQ23" i="57"/>
  <c r="AR23" i="57"/>
  <c r="AS23" i="57"/>
  <c r="AQ24" i="57"/>
  <c r="AR24" i="57"/>
  <c r="AS24" i="57"/>
  <c r="AQ25" i="57"/>
  <c r="AR25" i="57"/>
  <c r="AS25" i="57"/>
  <c r="AQ26" i="57"/>
  <c r="AR26" i="57"/>
  <c r="AS26" i="57"/>
  <c r="AQ27" i="57"/>
  <c r="AR27" i="57"/>
  <c r="AS27" i="57"/>
  <c r="AQ28" i="57"/>
  <c r="AR28" i="57"/>
  <c r="AS28" i="57"/>
  <c r="AQ29" i="57"/>
  <c r="AR29" i="57"/>
  <c r="AS29" i="57"/>
  <c r="AQ31" i="57"/>
  <c r="AR31" i="57"/>
  <c r="AS31" i="57"/>
  <c r="AQ32" i="57"/>
  <c r="AR32" i="57"/>
  <c r="AS32" i="57"/>
  <c r="AQ33" i="57"/>
  <c r="AR33" i="57"/>
  <c r="AS33" i="57"/>
  <c r="AQ34" i="57"/>
  <c r="AR34" i="57"/>
  <c r="AS34" i="57"/>
  <c r="AQ35" i="57"/>
  <c r="AR35" i="57"/>
  <c r="AS35" i="57"/>
  <c r="AQ36" i="57"/>
  <c r="AR36" i="57"/>
  <c r="AS36" i="57"/>
  <c r="AR8" i="57"/>
  <c r="AS8" i="57"/>
  <c r="AQ8" i="57"/>
  <c r="D19" i="82" l="1"/>
  <c r="B19" i="82"/>
  <c r="AK9" i="9"/>
  <c r="AK10" i="9"/>
  <c r="AK11" i="9"/>
  <c r="AK12" i="9"/>
  <c r="AK13" i="9"/>
  <c r="AK16" i="9"/>
  <c r="AK17" i="9"/>
  <c r="AK18" i="9"/>
  <c r="AK19" i="9"/>
  <c r="AK20" i="9"/>
  <c r="AK21" i="9"/>
  <c r="AK24" i="9"/>
  <c r="AK25" i="9"/>
  <c r="AK26" i="9"/>
  <c r="AK27" i="9"/>
  <c r="AK28" i="9"/>
  <c r="AK29" i="9"/>
  <c r="AK8" i="9"/>
  <c r="AJ9" i="9"/>
  <c r="AJ10" i="9"/>
  <c r="AJ11" i="9"/>
  <c r="AJ12" i="9"/>
  <c r="AJ13" i="9"/>
  <c r="AJ16" i="9"/>
  <c r="AJ17" i="9"/>
  <c r="AJ18" i="9"/>
  <c r="AJ19" i="9"/>
  <c r="AJ20" i="9"/>
  <c r="AJ21" i="9"/>
  <c r="AJ24" i="9"/>
  <c r="AJ25" i="9"/>
  <c r="AJ26" i="9"/>
  <c r="AJ27" i="9"/>
  <c r="AJ28" i="9"/>
  <c r="AJ29" i="9"/>
  <c r="AJ8" i="9"/>
  <c r="AH9" i="9"/>
  <c r="AH10" i="9"/>
  <c r="AH11" i="9"/>
  <c r="AH12" i="9"/>
  <c r="AH13" i="9"/>
  <c r="AH16" i="9"/>
  <c r="AH17" i="9"/>
  <c r="AH18" i="9"/>
  <c r="AH19" i="9"/>
  <c r="AH20" i="9"/>
  <c r="AH21" i="9"/>
  <c r="AH24" i="9"/>
  <c r="AH25" i="9"/>
  <c r="AH26" i="9"/>
  <c r="AH27" i="9"/>
  <c r="AH28" i="9"/>
  <c r="AH29" i="9"/>
  <c r="AH8" i="9"/>
  <c r="AG9" i="9"/>
  <c r="AG10" i="9"/>
  <c r="AG11" i="9"/>
  <c r="AG12" i="9"/>
  <c r="AG13" i="9"/>
  <c r="AG16" i="9"/>
  <c r="AG17" i="9"/>
  <c r="AG18" i="9"/>
  <c r="AG19" i="9"/>
  <c r="AG20" i="9"/>
  <c r="AG21" i="9"/>
  <c r="AG24" i="9"/>
  <c r="AG25" i="9"/>
  <c r="AG26" i="9"/>
  <c r="AG27" i="9"/>
  <c r="AG28" i="9"/>
  <c r="AG29" i="9"/>
  <c r="AG8" i="9"/>
  <c r="AB8" i="76" l="1"/>
  <c r="AH8" i="76" s="1"/>
  <c r="AB9" i="76"/>
  <c r="AH9" i="76" s="1"/>
  <c r="AB10" i="76"/>
  <c r="AH10" i="76" s="1"/>
  <c r="AB11" i="76"/>
  <c r="AH11" i="76" s="1"/>
  <c r="AB12" i="76"/>
  <c r="AH12" i="76" s="1"/>
  <c r="AB13" i="76"/>
  <c r="AH13" i="76" s="1"/>
  <c r="AB14" i="76"/>
  <c r="AH14" i="76" s="1"/>
  <c r="AB15" i="76"/>
  <c r="AH15" i="76" s="1"/>
  <c r="AB16" i="76"/>
  <c r="AH16" i="76" s="1"/>
  <c r="AB17" i="76"/>
  <c r="AH17" i="76" s="1"/>
  <c r="AB18" i="76"/>
  <c r="AH18" i="76" s="1"/>
  <c r="AB19" i="76"/>
  <c r="AH19" i="76" s="1"/>
  <c r="AB20" i="76"/>
  <c r="AH20" i="76" s="1"/>
  <c r="AB21" i="76"/>
  <c r="AH21" i="76" s="1"/>
  <c r="AB22" i="76"/>
  <c r="AH22" i="76" s="1"/>
  <c r="AB23" i="76"/>
  <c r="AH23" i="76" s="1"/>
  <c r="AB24" i="76"/>
  <c r="AH24" i="76" s="1"/>
  <c r="AB25" i="76"/>
  <c r="AH25" i="76" s="1"/>
  <c r="AB26" i="76"/>
  <c r="AH26" i="76" s="1"/>
  <c r="AB27" i="76"/>
  <c r="AH27" i="76" s="1"/>
  <c r="AB28" i="76"/>
  <c r="AH28" i="76" s="1"/>
  <c r="AB30" i="76"/>
  <c r="AH30" i="76" s="1"/>
  <c r="AB32" i="76"/>
  <c r="AH32" i="76" s="1"/>
  <c r="AB7" i="76"/>
  <c r="AH7" i="76" s="1"/>
  <c r="Z34" i="76"/>
  <c r="AB34" i="76" s="1"/>
  <c r="AH34" i="76" s="1"/>
  <c r="Z33" i="76"/>
  <c r="AB33" i="76" s="1"/>
  <c r="AH33" i="76" s="1"/>
  <c r="Z32" i="76"/>
  <c r="Z31" i="76"/>
  <c r="AB31" i="76" s="1"/>
  <c r="AH31" i="76" s="1"/>
  <c r="Z30" i="76"/>
  <c r="AI7" i="76" l="1"/>
  <c r="AI28" i="76"/>
  <c r="AI15" i="76"/>
  <c r="AI32" i="76"/>
  <c r="AI14" i="76"/>
  <c r="AI21" i="76"/>
  <c r="AI31" i="76"/>
  <c r="AI11" i="76"/>
  <c r="AI9" i="76"/>
  <c r="AI23" i="76"/>
  <c r="AI22" i="76"/>
  <c r="AI30" i="76"/>
  <c r="AI13" i="76"/>
  <c r="AI20" i="76"/>
  <c r="AI12" i="76"/>
  <c r="AI27" i="76"/>
  <c r="AI19" i="76"/>
  <c r="AI26" i="76"/>
  <c r="AI18" i="76"/>
  <c r="AI10" i="76"/>
  <c r="AI33" i="76"/>
  <c r="AI25" i="76"/>
  <c r="AI17" i="76"/>
  <c r="AI34" i="76"/>
  <c r="AI24" i="76"/>
  <c r="AI16" i="76"/>
  <c r="AI8" i="76"/>
  <c r="Z35" i="76"/>
  <c r="AB35" i="76" s="1"/>
  <c r="AH35" i="76" s="1"/>
  <c r="AE8" i="30"/>
  <c r="AE9" i="30"/>
  <c r="AE10" i="30"/>
  <c r="AE11" i="30"/>
  <c r="AE12" i="30"/>
  <c r="AE13" i="30"/>
  <c r="AE14" i="30"/>
  <c r="AE15" i="30"/>
  <c r="AE16" i="30"/>
  <c r="AE17" i="30"/>
  <c r="AE18" i="30"/>
  <c r="AE19" i="30"/>
  <c r="AE20" i="30"/>
  <c r="AE21" i="30"/>
  <c r="AE22" i="30"/>
  <c r="AE23" i="30"/>
  <c r="AE24" i="30"/>
  <c r="AE25" i="30"/>
  <c r="AE26" i="30"/>
  <c r="AE27" i="30"/>
  <c r="AE28" i="30"/>
  <c r="AE30" i="30"/>
  <c r="AE31" i="30"/>
  <c r="AE32" i="30"/>
  <c r="AE33" i="30"/>
  <c r="AE34" i="30"/>
  <c r="AE35" i="30"/>
  <c r="AE7" i="30"/>
  <c r="AB8" i="30"/>
  <c r="AB9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30" i="30"/>
  <c r="AB31" i="30"/>
  <c r="AB32" i="30"/>
  <c r="AB33" i="30"/>
  <c r="AB34" i="30"/>
  <c r="AB35" i="30"/>
  <c r="AB7" i="30"/>
  <c r="AI35" i="76" l="1"/>
  <c r="AO8" i="33"/>
  <c r="AO9" i="33"/>
  <c r="AO10" i="33"/>
  <c r="AO11" i="33"/>
  <c r="AO12" i="33"/>
  <c r="AO13" i="33"/>
  <c r="AO14" i="33"/>
  <c r="AO15" i="33"/>
  <c r="AO16" i="33"/>
  <c r="AO17" i="33"/>
  <c r="AO18" i="33"/>
  <c r="AO19" i="33"/>
  <c r="AO20" i="33"/>
  <c r="AO21" i="33"/>
  <c r="AO22" i="33"/>
  <c r="AO23" i="33"/>
  <c r="AO24" i="33"/>
  <c r="AO25" i="33"/>
  <c r="AO26" i="33"/>
  <c r="AO27" i="33"/>
  <c r="AO28" i="33"/>
  <c r="AO30" i="33"/>
  <c r="AO31" i="33"/>
  <c r="AO32" i="33"/>
  <c r="AO33" i="33"/>
  <c r="AO34" i="33"/>
  <c r="AO35" i="33"/>
  <c r="AO7" i="33"/>
  <c r="AK8" i="33"/>
  <c r="AK9" i="33"/>
  <c r="AK10" i="33"/>
  <c r="AK11" i="33"/>
  <c r="AK12" i="33"/>
  <c r="AK13" i="33"/>
  <c r="AK14" i="33"/>
  <c r="AK15" i="33"/>
  <c r="AK16" i="33"/>
  <c r="AK17" i="33"/>
  <c r="AK18" i="33"/>
  <c r="AK19" i="33"/>
  <c r="AK20" i="33"/>
  <c r="AK21" i="33"/>
  <c r="AK22" i="33"/>
  <c r="AK23" i="33"/>
  <c r="AK24" i="33"/>
  <c r="AK25" i="33"/>
  <c r="AK26" i="33"/>
  <c r="AK27" i="33"/>
  <c r="AK28" i="33"/>
  <c r="AK30" i="33"/>
  <c r="AK31" i="33"/>
  <c r="AK32" i="33"/>
  <c r="AK33" i="33"/>
  <c r="AK34" i="33"/>
  <c r="AK35" i="33"/>
  <c r="AK7" i="33"/>
  <c r="F19" i="82" l="1"/>
  <c r="G19" i="82" l="1"/>
  <c r="C18" i="47"/>
  <c r="D18" i="47"/>
  <c r="E18" i="47"/>
  <c r="F18" i="47"/>
  <c r="G18" i="47"/>
  <c r="H18" i="47"/>
  <c r="I18" i="47"/>
  <c r="D17" i="47"/>
  <c r="E17" i="47"/>
  <c r="F17" i="47"/>
  <c r="G17" i="47"/>
  <c r="H17" i="47"/>
  <c r="I17" i="47"/>
  <c r="C17" i="47"/>
  <c r="AM10" i="63" l="1"/>
  <c r="AN10" i="63"/>
  <c r="AO10" i="63"/>
  <c r="AM11" i="63"/>
  <c r="AN11" i="63"/>
  <c r="AO11" i="63"/>
  <c r="AM12" i="63"/>
  <c r="AN12" i="63"/>
  <c r="AO12" i="63"/>
  <c r="AM13" i="63"/>
  <c r="AN13" i="63"/>
  <c r="AO13" i="63"/>
  <c r="AM14" i="63"/>
  <c r="AN14" i="63"/>
  <c r="AO14" i="63"/>
  <c r="AM15" i="63"/>
  <c r="AN15" i="63"/>
  <c r="AO15" i="63"/>
  <c r="AM16" i="63"/>
  <c r="AN16" i="63"/>
  <c r="AO16" i="63"/>
  <c r="AM17" i="63"/>
  <c r="AN17" i="63"/>
  <c r="AO17" i="63"/>
  <c r="AM18" i="63"/>
  <c r="AN18" i="63"/>
  <c r="AO18" i="63"/>
  <c r="AM19" i="63"/>
  <c r="AN19" i="63"/>
  <c r="AO19" i="63"/>
  <c r="AM20" i="63"/>
  <c r="AN20" i="63"/>
  <c r="AO20" i="63"/>
  <c r="AM21" i="63"/>
  <c r="AN21" i="63"/>
  <c r="AO21" i="63"/>
  <c r="AM22" i="63"/>
  <c r="AN22" i="63"/>
  <c r="AO22" i="63"/>
  <c r="AM23" i="63"/>
  <c r="AN23" i="63"/>
  <c r="AO23" i="63"/>
  <c r="AM24" i="63"/>
  <c r="AN24" i="63"/>
  <c r="AO24" i="63"/>
  <c r="AM25" i="63"/>
  <c r="AN25" i="63"/>
  <c r="AO25" i="63"/>
  <c r="AM26" i="63"/>
  <c r="AN26" i="63"/>
  <c r="AO26" i="63"/>
  <c r="AM27" i="63"/>
  <c r="AN27" i="63"/>
  <c r="AO27" i="63"/>
  <c r="AM28" i="63"/>
  <c r="AN28" i="63"/>
  <c r="AO28" i="63"/>
  <c r="AM29" i="63"/>
  <c r="AN29" i="63"/>
  <c r="AO29" i="63"/>
  <c r="AM30" i="63"/>
  <c r="AN30" i="63"/>
  <c r="AO30" i="63"/>
  <c r="AM32" i="63"/>
  <c r="AN32" i="63"/>
  <c r="AO32" i="63"/>
  <c r="AM33" i="63"/>
  <c r="AN33" i="63"/>
  <c r="AO33" i="63"/>
  <c r="AM34" i="63"/>
  <c r="AN34" i="63"/>
  <c r="AO34" i="63"/>
  <c r="AM35" i="63"/>
  <c r="AN35" i="63"/>
  <c r="AO35" i="63"/>
  <c r="AM36" i="63"/>
  <c r="AN36" i="63"/>
  <c r="AO36" i="63"/>
  <c r="AM37" i="63"/>
  <c r="AN37" i="63"/>
  <c r="AO37" i="63"/>
  <c r="AN9" i="63"/>
  <c r="AO9" i="63"/>
  <c r="AM9" i="63"/>
  <c r="AM10" i="64"/>
  <c r="AN10" i="64"/>
  <c r="AO10" i="64"/>
  <c r="AM11" i="64"/>
  <c r="AN11" i="64"/>
  <c r="AO11" i="64"/>
  <c r="AM12" i="64"/>
  <c r="AN12" i="64"/>
  <c r="AO12" i="64"/>
  <c r="AM13" i="64"/>
  <c r="AN13" i="64"/>
  <c r="AO13" i="64"/>
  <c r="AM14" i="64"/>
  <c r="AN14" i="64"/>
  <c r="AO14" i="64"/>
  <c r="AM15" i="64"/>
  <c r="AN15" i="64"/>
  <c r="AO15" i="64"/>
  <c r="AM16" i="64"/>
  <c r="AN16" i="64"/>
  <c r="AO16" i="64"/>
  <c r="AM17" i="64"/>
  <c r="AN17" i="64"/>
  <c r="AO17" i="64"/>
  <c r="AM18" i="64"/>
  <c r="AN18" i="64"/>
  <c r="AO18" i="64"/>
  <c r="AM19" i="64"/>
  <c r="AN19" i="64"/>
  <c r="AO19" i="64"/>
  <c r="AM20" i="64"/>
  <c r="AN20" i="64"/>
  <c r="AO20" i="64"/>
  <c r="AM21" i="64"/>
  <c r="AN21" i="64"/>
  <c r="AO21" i="64"/>
  <c r="AM22" i="64"/>
  <c r="AN22" i="64"/>
  <c r="AO22" i="64"/>
  <c r="AM23" i="64"/>
  <c r="AN23" i="64"/>
  <c r="AO23" i="64"/>
  <c r="AM24" i="64"/>
  <c r="AN24" i="64"/>
  <c r="AO24" i="64"/>
  <c r="AM25" i="64"/>
  <c r="AN25" i="64"/>
  <c r="AO25" i="64"/>
  <c r="AM26" i="64"/>
  <c r="AN26" i="64"/>
  <c r="AO26" i="64"/>
  <c r="AM27" i="64"/>
  <c r="AN27" i="64"/>
  <c r="AO27" i="64"/>
  <c r="AM28" i="64"/>
  <c r="AN28" i="64"/>
  <c r="AO28" i="64"/>
  <c r="AM29" i="64"/>
  <c r="AN29" i="64"/>
  <c r="AO29" i="64"/>
  <c r="AM30" i="64"/>
  <c r="AN30" i="64"/>
  <c r="AO30" i="64"/>
  <c r="AM32" i="64"/>
  <c r="AN32" i="64"/>
  <c r="AO32" i="64"/>
  <c r="AM33" i="64"/>
  <c r="AN33" i="64"/>
  <c r="AO33" i="64"/>
  <c r="AM34" i="64"/>
  <c r="AN34" i="64"/>
  <c r="AO34" i="64"/>
  <c r="AM35" i="64"/>
  <c r="AN35" i="64"/>
  <c r="AO35" i="64"/>
  <c r="AM36" i="64"/>
  <c r="AN36" i="64"/>
  <c r="AO36" i="64"/>
  <c r="AM37" i="64"/>
  <c r="AN37" i="64"/>
  <c r="AO37" i="64"/>
  <c r="AN9" i="64"/>
  <c r="AO9" i="64"/>
  <c r="AM9" i="64"/>
  <c r="AI10" i="63"/>
  <c r="AJ10" i="63"/>
  <c r="AK10" i="63"/>
  <c r="AI11" i="63"/>
  <c r="AJ11" i="63"/>
  <c r="AK11" i="63"/>
  <c r="AI12" i="63"/>
  <c r="AJ12" i="63"/>
  <c r="AK12" i="63"/>
  <c r="AI13" i="63"/>
  <c r="AJ13" i="63"/>
  <c r="AK13" i="63"/>
  <c r="AI14" i="63"/>
  <c r="AJ14" i="63"/>
  <c r="AK14" i="63"/>
  <c r="AI15" i="63"/>
  <c r="AJ15" i="63"/>
  <c r="AK15" i="63"/>
  <c r="AI16" i="63"/>
  <c r="AJ16" i="63"/>
  <c r="AK16" i="63"/>
  <c r="AI17" i="63"/>
  <c r="AJ17" i="63"/>
  <c r="AK17" i="63"/>
  <c r="AI18" i="63"/>
  <c r="AJ18" i="63"/>
  <c r="AK18" i="63"/>
  <c r="AI19" i="63"/>
  <c r="AJ19" i="63"/>
  <c r="AK19" i="63"/>
  <c r="AI20" i="63"/>
  <c r="AJ20" i="63"/>
  <c r="AK20" i="63"/>
  <c r="AI21" i="63"/>
  <c r="AJ21" i="63"/>
  <c r="AK21" i="63"/>
  <c r="AI22" i="63"/>
  <c r="AJ22" i="63"/>
  <c r="AK22" i="63"/>
  <c r="AI23" i="63"/>
  <c r="AJ23" i="63"/>
  <c r="AK23" i="63"/>
  <c r="AI24" i="63"/>
  <c r="AJ24" i="63"/>
  <c r="AK24" i="63"/>
  <c r="AI25" i="63"/>
  <c r="AJ25" i="63"/>
  <c r="AK25" i="63"/>
  <c r="AI26" i="63"/>
  <c r="AJ26" i="63"/>
  <c r="AK26" i="63"/>
  <c r="AI27" i="63"/>
  <c r="AJ27" i="63"/>
  <c r="AK27" i="63"/>
  <c r="AI28" i="63"/>
  <c r="AJ28" i="63"/>
  <c r="AK28" i="63"/>
  <c r="AI29" i="63"/>
  <c r="AJ29" i="63"/>
  <c r="AK29" i="63"/>
  <c r="AI30" i="63"/>
  <c r="AJ30" i="63"/>
  <c r="AK30" i="63"/>
  <c r="AI32" i="63"/>
  <c r="AJ32" i="63"/>
  <c r="AK32" i="63"/>
  <c r="AI33" i="63"/>
  <c r="AJ33" i="63"/>
  <c r="AK33" i="63"/>
  <c r="AI34" i="63"/>
  <c r="AJ34" i="63"/>
  <c r="AK34" i="63"/>
  <c r="AI35" i="63"/>
  <c r="AJ35" i="63"/>
  <c r="AK35" i="63"/>
  <c r="AI36" i="63"/>
  <c r="AJ36" i="63"/>
  <c r="AK36" i="63"/>
  <c r="AI37" i="63"/>
  <c r="AJ37" i="63"/>
  <c r="AK37" i="63"/>
  <c r="AJ9" i="63"/>
  <c r="AK9" i="63"/>
  <c r="AI9" i="63"/>
  <c r="AI10" i="64"/>
  <c r="AJ10" i="64"/>
  <c r="AK10" i="64"/>
  <c r="AI11" i="64"/>
  <c r="AJ11" i="64"/>
  <c r="AK11" i="64"/>
  <c r="AI12" i="64"/>
  <c r="AJ12" i="64"/>
  <c r="AK12" i="64"/>
  <c r="AI13" i="64"/>
  <c r="AJ13" i="64"/>
  <c r="AK13" i="64"/>
  <c r="AI14" i="64"/>
  <c r="AJ14" i="64"/>
  <c r="AK14" i="64"/>
  <c r="AI15" i="64"/>
  <c r="AJ15" i="64"/>
  <c r="AK15" i="64"/>
  <c r="AI16" i="64"/>
  <c r="AJ16" i="64"/>
  <c r="AK16" i="64"/>
  <c r="AI17" i="64"/>
  <c r="AJ17" i="64"/>
  <c r="AK17" i="64"/>
  <c r="AI18" i="64"/>
  <c r="AJ18" i="64"/>
  <c r="AK18" i="64"/>
  <c r="AI19" i="64"/>
  <c r="AJ19" i="64"/>
  <c r="AK19" i="64"/>
  <c r="AI20" i="64"/>
  <c r="AJ20" i="64"/>
  <c r="AK20" i="64"/>
  <c r="AI21" i="64"/>
  <c r="AJ21" i="64"/>
  <c r="AK21" i="64"/>
  <c r="AI22" i="64"/>
  <c r="AJ22" i="64"/>
  <c r="AK22" i="64"/>
  <c r="AI23" i="64"/>
  <c r="AJ23" i="64"/>
  <c r="AK23" i="64"/>
  <c r="AI24" i="64"/>
  <c r="AJ24" i="64"/>
  <c r="AK24" i="64"/>
  <c r="AI25" i="64"/>
  <c r="AJ25" i="64"/>
  <c r="AK25" i="64"/>
  <c r="AI26" i="64"/>
  <c r="AJ26" i="64"/>
  <c r="AK26" i="64"/>
  <c r="AI27" i="64"/>
  <c r="AJ27" i="64"/>
  <c r="AK27" i="64"/>
  <c r="AI28" i="64"/>
  <c r="AJ28" i="64"/>
  <c r="AK28" i="64"/>
  <c r="AI29" i="64"/>
  <c r="AJ29" i="64"/>
  <c r="AK29" i="64"/>
  <c r="AI30" i="64"/>
  <c r="AJ30" i="64"/>
  <c r="AK30" i="64"/>
  <c r="AI32" i="64"/>
  <c r="AJ32" i="64"/>
  <c r="AK32" i="64"/>
  <c r="AI33" i="64"/>
  <c r="AJ33" i="64"/>
  <c r="AK33" i="64"/>
  <c r="AI34" i="64"/>
  <c r="AJ34" i="64"/>
  <c r="AK34" i="64"/>
  <c r="AI35" i="64"/>
  <c r="AJ35" i="64"/>
  <c r="AK35" i="64"/>
  <c r="AI36" i="64"/>
  <c r="AJ36" i="64"/>
  <c r="AK36" i="64"/>
  <c r="AI37" i="64"/>
  <c r="AJ37" i="64"/>
  <c r="AK37" i="64"/>
  <c r="AJ9" i="64"/>
  <c r="AK9" i="64"/>
  <c r="AI9" i="64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8" i="9"/>
  <c r="AN22" i="9"/>
  <c r="AN23" i="9"/>
  <c r="AN24" i="9"/>
  <c r="AN25" i="9"/>
  <c r="AN26" i="9"/>
  <c r="AN27" i="9"/>
  <c r="AN28" i="9"/>
  <c r="AN29" i="9"/>
  <c r="AN14" i="9"/>
  <c r="AN15" i="9"/>
  <c r="AN16" i="9"/>
  <c r="AN17" i="9"/>
  <c r="AN18" i="9"/>
  <c r="AN19" i="9"/>
  <c r="AN20" i="9"/>
  <c r="AN21" i="9"/>
  <c r="AN9" i="9"/>
  <c r="AN10" i="9"/>
  <c r="AN11" i="9"/>
  <c r="AN12" i="9"/>
  <c r="AN13" i="9"/>
  <c r="AN8" i="9"/>
  <c r="AQ9" i="64" l="1"/>
  <c r="AQ36" i="64"/>
  <c r="AR33" i="64"/>
  <c r="AS29" i="64"/>
  <c r="AQ27" i="64"/>
  <c r="AR24" i="64"/>
  <c r="AS21" i="64"/>
  <c r="AQ19" i="64"/>
  <c r="AR16" i="64"/>
  <c r="AS13" i="64"/>
  <c r="AQ11" i="64"/>
  <c r="AR37" i="63"/>
  <c r="AS34" i="63"/>
  <c r="AQ32" i="63"/>
  <c r="AR28" i="63"/>
  <c r="AS25" i="63"/>
  <c r="AQ23" i="63"/>
  <c r="AR20" i="63"/>
  <c r="AS17" i="63"/>
  <c r="AQ15" i="63"/>
  <c r="AR12" i="63"/>
  <c r="AR29" i="64"/>
  <c r="AS18" i="64"/>
  <c r="AS10" i="64"/>
  <c r="AQ37" i="63"/>
  <c r="AR34" i="63"/>
  <c r="AS30" i="63"/>
  <c r="AQ28" i="63"/>
  <c r="AR25" i="63"/>
  <c r="AS22" i="63"/>
  <c r="AQ20" i="63"/>
  <c r="AR17" i="63"/>
  <c r="AS14" i="63"/>
  <c r="AQ12" i="63"/>
  <c r="AQ33" i="64"/>
  <c r="AR9" i="64"/>
  <c r="AR35" i="64"/>
  <c r="AS32" i="64"/>
  <c r="AQ29" i="64"/>
  <c r="AR26" i="64"/>
  <c r="AS23" i="64"/>
  <c r="AQ21" i="64"/>
  <c r="AR18" i="64"/>
  <c r="AS15" i="64"/>
  <c r="AQ13" i="64"/>
  <c r="AR10" i="64"/>
  <c r="AS36" i="63"/>
  <c r="AQ34" i="63"/>
  <c r="AR30" i="63"/>
  <c r="AS27" i="63"/>
  <c r="AQ25" i="63"/>
  <c r="AR22" i="63"/>
  <c r="AS19" i="63"/>
  <c r="AQ17" i="63"/>
  <c r="AR14" i="63"/>
  <c r="AS11" i="63"/>
  <c r="AS26" i="64"/>
  <c r="AR32" i="64"/>
  <c r="AR23" i="64"/>
  <c r="AR15" i="64"/>
  <c r="AQ10" i="64"/>
  <c r="AR36" i="63"/>
  <c r="AS33" i="63"/>
  <c r="AQ30" i="63"/>
  <c r="AR27" i="63"/>
  <c r="AS24" i="63"/>
  <c r="AQ22" i="63"/>
  <c r="AR19" i="63"/>
  <c r="AS16" i="63"/>
  <c r="AQ14" i="63"/>
  <c r="AR11" i="63"/>
  <c r="AS9" i="64"/>
  <c r="AR13" i="64"/>
  <c r="AQ26" i="64"/>
  <c r="AR37" i="64"/>
  <c r="AS34" i="64"/>
  <c r="AQ32" i="64"/>
  <c r="AR28" i="64"/>
  <c r="AS25" i="64"/>
  <c r="AQ23" i="64"/>
  <c r="AR20" i="64"/>
  <c r="AS17" i="64"/>
  <c r="AQ15" i="64"/>
  <c r="AR12" i="64"/>
  <c r="AQ9" i="63"/>
  <c r="AQ36" i="63"/>
  <c r="AR33" i="63"/>
  <c r="AS29" i="63"/>
  <c r="AQ27" i="63"/>
  <c r="AR24" i="63"/>
  <c r="AS21" i="63"/>
  <c r="AQ19" i="63"/>
  <c r="AR16" i="63"/>
  <c r="AS13" i="63"/>
  <c r="AQ11" i="63"/>
  <c r="AQ24" i="64"/>
  <c r="AS37" i="64"/>
  <c r="AS12" i="64"/>
  <c r="AR34" i="64"/>
  <c r="AR17" i="64"/>
  <c r="AQ33" i="63"/>
  <c r="AR21" i="63"/>
  <c r="AQ16" i="63"/>
  <c r="AS10" i="63"/>
  <c r="AQ16" i="64"/>
  <c r="AQ35" i="64"/>
  <c r="AS20" i="64"/>
  <c r="AR30" i="64"/>
  <c r="AQ13" i="63"/>
  <c r="AS35" i="64"/>
  <c r="AR21" i="64"/>
  <c r="AS28" i="64"/>
  <c r="AQ18" i="64"/>
  <c r="AQ37" i="64"/>
  <c r="AS30" i="64"/>
  <c r="AQ28" i="64"/>
  <c r="AR25" i="64"/>
  <c r="AS22" i="64"/>
  <c r="AQ20" i="64"/>
  <c r="AS14" i="64"/>
  <c r="AQ12" i="64"/>
  <c r="AS9" i="63"/>
  <c r="AS35" i="63"/>
  <c r="AR29" i="63"/>
  <c r="AS26" i="63"/>
  <c r="AQ24" i="63"/>
  <c r="AS18" i="63"/>
  <c r="AR13" i="63"/>
  <c r="AS36" i="64"/>
  <c r="AQ34" i="64"/>
  <c r="AS27" i="64"/>
  <c r="AQ25" i="64"/>
  <c r="AR22" i="64"/>
  <c r="AS19" i="64"/>
  <c r="AQ17" i="64"/>
  <c r="AR14" i="64"/>
  <c r="AS11" i="64"/>
  <c r="AR9" i="63"/>
  <c r="AR35" i="63"/>
  <c r="AS32" i="63"/>
  <c r="AQ29" i="63"/>
  <c r="AR26" i="63"/>
  <c r="AS23" i="63"/>
  <c r="AQ21" i="63"/>
  <c r="AR18" i="63"/>
  <c r="AS15" i="63"/>
  <c r="AR10" i="63"/>
  <c r="AR36" i="64"/>
  <c r="AS33" i="64"/>
  <c r="AQ30" i="64"/>
  <c r="AR27" i="64"/>
  <c r="AS24" i="64"/>
  <c r="AQ22" i="64"/>
  <c r="AR19" i="64"/>
  <c r="AS16" i="64"/>
  <c r="AQ14" i="64"/>
  <c r="AR11" i="64"/>
  <c r="AS37" i="63"/>
  <c r="AQ35" i="63"/>
  <c r="AR32" i="63"/>
  <c r="AS28" i="63"/>
  <c r="AQ26" i="63"/>
  <c r="AR23" i="63"/>
  <c r="AS20" i="63"/>
  <c r="AQ18" i="63"/>
  <c r="AR15" i="63"/>
  <c r="AS12" i="63"/>
  <c r="AQ10" i="63"/>
  <c r="AM9" i="58"/>
  <c r="AN9" i="58"/>
  <c r="AO9" i="58"/>
  <c r="AM10" i="58"/>
  <c r="AN10" i="58"/>
  <c r="AO10" i="58"/>
  <c r="AM11" i="58"/>
  <c r="AN11" i="58"/>
  <c r="AO11" i="58"/>
  <c r="AM12" i="58"/>
  <c r="AN12" i="58"/>
  <c r="AO12" i="58"/>
  <c r="AM13" i="58"/>
  <c r="AN13" i="58"/>
  <c r="AO13" i="58"/>
  <c r="AM14" i="58"/>
  <c r="AN14" i="58"/>
  <c r="AO14" i="58"/>
  <c r="AM15" i="58"/>
  <c r="AN15" i="58"/>
  <c r="AO15" i="58"/>
  <c r="AM16" i="58"/>
  <c r="AN16" i="58"/>
  <c r="AO16" i="58"/>
  <c r="AM17" i="58"/>
  <c r="AN17" i="58"/>
  <c r="AO17" i="58"/>
  <c r="AM18" i="58"/>
  <c r="AN18" i="58"/>
  <c r="AO18" i="58"/>
  <c r="AM19" i="58"/>
  <c r="AN19" i="58"/>
  <c r="AO19" i="58"/>
  <c r="AM20" i="58"/>
  <c r="AN20" i="58"/>
  <c r="AO20" i="58"/>
  <c r="AM21" i="58"/>
  <c r="AN21" i="58"/>
  <c r="AO21" i="58"/>
  <c r="AM22" i="58"/>
  <c r="AN22" i="58"/>
  <c r="AO22" i="58"/>
  <c r="AM23" i="58"/>
  <c r="AN23" i="58"/>
  <c r="AO23" i="58"/>
  <c r="AM24" i="58"/>
  <c r="AN24" i="58"/>
  <c r="AO24" i="58"/>
  <c r="AM25" i="58"/>
  <c r="AN25" i="58"/>
  <c r="AO25" i="58"/>
  <c r="AM26" i="58"/>
  <c r="AN26" i="58"/>
  <c r="AO26" i="58"/>
  <c r="AM27" i="58"/>
  <c r="AN27" i="58"/>
  <c r="AO27" i="58"/>
  <c r="AM28" i="58"/>
  <c r="AN28" i="58"/>
  <c r="AO28" i="58"/>
  <c r="AM29" i="58"/>
  <c r="AN29" i="58"/>
  <c r="AO29" i="58"/>
  <c r="AM31" i="58"/>
  <c r="AN31" i="58"/>
  <c r="AO31" i="58"/>
  <c r="AM32" i="58"/>
  <c r="AN32" i="58"/>
  <c r="AO32" i="58"/>
  <c r="AM33" i="58"/>
  <c r="AN33" i="58"/>
  <c r="AO33" i="58"/>
  <c r="AM34" i="58"/>
  <c r="AN34" i="58"/>
  <c r="AO34" i="58"/>
  <c r="AM35" i="58"/>
  <c r="AN35" i="58"/>
  <c r="AO35" i="58"/>
  <c r="AM36" i="58"/>
  <c r="AN36" i="58"/>
  <c r="AO36" i="58"/>
  <c r="AN8" i="58"/>
  <c r="AO8" i="58"/>
  <c r="AM8" i="58"/>
  <c r="AI9" i="58"/>
  <c r="AJ9" i="58"/>
  <c r="AK9" i="58"/>
  <c r="AI10" i="58"/>
  <c r="AJ10" i="58"/>
  <c r="AK10" i="58"/>
  <c r="AI11" i="58"/>
  <c r="AJ11" i="58"/>
  <c r="AK11" i="58"/>
  <c r="AI12" i="58"/>
  <c r="AJ12" i="58"/>
  <c r="AK12" i="58"/>
  <c r="AI13" i="58"/>
  <c r="AJ13" i="58"/>
  <c r="AK13" i="58"/>
  <c r="AI14" i="58"/>
  <c r="AJ14" i="58"/>
  <c r="AK14" i="58"/>
  <c r="AI15" i="58"/>
  <c r="AJ15" i="58"/>
  <c r="AK15" i="58"/>
  <c r="AI16" i="58"/>
  <c r="AJ16" i="58"/>
  <c r="AK16" i="58"/>
  <c r="AI17" i="58"/>
  <c r="AJ17" i="58"/>
  <c r="AK17" i="58"/>
  <c r="AI18" i="58"/>
  <c r="AJ18" i="58"/>
  <c r="AK18" i="58"/>
  <c r="AI19" i="58"/>
  <c r="AJ19" i="58"/>
  <c r="AK19" i="58"/>
  <c r="AI20" i="58"/>
  <c r="AJ20" i="58"/>
  <c r="AK20" i="58"/>
  <c r="AI21" i="58"/>
  <c r="AJ21" i="58"/>
  <c r="AK21" i="58"/>
  <c r="AI22" i="58"/>
  <c r="AJ22" i="58"/>
  <c r="AK22" i="58"/>
  <c r="AI23" i="58"/>
  <c r="AJ23" i="58"/>
  <c r="AK23" i="58"/>
  <c r="AI24" i="58"/>
  <c r="AJ24" i="58"/>
  <c r="AK24" i="58"/>
  <c r="AI25" i="58"/>
  <c r="AJ25" i="58"/>
  <c r="AK25" i="58"/>
  <c r="AI26" i="58"/>
  <c r="AJ26" i="58"/>
  <c r="AK26" i="58"/>
  <c r="AI27" i="58"/>
  <c r="AJ27" i="58"/>
  <c r="AK27" i="58"/>
  <c r="AI28" i="58"/>
  <c r="AJ28" i="58"/>
  <c r="AK28" i="58"/>
  <c r="AI29" i="58"/>
  <c r="AJ29" i="58"/>
  <c r="AK29" i="58"/>
  <c r="AI31" i="58"/>
  <c r="AJ31" i="58"/>
  <c r="AK31" i="58"/>
  <c r="AI32" i="58"/>
  <c r="AJ32" i="58"/>
  <c r="AK32" i="58"/>
  <c r="AI33" i="58"/>
  <c r="AJ33" i="58"/>
  <c r="AK33" i="58"/>
  <c r="AI34" i="58"/>
  <c r="AJ34" i="58"/>
  <c r="AK34" i="58"/>
  <c r="AI35" i="58"/>
  <c r="AJ35" i="58"/>
  <c r="AK35" i="58"/>
  <c r="AI36" i="58"/>
  <c r="AJ36" i="58"/>
  <c r="AK36" i="58"/>
  <c r="AJ8" i="58"/>
  <c r="AK8" i="58"/>
  <c r="AI8" i="58"/>
  <c r="AO36" i="59"/>
  <c r="AN36" i="59"/>
  <c r="AM36" i="59"/>
  <c r="AO35" i="59"/>
  <c r="AN35" i="59"/>
  <c r="AM35" i="59"/>
  <c r="AO34" i="59"/>
  <c r="AN34" i="59"/>
  <c r="AM34" i="59"/>
  <c r="AO33" i="59"/>
  <c r="AN33" i="59"/>
  <c r="AM33" i="59"/>
  <c r="AO32" i="59"/>
  <c r="AN32" i="59"/>
  <c r="AM32" i="59"/>
  <c r="AO31" i="59"/>
  <c r="AN31" i="59"/>
  <c r="AM31" i="59"/>
  <c r="AO29" i="59"/>
  <c r="AN29" i="59"/>
  <c r="AM29" i="59"/>
  <c r="AO28" i="59"/>
  <c r="AN28" i="59"/>
  <c r="AM28" i="59"/>
  <c r="AO27" i="59"/>
  <c r="AN27" i="59"/>
  <c r="AM27" i="59"/>
  <c r="AO26" i="59"/>
  <c r="AN26" i="59"/>
  <c r="AM26" i="59"/>
  <c r="AO25" i="59"/>
  <c r="AN25" i="59"/>
  <c r="AM25" i="59"/>
  <c r="AO24" i="59"/>
  <c r="AN24" i="59"/>
  <c r="AM24" i="59"/>
  <c r="AO23" i="59"/>
  <c r="AN23" i="59"/>
  <c r="AM23" i="59"/>
  <c r="AO22" i="59"/>
  <c r="AN22" i="59"/>
  <c r="AM22" i="59"/>
  <c r="AO21" i="59"/>
  <c r="AN21" i="59"/>
  <c r="AM21" i="59"/>
  <c r="AO20" i="59"/>
  <c r="AN20" i="59"/>
  <c r="AM20" i="59"/>
  <c r="AO19" i="59"/>
  <c r="AN19" i="59"/>
  <c r="AM19" i="59"/>
  <c r="AO18" i="59"/>
  <c r="AN18" i="59"/>
  <c r="AM18" i="59"/>
  <c r="AO17" i="59"/>
  <c r="AN17" i="59"/>
  <c r="AM17" i="59"/>
  <c r="AO16" i="59"/>
  <c r="AN16" i="59"/>
  <c r="AM16" i="59"/>
  <c r="AO15" i="59"/>
  <c r="AN15" i="59"/>
  <c r="AM15" i="59"/>
  <c r="AO14" i="59"/>
  <c r="AN14" i="59"/>
  <c r="AM14" i="59"/>
  <c r="AO13" i="59"/>
  <c r="AN13" i="59"/>
  <c r="AM13" i="59"/>
  <c r="AO12" i="59"/>
  <c r="AN12" i="59"/>
  <c r="AM12" i="59"/>
  <c r="AO11" i="59"/>
  <c r="AN11" i="59"/>
  <c r="AM11" i="59"/>
  <c r="AO10" i="59"/>
  <c r="AN10" i="59"/>
  <c r="AM10" i="59"/>
  <c r="AO9" i="59"/>
  <c r="AN9" i="59"/>
  <c r="AM9" i="59"/>
  <c r="AO8" i="59"/>
  <c r="AN8" i="59"/>
  <c r="AM8" i="59"/>
  <c r="AK36" i="59"/>
  <c r="AJ36" i="59"/>
  <c r="AI36" i="59"/>
  <c r="AK35" i="59"/>
  <c r="AJ35" i="59"/>
  <c r="AI35" i="59"/>
  <c r="AK34" i="59"/>
  <c r="AJ34" i="59"/>
  <c r="AI34" i="59"/>
  <c r="AK33" i="59"/>
  <c r="AJ33" i="59"/>
  <c r="AI33" i="59"/>
  <c r="AK32" i="59"/>
  <c r="AJ32" i="59"/>
  <c r="AI32" i="59"/>
  <c r="AK31" i="59"/>
  <c r="AJ31" i="59"/>
  <c r="AI31" i="59"/>
  <c r="AK29" i="59"/>
  <c r="AJ29" i="59"/>
  <c r="AI29" i="59"/>
  <c r="AK28" i="59"/>
  <c r="AJ28" i="59"/>
  <c r="AI28" i="59"/>
  <c r="AK27" i="59"/>
  <c r="AJ27" i="59"/>
  <c r="AI27" i="59"/>
  <c r="AK26" i="59"/>
  <c r="AJ26" i="59"/>
  <c r="AI26" i="59"/>
  <c r="AK25" i="59"/>
  <c r="AJ25" i="59"/>
  <c r="AI25" i="59"/>
  <c r="AK24" i="59"/>
  <c r="AJ24" i="59"/>
  <c r="AI24" i="59"/>
  <c r="AK23" i="59"/>
  <c r="AJ23" i="59"/>
  <c r="AI23" i="59"/>
  <c r="AK22" i="59"/>
  <c r="AJ22" i="59"/>
  <c r="AI22" i="59"/>
  <c r="AK21" i="59"/>
  <c r="AJ21" i="59"/>
  <c r="AI21" i="59"/>
  <c r="AK20" i="59"/>
  <c r="AJ20" i="59"/>
  <c r="AI20" i="59"/>
  <c r="AK19" i="59"/>
  <c r="AJ19" i="59"/>
  <c r="AI19" i="59"/>
  <c r="AK18" i="59"/>
  <c r="AJ18" i="59"/>
  <c r="AI18" i="59"/>
  <c r="AK17" i="59"/>
  <c r="AJ17" i="59"/>
  <c r="AI17" i="59"/>
  <c r="AK16" i="59"/>
  <c r="AJ16" i="59"/>
  <c r="AI16" i="59"/>
  <c r="AK15" i="59"/>
  <c r="AJ15" i="59"/>
  <c r="AI15" i="59"/>
  <c r="AK14" i="59"/>
  <c r="AJ14" i="59"/>
  <c r="AI14" i="59"/>
  <c r="AK13" i="59"/>
  <c r="AJ13" i="59"/>
  <c r="AI13" i="59"/>
  <c r="AK12" i="59"/>
  <c r="AJ12" i="59"/>
  <c r="AI12" i="59"/>
  <c r="AK11" i="59"/>
  <c r="AJ11" i="59"/>
  <c r="AI11" i="59"/>
  <c r="AK10" i="59"/>
  <c r="AJ10" i="59"/>
  <c r="AI10" i="59"/>
  <c r="AK9" i="59"/>
  <c r="AJ9" i="59"/>
  <c r="AI9" i="59"/>
  <c r="AK8" i="59"/>
  <c r="AJ8" i="59"/>
  <c r="AI8" i="59"/>
  <c r="AQ20" i="59" l="1"/>
  <c r="AR34" i="59"/>
  <c r="AS33" i="58"/>
  <c r="AQ31" i="58"/>
  <c r="AQ22" i="58"/>
  <c r="AS9" i="59"/>
  <c r="AR12" i="59"/>
  <c r="AQ15" i="59"/>
  <c r="AS17" i="59"/>
  <c r="AR20" i="59"/>
  <c r="AQ23" i="59"/>
  <c r="AS25" i="59"/>
  <c r="AR28" i="59"/>
  <c r="AQ32" i="59"/>
  <c r="AS34" i="59"/>
  <c r="AQ36" i="58"/>
  <c r="AR33" i="58"/>
  <c r="AS29" i="58"/>
  <c r="AQ27" i="58"/>
  <c r="AR24" i="58"/>
  <c r="AS21" i="58"/>
  <c r="AQ19" i="58"/>
  <c r="AR16" i="58"/>
  <c r="AS13" i="58"/>
  <c r="AQ11" i="58"/>
  <c r="AQ12" i="59"/>
  <c r="AQ28" i="59"/>
  <c r="AR27" i="58"/>
  <c r="AQ10" i="59"/>
  <c r="AS28" i="59"/>
  <c r="AR32" i="59"/>
  <c r="AS35" i="58"/>
  <c r="AQ33" i="58"/>
  <c r="AR29" i="58"/>
  <c r="AS26" i="58"/>
  <c r="AQ24" i="58"/>
  <c r="AR21" i="58"/>
  <c r="AS18" i="58"/>
  <c r="AQ16" i="58"/>
  <c r="AR13" i="58"/>
  <c r="AS10" i="58"/>
  <c r="AR25" i="59"/>
  <c r="AS24" i="58"/>
  <c r="AR10" i="59"/>
  <c r="AQ13" i="59"/>
  <c r="AS15" i="59"/>
  <c r="AR18" i="59"/>
  <c r="AQ21" i="59"/>
  <c r="AS23" i="59"/>
  <c r="AR26" i="59"/>
  <c r="AQ29" i="59"/>
  <c r="AS32" i="59"/>
  <c r="AR35" i="59"/>
  <c r="AR35" i="58"/>
  <c r="AS32" i="58"/>
  <c r="AQ29" i="58"/>
  <c r="AR26" i="58"/>
  <c r="AS23" i="58"/>
  <c r="AQ21" i="58"/>
  <c r="AR18" i="58"/>
  <c r="AS15" i="58"/>
  <c r="AQ13" i="58"/>
  <c r="AR10" i="58"/>
  <c r="AR9" i="59"/>
  <c r="AS22" i="59"/>
  <c r="AR36" i="58"/>
  <c r="AQ14" i="58"/>
  <c r="AS20" i="59"/>
  <c r="AQ8" i="59"/>
  <c r="AS10" i="59"/>
  <c r="AR13" i="59"/>
  <c r="AQ16" i="59"/>
  <c r="AS18" i="59"/>
  <c r="AR21" i="59"/>
  <c r="AQ24" i="59"/>
  <c r="AS26" i="59"/>
  <c r="AR29" i="59"/>
  <c r="AQ33" i="59"/>
  <c r="AS35" i="59"/>
  <c r="AQ8" i="58"/>
  <c r="AQ35" i="58"/>
  <c r="AR32" i="58"/>
  <c r="AS28" i="58"/>
  <c r="AQ26" i="58"/>
  <c r="AR23" i="58"/>
  <c r="AS20" i="58"/>
  <c r="AQ18" i="58"/>
  <c r="AR15" i="58"/>
  <c r="AS12" i="58"/>
  <c r="AQ10" i="58"/>
  <c r="AR11" i="58"/>
  <c r="AR15" i="59"/>
  <c r="AQ35" i="59"/>
  <c r="AR8" i="59"/>
  <c r="AQ11" i="59"/>
  <c r="AS13" i="59"/>
  <c r="AR16" i="59"/>
  <c r="AQ19" i="59"/>
  <c r="AS21" i="59"/>
  <c r="AR24" i="59"/>
  <c r="AQ27" i="59"/>
  <c r="AS29" i="59"/>
  <c r="AR33" i="59"/>
  <c r="AQ36" i="59"/>
  <c r="AS8" i="58"/>
  <c r="AS34" i="58"/>
  <c r="AQ32" i="58"/>
  <c r="AR28" i="58"/>
  <c r="AS25" i="58"/>
  <c r="AQ23" i="58"/>
  <c r="AR20" i="58"/>
  <c r="AS17" i="58"/>
  <c r="AQ15" i="58"/>
  <c r="AR12" i="58"/>
  <c r="AS9" i="58"/>
  <c r="AR17" i="59"/>
  <c r="AR19" i="58"/>
  <c r="AR23" i="59"/>
  <c r="AS8" i="59"/>
  <c r="AR11" i="59"/>
  <c r="AQ14" i="59"/>
  <c r="AS16" i="59"/>
  <c r="AR19" i="59"/>
  <c r="AQ22" i="59"/>
  <c r="AS24" i="59"/>
  <c r="AR27" i="59"/>
  <c r="AQ31" i="59"/>
  <c r="AS33" i="59"/>
  <c r="AR36" i="59"/>
  <c r="AR8" i="58"/>
  <c r="AR34" i="58"/>
  <c r="AS31" i="58"/>
  <c r="AQ28" i="58"/>
  <c r="AR25" i="58"/>
  <c r="AS22" i="58"/>
  <c r="AQ20" i="58"/>
  <c r="AR17" i="58"/>
  <c r="AS14" i="58"/>
  <c r="AQ12" i="58"/>
  <c r="AR9" i="58"/>
  <c r="AS14" i="59"/>
  <c r="AS31" i="59"/>
  <c r="AS16" i="58"/>
  <c r="AS12" i="59"/>
  <c r="AQ18" i="59"/>
  <c r="AQ26" i="59"/>
  <c r="AQ9" i="59"/>
  <c r="AS11" i="59"/>
  <c r="AR14" i="59"/>
  <c r="AQ17" i="59"/>
  <c r="AS19" i="59"/>
  <c r="AR22" i="59"/>
  <c r="AQ25" i="59"/>
  <c r="AS27" i="59"/>
  <c r="AR31" i="59"/>
  <c r="AQ34" i="59"/>
  <c r="AS36" i="59"/>
  <c r="AS36" i="58"/>
  <c r="AQ34" i="58"/>
  <c r="AR31" i="58"/>
  <c r="AS27" i="58"/>
  <c r="AQ25" i="58"/>
  <c r="AR22" i="58"/>
  <c r="AS19" i="58"/>
  <c r="AQ17" i="58"/>
  <c r="AR14" i="58"/>
  <c r="AS11" i="58"/>
  <c r="AQ9" i="58"/>
  <c r="AC34" i="30"/>
  <c r="AC33" i="30"/>
  <c r="AC32" i="30"/>
  <c r="AC31" i="30"/>
  <c r="AC30" i="30"/>
  <c r="AC35" i="30" l="1"/>
  <c r="U21" i="9" l="1"/>
  <c r="J10" i="25" l="1"/>
  <c r="J11" i="25"/>
  <c r="J12" i="25"/>
  <c r="J13" i="25"/>
  <c r="J14" i="25"/>
  <c r="J17" i="25"/>
  <c r="J18" i="25"/>
  <c r="J19" i="25"/>
  <c r="J20" i="25"/>
  <c r="J21" i="25"/>
  <c r="J22" i="25"/>
  <c r="J25" i="25"/>
  <c r="J26" i="25"/>
  <c r="J27" i="25"/>
  <c r="J28" i="25"/>
  <c r="J29" i="25"/>
  <c r="J30" i="25"/>
  <c r="J9" i="25"/>
  <c r="AF37" i="64"/>
  <c r="AE37" i="64"/>
  <c r="AF36" i="64"/>
  <c r="AE36" i="64"/>
  <c r="AF35" i="64"/>
  <c r="AE35" i="64"/>
  <c r="AF34" i="64"/>
  <c r="AE34" i="64"/>
  <c r="AF33" i="64"/>
  <c r="AE33" i="64"/>
  <c r="AF32" i="64"/>
  <c r="AE32" i="64"/>
  <c r="AF30" i="64"/>
  <c r="AE30" i="64"/>
  <c r="AF29" i="64"/>
  <c r="AE29" i="64"/>
  <c r="AF28" i="64"/>
  <c r="AE28" i="64"/>
  <c r="AF27" i="64"/>
  <c r="AE27" i="64"/>
  <c r="AF26" i="64"/>
  <c r="AE26" i="64"/>
  <c r="AF25" i="64"/>
  <c r="AE25" i="64"/>
  <c r="AF24" i="64"/>
  <c r="AE24" i="64"/>
  <c r="AF23" i="64"/>
  <c r="AE23" i="64"/>
  <c r="AF22" i="64"/>
  <c r="AE22" i="64"/>
  <c r="AF21" i="64"/>
  <c r="AE21" i="64"/>
  <c r="AF20" i="64"/>
  <c r="AE20" i="64"/>
  <c r="AF19" i="64"/>
  <c r="AE19" i="64"/>
  <c r="AF18" i="64"/>
  <c r="AE18" i="64"/>
  <c r="AF17" i="64"/>
  <c r="AE17" i="64"/>
  <c r="AF16" i="64"/>
  <c r="AE16" i="64"/>
  <c r="AF15" i="64"/>
  <c r="AE15" i="64"/>
  <c r="AF14" i="64"/>
  <c r="AE14" i="64"/>
  <c r="AF13" i="64"/>
  <c r="AE13" i="64"/>
  <c r="AF12" i="64"/>
  <c r="AE12" i="64"/>
  <c r="AF11" i="64"/>
  <c r="AE11" i="64"/>
  <c r="AF10" i="64"/>
  <c r="AE10" i="64"/>
  <c r="AF9" i="64"/>
  <c r="AE9" i="64"/>
  <c r="F16" i="102"/>
  <c r="G16" i="102" s="1"/>
  <c r="B16" i="101"/>
  <c r="F16" i="100"/>
  <c r="E16" i="101" l="1"/>
  <c r="F16" i="101"/>
  <c r="E16" i="102"/>
  <c r="C16" i="102"/>
  <c r="J16" i="102"/>
  <c r="I16" i="102" l="1"/>
  <c r="K16" i="102"/>
  <c r="P16" i="98" l="1"/>
  <c r="K16" i="98" s="1"/>
  <c r="E16" i="98" l="1"/>
  <c r="O16" i="98"/>
  <c r="G16" i="98"/>
  <c r="M16" i="98"/>
  <c r="I16" i="98"/>
  <c r="Q16" i="98"/>
  <c r="C16" i="98"/>
  <c r="J26" i="119" l="1"/>
  <c r="J27" i="119"/>
  <c r="J28" i="119"/>
  <c r="J29" i="119"/>
  <c r="J30" i="119"/>
  <c r="J31" i="119"/>
  <c r="J32" i="119"/>
  <c r="J33" i="119"/>
  <c r="J34" i="119"/>
  <c r="J35" i="119"/>
  <c r="J36" i="119"/>
  <c r="J37" i="119"/>
  <c r="J38" i="119"/>
  <c r="J39" i="119"/>
  <c r="J40" i="119"/>
  <c r="J41" i="119"/>
  <c r="J42" i="119"/>
  <c r="J43" i="119"/>
  <c r="J44" i="119"/>
  <c r="J45" i="119"/>
  <c r="J46" i="119"/>
  <c r="J47" i="119"/>
  <c r="J48" i="119"/>
  <c r="J49" i="119"/>
  <c r="J50" i="119"/>
  <c r="J51" i="119"/>
  <c r="J52" i="119"/>
  <c r="J53" i="119"/>
  <c r="J54" i="119"/>
  <c r="J55" i="119"/>
  <c r="J56" i="119"/>
  <c r="J57" i="119"/>
  <c r="J58" i="119"/>
  <c r="J59" i="119"/>
  <c r="J60" i="119"/>
  <c r="J61" i="119"/>
  <c r="J62" i="119"/>
  <c r="J63" i="119"/>
  <c r="J64" i="119"/>
  <c r="J65" i="119"/>
  <c r="J66" i="119"/>
  <c r="J67" i="119"/>
  <c r="J68" i="119"/>
  <c r="J69" i="119"/>
  <c r="J70" i="119"/>
  <c r="J71" i="119"/>
  <c r="J72" i="119"/>
  <c r="J73" i="119"/>
  <c r="J74" i="119"/>
  <c r="J75" i="119"/>
  <c r="J76" i="119"/>
  <c r="J77" i="119"/>
  <c r="J78" i="119"/>
  <c r="J79" i="119"/>
  <c r="J80" i="119"/>
  <c r="J81" i="119"/>
  <c r="J82" i="119"/>
  <c r="J83" i="119"/>
  <c r="J84" i="119"/>
  <c r="J85" i="119"/>
  <c r="J86" i="119"/>
  <c r="J87" i="119"/>
  <c r="J88" i="119"/>
  <c r="J89" i="119"/>
  <c r="J90" i="119"/>
  <c r="J91" i="119"/>
  <c r="J92" i="119"/>
  <c r="J93" i="119"/>
  <c r="J94" i="119"/>
  <c r="J95" i="119"/>
  <c r="J96" i="119"/>
  <c r="J97" i="119"/>
  <c r="J98" i="119"/>
  <c r="J99" i="119"/>
  <c r="J100" i="119"/>
  <c r="J101" i="119"/>
  <c r="J102" i="119"/>
  <c r="J103" i="119"/>
  <c r="J104" i="119"/>
  <c r="J105" i="119"/>
  <c r="J106" i="119"/>
  <c r="J107" i="119"/>
  <c r="J108" i="119"/>
  <c r="J109" i="119"/>
  <c r="J110" i="119"/>
  <c r="J111" i="119"/>
  <c r="J112" i="119"/>
  <c r="J113" i="119"/>
  <c r="J8" i="119"/>
  <c r="J9" i="119"/>
  <c r="J10" i="119"/>
  <c r="J11" i="119"/>
  <c r="J12" i="119"/>
  <c r="J13" i="119"/>
  <c r="J14" i="119"/>
  <c r="J15" i="119"/>
  <c r="J16" i="119"/>
  <c r="J17" i="119"/>
  <c r="J18" i="119"/>
  <c r="J19" i="119"/>
  <c r="J20" i="119"/>
  <c r="J21" i="119"/>
  <c r="J22" i="119"/>
  <c r="J23" i="119"/>
  <c r="J24" i="119"/>
  <c r="J25" i="119"/>
  <c r="C16" i="96"/>
  <c r="D16" i="96"/>
  <c r="E16" i="96"/>
  <c r="G15" i="97"/>
  <c r="E15" i="97"/>
  <c r="C15" i="97"/>
  <c r="I16" i="93"/>
  <c r="G16" i="96" s="1"/>
  <c r="O16" i="92"/>
  <c r="M16" i="92"/>
  <c r="K16" i="92"/>
  <c r="I16" i="92"/>
  <c r="G16" i="92"/>
  <c r="E16" i="92"/>
  <c r="C16" i="92"/>
  <c r="S16" i="92" l="1"/>
  <c r="I16" i="96"/>
  <c r="Z35" i="113" l="1"/>
  <c r="Z36" i="113"/>
  <c r="Z37" i="113"/>
  <c r="Z38" i="113"/>
  <c r="Z39" i="113"/>
  <c r="Z40" i="113"/>
  <c r="Z41" i="113"/>
  <c r="Z42" i="113"/>
  <c r="Z43" i="113"/>
  <c r="Z44" i="113"/>
  <c r="Z45" i="113"/>
  <c r="Z46" i="113"/>
  <c r="Z47" i="113"/>
  <c r="Z48" i="113"/>
  <c r="Z49" i="113"/>
  <c r="Z50" i="113"/>
  <c r="Z51" i="113"/>
  <c r="Z52" i="113"/>
  <c r="Z53" i="113"/>
  <c r="Z54" i="113"/>
  <c r="Z55" i="113"/>
  <c r="Z56" i="113"/>
  <c r="Z57" i="113"/>
  <c r="Z58" i="113"/>
  <c r="Z59" i="113"/>
  <c r="Z60" i="113"/>
  <c r="Z61" i="113"/>
  <c r="Z62" i="113"/>
  <c r="Z63" i="113"/>
  <c r="Z64" i="113"/>
  <c r="Z65" i="113"/>
  <c r="Z66" i="113"/>
  <c r="Z67" i="113"/>
  <c r="Z68" i="113"/>
  <c r="Z69" i="113"/>
  <c r="Z70" i="113"/>
  <c r="Z71" i="113"/>
  <c r="Z72" i="113"/>
  <c r="Z73" i="113"/>
  <c r="Z74" i="113"/>
  <c r="Z75" i="113"/>
  <c r="Z76" i="113"/>
  <c r="Z77" i="113"/>
  <c r="Z78" i="113"/>
  <c r="Z79" i="113"/>
  <c r="Z80" i="113"/>
  <c r="Z81" i="113"/>
  <c r="Z82" i="113"/>
  <c r="Z83" i="113"/>
  <c r="Z84" i="113"/>
  <c r="Z85" i="113"/>
  <c r="Z86" i="113"/>
  <c r="Z87" i="113"/>
  <c r="Z88" i="113"/>
  <c r="Z89" i="113"/>
  <c r="Z90" i="113"/>
  <c r="Z91" i="113"/>
  <c r="Z92" i="113"/>
  <c r="Z93" i="113"/>
  <c r="Z94" i="113"/>
  <c r="Z95" i="113"/>
  <c r="Z96" i="113"/>
  <c r="Z97" i="113"/>
  <c r="Z98" i="113"/>
  <c r="Z99" i="113"/>
  <c r="Z100" i="113"/>
  <c r="Z101" i="113"/>
  <c r="Z102" i="113"/>
  <c r="Z103" i="113"/>
  <c r="Z104" i="113"/>
  <c r="Z105" i="113"/>
  <c r="Z106" i="113"/>
  <c r="Z107" i="113"/>
  <c r="Z108" i="113"/>
  <c r="Z109" i="113"/>
  <c r="Z110" i="113"/>
  <c r="Z111" i="113"/>
  <c r="Z112" i="113"/>
  <c r="Z113" i="113"/>
  <c r="Z19" i="113"/>
  <c r="Z20" i="113"/>
  <c r="Z21" i="113"/>
  <c r="Z22" i="113"/>
  <c r="Z23" i="113"/>
  <c r="Z24" i="113"/>
  <c r="Z25" i="113"/>
  <c r="Z26" i="113"/>
  <c r="Z27" i="113"/>
  <c r="Z28" i="113"/>
  <c r="Z29" i="113"/>
  <c r="Z30" i="113"/>
  <c r="Z31" i="113"/>
  <c r="Z32" i="113"/>
  <c r="Z33" i="113"/>
  <c r="Z34" i="113"/>
  <c r="Z10" i="113"/>
  <c r="Z11" i="113"/>
  <c r="Z12" i="113"/>
  <c r="Z13" i="113"/>
  <c r="Z14" i="113"/>
  <c r="Z15" i="113"/>
  <c r="Z16" i="113"/>
  <c r="Z17" i="113"/>
  <c r="Z18" i="113"/>
  <c r="Z9" i="113"/>
  <c r="Y115" i="113"/>
  <c r="Y40" i="114" s="1"/>
  <c r="X115" i="113"/>
  <c r="X32" i="114" s="1"/>
  <c r="Z117" i="113"/>
  <c r="Z116" i="113"/>
  <c r="Y12" i="114" l="1"/>
  <c r="X99" i="114"/>
  <c r="X35" i="114"/>
  <c r="X10" i="114"/>
  <c r="Y88" i="114"/>
  <c r="Y24" i="114"/>
  <c r="Y112" i="114"/>
  <c r="X88" i="114"/>
  <c r="X24" i="114"/>
  <c r="Y9" i="114"/>
  <c r="X112" i="114"/>
  <c r="Y77" i="114"/>
  <c r="Y20" i="114"/>
  <c r="Y109" i="114"/>
  <c r="X67" i="114"/>
  <c r="X18" i="114"/>
  <c r="X107" i="114"/>
  <c r="Y56" i="114"/>
  <c r="Y15" i="114"/>
  <c r="Y104" i="114"/>
  <c r="X56" i="114"/>
  <c r="X15" i="114"/>
  <c r="X104" i="114"/>
  <c r="Y45" i="114"/>
  <c r="X20" i="114"/>
  <c r="Y17" i="114"/>
  <c r="X12" i="114"/>
  <c r="Y115" i="114"/>
  <c r="X109" i="114"/>
  <c r="Y106" i="114"/>
  <c r="Y96" i="114"/>
  <c r="X75" i="114"/>
  <c r="Y64" i="114"/>
  <c r="X43" i="114"/>
  <c r="Y32" i="114"/>
  <c r="Y22" i="114"/>
  <c r="X17" i="114"/>
  <c r="Y14" i="114"/>
  <c r="X115" i="114"/>
  <c r="Y111" i="114"/>
  <c r="X106" i="114"/>
  <c r="Y103" i="114"/>
  <c r="X96" i="114"/>
  <c r="Y85" i="114"/>
  <c r="X64" i="114"/>
  <c r="Y53" i="114"/>
  <c r="X30" i="114"/>
  <c r="X38" i="114"/>
  <c r="X46" i="114"/>
  <c r="X54" i="114"/>
  <c r="X62" i="114"/>
  <c r="X70" i="114"/>
  <c r="X78" i="114"/>
  <c r="X86" i="114"/>
  <c r="X94" i="114"/>
  <c r="X102" i="114"/>
  <c r="X25" i="114"/>
  <c r="X33" i="114"/>
  <c r="X41" i="114"/>
  <c r="X49" i="114"/>
  <c r="X57" i="114"/>
  <c r="X65" i="114"/>
  <c r="X73" i="114"/>
  <c r="X81" i="114"/>
  <c r="X89" i="114"/>
  <c r="X97" i="114"/>
  <c r="X28" i="114"/>
  <c r="X36" i="114"/>
  <c r="X44" i="114"/>
  <c r="X52" i="114"/>
  <c r="X60" i="114"/>
  <c r="X68" i="114"/>
  <c r="X76" i="114"/>
  <c r="X84" i="114"/>
  <c r="X92" i="114"/>
  <c r="X100" i="114"/>
  <c r="X23" i="114"/>
  <c r="X31" i="114"/>
  <c r="X39" i="114"/>
  <c r="X47" i="114"/>
  <c r="X55" i="114"/>
  <c r="X63" i="114"/>
  <c r="X71" i="114"/>
  <c r="X79" i="114"/>
  <c r="X87" i="114"/>
  <c r="X95" i="114"/>
  <c r="X26" i="114"/>
  <c r="X34" i="114"/>
  <c r="X42" i="114"/>
  <c r="X50" i="114"/>
  <c r="X58" i="114"/>
  <c r="X66" i="114"/>
  <c r="X74" i="114"/>
  <c r="X82" i="114"/>
  <c r="X90" i="114"/>
  <c r="X98" i="114"/>
  <c r="X29" i="114"/>
  <c r="X37" i="114"/>
  <c r="X45" i="114"/>
  <c r="X53" i="114"/>
  <c r="X61" i="114"/>
  <c r="X69" i="114"/>
  <c r="X77" i="114"/>
  <c r="X85" i="114"/>
  <c r="X93" i="114"/>
  <c r="X101" i="114"/>
  <c r="X22" i="114"/>
  <c r="Y19" i="114"/>
  <c r="X14" i="114"/>
  <c r="Y11" i="114"/>
  <c r="X111" i="114"/>
  <c r="Y108" i="114"/>
  <c r="X103" i="114"/>
  <c r="X83" i="114"/>
  <c r="Y72" i="114"/>
  <c r="X51" i="114"/>
  <c r="Y27" i="114"/>
  <c r="Y35" i="114"/>
  <c r="Y43" i="114"/>
  <c r="Y51" i="114"/>
  <c r="Y59" i="114"/>
  <c r="Y67" i="114"/>
  <c r="Y75" i="114"/>
  <c r="Y83" i="114"/>
  <c r="Y91" i="114"/>
  <c r="Y99" i="114"/>
  <c r="Y30" i="114"/>
  <c r="Y38" i="114"/>
  <c r="Y46" i="114"/>
  <c r="Y54" i="114"/>
  <c r="Y62" i="114"/>
  <c r="Y70" i="114"/>
  <c r="Y78" i="114"/>
  <c r="Y86" i="114"/>
  <c r="Y94" i="114"/>
  <c r="Y102" i="114"/>
  <c r="Y25" i="114"/>
  <c r="Y33" i="114"/>
  <c r="Y41" i="114"/>
  <c r="Y49" i="114"/>
  <c r="Y57" i="114"/>
  <c r="Y65" i="114"/>
  <c r="Y73" i="114"/>
  <c r="Y81" i="114"/>
  <c r="Y89" i="114"/>
  <c r="Y97" i="114"/>
  <c r="Y28" i="114"/>
  <c r="Y36" i="114"/>
  <c r="Y44" i="114"/>
  <c r="Y52" i="114"/>
  <c r="Y60" i="114"/>
  <c r="Y68" i="114"/>
  <c r="Y76" i="114"/>
  <c r="Y84" i="114"/>
  <c r="Y92" i="114"/>
  <c r="Y23" i="114"/>
  <c r="Y31" i="114"/>
  <c r="Y39" i="114"/>
  <c r="Y47" i="114"/>
  <c r="Y55" i="114"/>
  <c r="Y63" i="114"/>
  <c r="Y71" i="114"/>
  <c r="Y79" i="114"/>
  <c r="Y87" i="114"/>
  <c r="Y95" i="114"/>
  <c r="Y26" i="114"/>
  <c r="Y34" i="114"/>
  <c r="Y42" i="114"/>
  <c r="Y50" i="114"/>
  <c r="Y58" i="114"/>
  <c r="Y66" i="114"/>
  <c r="Y74" i="114"/>
  <c r="Y82" i="114"/>
  <c r="Y90" i="114"/>
  <c r="Y98" i="114"/>
  <c r="X19" i="114"/>
  <c r="Y16" i="114"/>
  <c r="X11" i="114"/>
  <c r="Y113" i="114"/>
  <c r="X108" i="114"/>
  <c r="Y105" i="114"/>
  <c r="Y93" i="114"/>
  <c r="X72" i="114"/>
  <c r="Y61" i="114"/>
  <c r="X40" i="114"/>
  <c r="Y29" i="114"/>
  <c r="Y21" i="114"/>
  <c r="X16" i="114"/>
  <c r="Y13" i="114"/>
  <c r="X113" i="114"/>
  <c r="Y110" i="114"/>
  <c r="X105" i="114"/>
  <c r="Y101" i="114"/>
  <c r="X91" i="114"/>
  <c r="Y80" i="114"/>
  <c r="X59" i="114"/>
  <c r="Y48" i="114"/>
  <c r="X27" i="114"/>
  <c r="X9" i="114"/>
  <c r="X21" i="114"/>
  <c r="Y18" i="114"/>
  <c r="X13" i="114"/>
  <c r="Y10" i="114"/>
  <c r="X110" i="114"/>
  <c r="Y107" i="114"/>
  <c r="Y100" i="114"/>
  <c r="X80" i="114"/>
  <c r="Y69" i="114"/>
  <c r="X48" i="114"/>
  <c r="Y37" i="114"/>
  <c r="Z115" i="113"/>
  <c r="Z69" i="114" s="1"/>
  <c r="Z73" i="114" l="1"/>
  <c r="Z39" i="114"/>
  <c r="Z48" i="114"/>
  <c r="Z47" i="114"/>
  <c r="Z27" i="114"/>
  <c r="Z57" i="114"/>
  <c r="Z24" i="114"/>
  <c r="Z101" i="114"/>
  <c r="Z60" i="114"/>
  <c r="Z32" i="114"/>
  <c r="Z49" i="114"/>
  <c r="Z68" i="114"/>
  <c r="Z56" i="114"/>
  <c r="Z105" i="114"/>
  <c r="Z18" i="114"/>
  <c r="Z51" i="114"/>
  <c r="Z59" i="114"/>
  <c r="Z86" i="114"/>
  <c r="Z85" i="114"/>
  <c r="Z15" i="114"/>
  <c r="Z94" i="114"/>
  <c r="Z17" i="114"/>
  <c r="Z67" i="114"/>
  <c r="Z76" i="114"/>
  <c r="Z29" i="114"/>
  <c r="Z41" i="114"/>
  <c r="Z19" i="114"/>
  <c r="Z38" i="114"/>
  <c r="Z102" i="114"/>
  <c r="Z88" i="114"/>
  <c r="Z97" i="114"/>
  <c r="Z103" i="114"/>
  <c r="Z22" i="114"/>
  <c r="Z55" i="114"/>
  <c r="Z33" i="114"/>
  <c r="Z104" i="114"/>
  <c r="Z107" i="114"/>
  <c r="Z37" i="114"/>
  <c r="Z80" i="114"/>
  <c r="Z75" i="114"/>
  <c r="Z84" i="114"/>
  <c r="Z40" i="114"/>
  <c r="Z89" i="114"/>
  <c r="Z46" i="114"/>
  <c r="Z23" i="114"/>
  <c r="Z63" i="114"/>
  <c r="Z112" i="114"/>
  <c r="Z14" i="114"/>
  <c r="Z25" i="114"/>
  <c r="Z83" i="114"/>
  <c r="Z64" i="114"/>
  <c r="Z92" i="114"/>
  <c r="Z96" i="114"/>
  <c r="Z61" i="114"/>
  <c r="Z113" i="114"/>
  <c r="Z30" i="114"/>
  <c r="Z42" i="114"/>
  <c r="Z108" i="114"/>
  <c r="Z54" i="114"/>
  <c r="Z31" i="114"/>
  <c r="Z71" i="114"/>
  <c r="Z50" i="114"/>
  <c r="Z13" i="114"/>
  <c r="Z65" i="114"/>
  <c r="Z91" i="114"/>
  <c r="Z36" i="114"/>
  <c r="Z100" i="114"/>
  <c r="Z72" i="114"/>
  <c r="Z62" i="114"/>
  <c r="Z53" i="114"/>
  <c r="Z111" i="114"/>
  <c r="Z79" i="114"/>
  <c r="Z81" i="114"/>
  <c r="Z10" i="114"/>
  <c r="Z26" i="114"/>
  <c r="Z58" i="114"/>
  <c r="Z35" i="114"/>
  <c r="Z99" i="114"/>
  <c r="Z44" i="114"/>
  <c r="Z70" i="114"/>
  <c r="Z87" i="114"/>
  <c r="Z34" i="114"/>
  <c r="Z82" i="114"/>
  <c r="Z106" i="114"/>
  <c r="Z66" i="114"/>
  <c r="Z20" i="114"/>
  <c r="Z115" i="114"/>
  <c r="Z9" i="114"/>
  <c r="Z12" i="114"/>
  <c r="Z98" i="114"/>
  <c r="Z45" i="114"/>
  <c r="Z77" i="114"/>
  <c r="Z109" i="114"/>
  <c r="Z43" i="114"/>
  <c r="Z28" i="114"/>
  <c r="Z52" i="114"/>
  <c r="Z93" i="114"/>
  <c r="Z16" i="114"/>
  <c r="Z74" i="114"/>
  <c r="Z11" i="114"/>
  <c r="Z78" i="114"/>
  <c r="Z95" i="114"/>
  <c r="Z21" i="114"/>
  <c r="Z90" i="114"/>
  <c r="Z110" i="114"/>
  <c r="AG10" i="65" l="1"/>
  <c r="AG11" i="65"/>
  <c r="AG12" i="65"/>
  <c r="AG13" i="65"/>
  <c r="AG14" i="65"/>
  <c r="AG15" i="65"/>
  <c r="AG16" i="65"/>
  <c r="AG17" i="65"/>
  <c r="AG18" i="65"/>
  <c r="AG19" i="65"/>
  <c r="AG20" i="65"/>
  <c r="AG21" i="65"/>
  <c r="AG22" i="65"/>
  <c r="AG23" i="65"/>
  <c r="AG24" i="65"/>
  <c r="AG25" i="65"/>
  <c r="AG26" i="65"/>
  <c r="AG27" i="65"/>
  <c r="AG28" i="65"/>
  <c r="AG29" i="65"/>
  <c r="AG30" i="65"/>
  <c r="AG32" i="65"/>
  <c r="AG33" i="65"/>
  <c r="AG34" i="65"/>
  <c r="AG35" i="65"/>
  <c r="AG36" i="65"/>
  <c r="AG37" i="65"/>
  <c r="AG9" i="65"/>
  <c r="AG34" i="64" l="1"/>
  <c r="AE34" i="63"/>
  <c r="AF34" i="63"/>
  <c r="AG34" i="63"/>
  <c r="AE25" i="63"/>
  <c r="AG25" i="64"/>
  <c r="AF25" i="63"/>
  <c r="AG25" i="63"/>
  <c r="AE17" i="63"/>
  <c r="AF17" i="63"/>
  <c r="AG17" i="63"/>
  <c r="AG17" i="64"/>
  <c r="AE33" i="63"/>
  <c r="AF33" i="63"/>
  <c r="AG33" i="63"/>
  <c r="AG33" i="64"/>
  <c r="AG15" i="64"/>
  <c r="AE15" i="63"/>
  <c r="AF15" i="63"/>
  <c r="AG15" i="63"/>
  <c r="AF14" i="63"/>
  <c r="AE14" i="63"/>
  <c r="AG14" i="63"/>
  <c r="AG14" i="64"/>
  <c r="AF29" i="63"/>
  <c r="AG29" i="63"/>
  <c r="AE29" i="63"/>
  <c r="AG29" i="64"/>
  <c r="AF13" i="63"/>
  <c r="AG13" i="63"/>
  <c r="AG13" i="64"/>
  <c r="AE13" i="63"/>
  <c r="AG37" i="64"/>
  <c r="AE37" i="63"/>
  <c r="AG37" i="63"/>
  <c r="AF37" i="63"/>
  <c r="AG28" i="64"/>
  <c r="AE28" i="63"/>
  <c r="AG28" i="63"/>
  <c r="AF28" i="63"/>
  <c r="AG20" i="64"/>
  <c r="AE20" i="63"/>
  <c r="AF20" i="63"/>
  <c r="AG20" i="63"/>
  <c r="AG12" i="64"/>
  <c r="AE12" i="63"/>
  <c r="AF12" i="63"/>
  <c r="AG12" i="63"/>
  <c r="AE16" i="63"/>
  <c r="AF16" i="63"/>
  <c r="AG16" i="63"/>
  <c r="AG16" i="64"/>
  <c r="AG32" i="64"/>
  <c r="AF32" i="63"/>
  <c r="AE32" i="63"/>
  <c r="AG32" i="63"/>
  <c r="AF22" i="63"/>
  <c r="AE22" i="63"/>
  <c r="AG22" i="63"/>
  <c r="AG22" i="64"/>
  <c r="AG9" i="63"/>
  <c r="AE9" i="63"/>
  <c r="AF9" i="63"/>
  <c r="AG9" i="64"/>
  <c r="AE36" i="63"/>
  <c r="AF36" i="63"/>
  <c r="AG36" i="63"/>
  <c r="AG36" i="64"/>
  <c r="AE27" i="63"/>
  <c r="AG27" i="63"/>
  <c r="AF27" i="63"/>
  <c r="AG27" i="64"/>
  <c r="AE19" i="63"/>
  <c r="AF19" i="63"/>
  <c r="AG19" i="63"/>
  <c r="AG19" i="64"/>
  <c r="AE11" i="63"/>
  <c r="AF11" i="63"/>
  <c r="AG11" i="63"/>
  <c r="AG11" i="64"/>
  <c r="AE24" i="63"/>
  <c r="AF24" i="63"/>
  <c r="AG24" i="63"/>
  <c r="AG24" i="64"/>
  <c r="AG23" i="64"/>
  <c r="AE23" i="63"/>
  <c r="AF23" i="63"/>
  <c r="AG23" i="63"/>
  <c r="AE30" i="63"/>
  <c r="AF30" i="63"/>
  <c r="AG30" i="63"/>
  <c r="AG30" i="64"/>
  <c r="AF21" i="63"/>
  <c r="AG21" i="63"/>
  <c r="AG21" i="64"/>
  <c r="AE21" i="63"/>
  <c r="AG35" i="63"/>
  <c r="AG35" i="64"/>
  <c r="AE35" i="63"/>
  <c r="AF35" i="63"/>
  <c r="AG26" i="63"/>
  <c r="AG26" i="64"/>
  <c r="AE26" i="63"/>
  <c r="AF26" i="63"/>
  <c r="AG18" i="63"/>
  <c r="AG18" i="64"/>
  <c r="AE18" i="63"/>
  <c r="AF18" i="63"/>
  <c r="AG10" i="63"/>
  <c r="AG10" i="64"/>
  <c r="AE10" i="63"/>
  <c r="AF10" i="63"/>
  <c r="Q16" i="89" l="1"/>
  <c r="O16" i="89"/>
  <c r="M16" i="89"/>
  <c r="K16" i="89"/>
  <c r="I16" i="89"/>
  <c r="G16" i="89"/>
  <c r="E16" i="89"/>
  <c r="C16" i="89"/>
  <c r="G16" i="83" l="1"/>
  <c r="E16" i="83"/>
  <c r="C16" i="83"/>
  <c r="Z37" i="111"/>
  <c r="Z36" i="112" l="1"/>
  <c r="Z35" i="112"/>
  <c r="G15" i="88"/>
  <c r="E15" i="88"/>
  <c r="C15" i="88"/>
  <c r="G15" i="87"/>
  <c r="E15" i="87"/>
  <c r="C15" i="87"/>
  <c r="F16" i="84"/>
  <c r="G16" i="84" s="1"/>
  <c r="C16" i="84" l="1"/>
  <c r="E16" i="84"/>
  <c r="F16" i="82"/>
  <c r="C16" i="82" l="1"/>
  <c r="G16" i="82"/>
  <c r="E16" i="82"/>
  <c r="I36" i="116"/>
  <c r="I15" i="117" s="1"/>
  <c r="I29" i="117" l="1"/>
  <c r="I22" i="117"/>
  <c r="I21" i="117"/>
  <c r="I14" i="117"/>
  <c r="I13" i="117"/>
  <c r="I31" i="117"/>
  <c r="I12" i="117"/>
  <c r="I27" i="117"/>
  <c r="I20" i="117"/>
  <c r="I36" i="117"/>
  <c r="I26" i="117"/>
  <c r="I10" i="117"/>
  <c r="I8" i="117"/>
  <c r="I28" i="117"/>
  <c r="I19" i="117"/>
  <c r="I11" i="117"/>
  <c r="I35" i="117"/>
  <c r="I18" i="117"/>
  <c r="I34" i="117"/>
  <c r="I25" i="117"/>
  <c r="I17" i="117"/>
  <c r="I9" i="117"/>
  <c r="I33" i="117"/>
  <c r="I24" i="117"/>
  <c r="I16" i="117"/>
  <c r="I32" i="117"/>
  <c r="I23" i="117"/>
  <c r="Z34" i="112"/>
  <c r="Z33" i="112"/>
  <c r="Z32" i="112"/>
  <c r="Z31" i="112"/>
  <c r="Z30" i="112"/>
  <c r="Z29" i="112"/>
  <c r="Z28" i="112"/>
  <c r="Z27" i="112"/>
  <c r="Z26" i="112"/>
  <c r="Z25" i="112"/>
  <c r="Z24" i="112"/>
  <c r="Z23" i="112"/>
  <c r="Z22" i="112"/>
  <c r="Z21" i="112"/>
  <c r="Z20" i="112"/>
  <c r="Z19" i="112"/>
  <c r="Z18" i="112"/>
  <c r="Z17" i="112"/>
  <c r="Z16" i="112"/>
  <c r="Z15" i="112"/>
  <c r="Z14" i="112"/>
  <c r="Z13" i="112"/>
  <c r="Z12" i="112"/>
  <c r="Z11" i="112"/>
  <c r="Z10" i="112"/>
  <c r="Z9" i="112"/>
  <c r="Y37" i="111" l="1"/>
  <c r="Z39" i="111"/>
  <c r="X37" i="111"/>
  <c r="X36" i="112" l="1"/>
  <c r="X35" i="112"/>
  <c r="Y36" i="112"/>
  <c r="Y35" i="112"/>
  <c r="X39" i="111"/>
  <c r="X31" i="112"/>
  <c r="X23" i="112"/>
  <c r="X15" i="112"/>
  <c r="X22" i="112"/>
  <c r="X10" i="112"/>
  <c r="X28" i="112"/>
  <c r="X20" i="112"/>
  <c r="X12" i="112"/>
  <c r="X17" i="112"/>
  <c r="X11" i="112"/>
  <c r="X33" i="112"/>
  <c r="X25" i="112"/>
  <c r="X9" i="112"/>
  <c r="X14" i="112"/>
  <c r="X19" i="112"/>
  <c r="X30" i="112"/>
  <c r="X16" i="112"/>
  <c r="X29" i="112"/>
  <c r="X13" i="112"/>
  <c r="X27" i="112"/>
  <c r="X34" i="112"/>
  <c r="X18" i="112"/>
  <c r="X32" i="112"/>
  <c r="X24" i="112"/>
  <c r="X21" i="112"/>
  <c r="X26" i="112"/>
  <c r="Y39" i="111"/>
  <c r="Y28" i="112"/>
  <c r="Y20" i="112"/>
  <c r="Y12" i="112"/>
  <c r="Y14" i="112"/>
  <c r="Y27" i="112"/>
  <c r="Y11" i="112"/>
  <c r="Y32" i="112"/>
  <c r="Y16" i="112"/>
  <c r="Y18" i="112"/>
  <c r="Y23" i="112"/>
  <c r="Y33" i="112"/>
  <c r="Y25" i="112"/>
  <c r="Y17" i="112"/>
  <c r="Y9" i="112"/>
  <c r="Y19" i="112"/>
  <c r="Y26" i="112"/>
  <c r="Y10" i="112"/>
  <c r="Y31" i="112"/>
  <c r="Y15" i="112"/>
  <c r="Y30" i="112"/>
  <c r="Y22" i="112"/>
  <c r="Y24" i="112"/>
  <c r="Y21" i="112"/>
  <c r="Y13" i="112"/>
  <c r="Y29" i="112"/>
  <c r="Y34" i="112"/>
  <c r="AG9" i="75"/>
  <c r="AG10" i="75"/>
  <c r="AG11" i="75"/>
  <c r="AG12" i="75"/>
  <c r="AG13" i="75"/>
  <c r="AG14" i="75"/>
  <c r="AG15" i="75"/>
  <c r="AG16" i="75"/>
  <c r="AG17" i="75"/>
  <c r="AG18" i="75"/>
  <c r="AG19" i="75"/>
  <c r="AG20" i="75"/>
  <c r="AG21" i="75"/>
  <c r="AG22" i="75"/>
  <c r="AG23" i="75"/>
  <c r="AG24" i="75"/>
  <c r="AG25" i="75"/>
  <c r="AG26" i="75"/>
  <c r="AG27" i="75"/>
  <c r="AG28" i="75"/>
  <c r="AG30" i="75"/>
  <c r="AG7" i="75"/>
  <c r="AG34" i="75"/>
  <c r="AG33" i="75"/>
  <c r="AG32" i="75"/>
  <c r="AG31" i="75"/>
  <c r="Y34" i="76"/>
  <c r="Y33" i="76"/>
  <c r="Y32" i="76"/>
  <c r="Y31" i="76"/>
  <c r="Y30" i="76"/>
  <c r="Y35" i="76" l="1"/>
  <c r="AG35" i="75"/>
  <c r="Y8" i="76"/>
  <c r="Y9" i="76"/>
  <c r="Y10" i="76"/>
  <c r="Y11" i="76"/>
  <c r="Y12" i="76"/>
  <c r="Y13" i="76"/>
  <c r="Y14" i="76"/>
  <c r="Y15" i="76"/>
  <c r="Y16" i="76"/>
  <c r="Y17" i="76"/>
  <c r="Y18" i="76"/>
  <c r="Y19" i="76"/>
  <c r="Y20" i="76"/>
  <c r="Y21" i="76"/>
  <c r="Y22" i="76"/>
  <c r="Y23" i="76"/>
  <c r="Y24" i="76"/>
  <c r="Y25" i="76"/>
  <c r="Y26" i="76"/>
  <c r="Y27" i="76"/>
  <c r="Y28" i="76"/>
  <c r="Y7" i="76"/>
  <c r="AG8" i="33" l="1"/>
  <c r="AG9" i="33"/>
  <c r="AG10" i="33"/>
  <c r="AG11" i="33"/>
  <c r="AG12" i="33"/>
  <c r="AG13" i="33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30" i="33"/>
  <c r="AG31" i="33"/>
  <c r="AG7" i="33"/>
  <c r="AE34" i="33"/>
  <c r="AE33" i="33"/>
  <c r="AE32" i="33"/>
  <c r="AG32" i="33" s="1"/>
  <c r="AE31" i="33"/>
  <c r="AE30" i="33"/>
  <c r="Y8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7" i="30"/>
  <c r="AG34" i="33" l="1"/>
  <c r="AG33" i="33"/>
  <c r="AE35" i="33"/>
  <c r="AG35" i="33" l="1"/>
  <c r="W34" i="30"/>
  <c r="Y34" i="30" s="1"/>
  <c r="W33" i="30"/>
  <c r="Y33" i="30" s="1"/>
  <c r="W32" i="30"/>
  <c r="Y32" i="30" s="1"/>
  <c r="W31" i="30"/>
  <c r="Y31" i="30" s="1"/>
  <c r="W30" i="30"/>
  <c r="W35" i="30" l="1"/>
  <c r="Y35" i="30" s="1"/>
  <c r="Y30" i="30"/>
  <c r="I16" i="14"/>
  <c r="AF8" i="59" l="1"/>
  <c r="AF9" i="59"/>
  <c r="AF10" i="59"/>
  <c r="AF11" i="59"/>
  <c r="AF12" i="59"/>
  <c r="AF13" i="59"/>
  <c r="AF14" i="59"/>
  <c r="AF15" i="59"/>
  <c r="AF16" i="59"/>
  <c r="AF17" i="59"/>
  <c r="AF18" i="59"/>
  <c r="AF19" i="59"/>
  <c r="AF20" i="59"/>
  <c r="AF21" i="59"/>
  <c r="AF22" i="59"/>
  <c r="AF23" i="59"/>
  <c r="AF24" i="59"/>
  <c r="AF25" i="59"/>
  <c r="AF26" i="59"/>
  <c r="AF27" i="59"/>
  <c r="AF28" i="59"/>
  <c r="AF29" i="59"/>
  <c r="AF31" i="59"/>
  <c r="AF32" i="59"/>
  <c r="AF33" i="59"/>
  <c r="AF34" i="59"/>
  <c r="AF35" i="59"/>
  <c r="AF36" i="59"/>
  <c r="AE9" i="59"/>
  <c r="AE10" i="59"/>
  <c r="AE11" i="59"/>
  <c r="AE12" i="59"/>
  <c r="AE13" i="59"/>
  <c r="AE14" i="59"/>
  <c r="AE15" i="59"/>
  <c r="AE16" i="59"/>
  <c r="AE17" i="59"/>
  <c r="AE18" i="59"/>
  <c r="AE19" i="59"/>
  <c r="AE20" i="59"/>
  <c r="AE21" i="59"/>
  <c r="AE22" i="59"/>
  <c r="AE23" i="59"/>
  <c r="AE24" i="59"/>
  <c r="AE25" i="59"/>
  <c r="AE26" i="59"/>
  <c r="AE27" i="59"/>
  <c r="AE28" i="59"/>
  <c r="AE29" i="59"/>
  <c r="AE31" i="59"/>
  <c r="AE32" i="59"/>
  <c r="AE33" i="59"/>
  <c r="AE34" i="59"/>
  <c r="AE35" i="59"/>
  <c r="AE36" i="59"/>
  <c r="AE8" i="59"/>
  <c r="AG11" i="57"/>
  <c r="AG12" i="57"/>
  <c r="AG13" i="57"/>
  <c r="AG14" i="57"/>
  <c r="AG15" i="57"/>
  <c r="AG16" i="57"/>
  <c r="AG17" i="57"/>
  <c r="AG18" i="57"/>
  <c r="AG19" i="57"/>
  <c r="AG20" i="57"/>
  <c r="AG21" i="57"/>
  <c r="AG22" i="57"/>
  <c r="AG23" i="57"/>
  <c r="AG24" i="57"/>
  <c r="AG25" i="57"/>
  <c r="AG26" i="57"/>
  <c r="AG27" i="57"/>
  <c r="AG28" i="57"/>
  <c r="AG29" i="57"/>
  <c r="AG31" i="57"/>
  <c r="AG32" i="57"/>
  <c r="AG33" i="57"/>
  <c r="AG34" i="57"/>
  <c r="AG35" i="57"/>
  <c r="AG36" i="57"/>
  <c r="AG10" i="57"/>
  <c r="AG9" i="57"/>
  <c r="AG8" i="57"/>
  <c r="AG29" i="59" l="1"/>
  <c r="AG13" i="59"/>
  <c r="AG31" i="59"/>
  <c r="AG12" i="59"/>
  <c r="AG32" i="59"/>
  <c r="AG33" i="59"/>
  <c r="AF35" i="58"/>
  <c r="AG35" i="58"/>
  <c r="AE35" i="58"/>
  <c r="AF34" i="58"/>
  <c r="AE34" i="58"/>
  <c r="AG34" i="58"/>
  <c r="AG25" i="59"/>
  <c r="AG17" i="59"/>
  <c r="AG35" i="59"/>
  <c r="AG33" i="58"/>
  <c r="AE33" i="58"/>
  <c r="AF33" i="58"/>
  <c r="AE36" i="58"/>
  <c r="AF36" i="58"/>
  <c r="AG36" i="58"/>
  <c r="AG24" i="59"/>
  <c r="AG32" i="58"/>
  <c r="AE32" i="58"/>
  <c r="AF32" i="58"/>
  <c r="AG34" i="59"/>
  <c r="AG36" i="59"/>
  <c r="AF31" i="58"/>
  <c r="AE31" i="58"/>
  <c r="AG31" i="58"/>
  <c r="AE9" i="58"/>
  <c r="AF9" i="58"/>
  <c r="AG9" i="58"/>
  <c r="AE21" i="58"/>
  <c r="AF21" i="58"/>
  <c r="AG21" i="58"/>
  <c r="AF10" i="58"/>
  <c r="AG10" i="58"/>
  <c r="AE10" i="58"/>
  <c r="AE28" i="58"/>
  <c r="AF28" i="58"/>
  <c r="AG28" i="58"/>
  <c r="AE16" i="58"/>
  <c r="AF16" i="58"/>
  <c r="AG16" i="58"/>
  <c r="AG27" i="58"/>
  <c r="AE27" i="58"/>
  <c r="AF27" i="58"/>
  <c r="AG23" i="58"/>
  <c r="AE23" i="58"/>
  <c r="AF23" i="58"/>
  <c r="AG19" i="58"/>
  <c r="AE19" i="58"/>
  <c r="AF19" i="58"/>
  <c r="AG15" i="58"/>
  <c r="AE15" i="58"/>
  <c r="AF15" i="58"/>
  <c r="AG11" i="58"/>
  <c r="AE11" i="58"/>
  <c r="AF11" i="58"/>
  <c r="AG27" i="59"/>
  <c r="AG23" i="59"/>
  <c r="AG21" i="59"/>
  <c r="AG19" i="59"/>
  <c r="AG15" i="59"/>
  <c r="AG11" i="59"/>
  <c r="AG9" i="59"/>
  <c r="AE17" i="58"/>
  <c r="AF17" i="58"/>
  <c r="AG17" i="58"/>
  <c r="AE20" i="58"/>
  <c r="AF20" i="58"/>
  <c r="AG20" i="58"/>
  <c r="AF8" i="58"/>
  <c r="AG8" i="58"/>
  <c r="AE8" i="58"/>
  <c r="AF26" i="58"/>
  <c r="AG26" i="58"/>
  <c r="AE26" i="58"/>
  <c r="AF22" i="58"/>
  <c r="AG22" i="58"/>
  <c r="AE22" i="58"/>
  <c r="AF18" i="58"/>
  <c r="AG18" i="58"/>
  <c r="AE18" i="58"/>
  <c r="AF14" i="58"/>
  <c r="AG14" i="58"/>
  <c r="AE14" i="58"/>
  <c r="AE29" i="58"/>
  <c r="AF29" i="58"/>
  <c r="AG29" i="58"/>
  <c r="AE13" i="58"/>
  <c r="AF13" i="58"/>
  <c r="AG13" i="58"/>
  <c r="AG28" i="59"/>
  <c r="AG26" i="59"/>
  <c r="AG22" i="59"/>
  <c r="AG20" i="59"/>
  <c r="AG18" i="59"/>
  <c r="AG16" i="59"/>
  <c r="AG14" i="59"/>
  <c r="AG10" i="59"/>
  <c r="AG8" i="59"/>
  <c r="AE25" i="58"/>
  <c r="AF25" i="58"/>
  <c r="AG25" i="58"/>
  <c r="AE24" i="58"/>
  <c r="AF24" i="58"/>
  <c r="AG24" i="58"/>
  <c r="AE12" i="58"/>
  <c r="AF12" i="58"/>
  <c r="AG12" i="58"/>
  <c r="E10" i="101" l="1"/>
  <c r="F10" i="101"/>
  <c r="E15" i="101"/>
  <c r="F15" i="101"/>
  <c r="B10" i="101"/>
  <c r="C10" i="101"/>
  <c r="D10" i="101"/>
  <c r="B15" i="101"/>
  <c r="C15" i="101"/>
  <c r="D15" i="101"/>
  <c r="D48" i="119"/>
  <c r="E48" i="119"/>
  <c r="F48" i="119"/>
  <c r="G48" i="119"/>
  <c r="H48" i="119"/>
  <c r="I48" i="119"/>
  <c r="D49" i="119"/>
  <c r="E49" i="119"/>
  <c r="F49" i="119"/>
  <c r="G49" i="119"/>
  <c r="H49" i="119"/>
  <c r="I49" i="119"/>
  <c r="D50" i="119"/>
  <c r="E50" i="119"/>
  <c r="F50" i="119"/>
  <c r="G50" i="119"/>
  <c r="H50" i="119"/>
  <c r="I50" i="119"/>
  <c r="D51" i="119"/>
  <c r="E51" i="119"/>
  <c r="F51" i="119"/>
  <c r="G51" i="119"/>
  <c r="H51" i="119"/>
  <c r="I51" i="119"/>
  <c r="D52" i="119"/>
  <c r="E52" i="119"/>
  <c r="F52" i="119"/>
  <c r="G52" i="119"/>
  <c r="H52" i="119"/>
  <c r="I52" i="119"/>
  <c r="D53" i="119"/>
  <c r="E53" i="119"/>
  <c r="F53" i="119"/>
  <c r="G53" i="119"/>
  <c r="H53" i="119"/>
  <c r="I53" i="119"/>
  <c r="D54" i="119"/>
  <c r="E54" i="119"/>
  <c r="F54" i="119"/>
  <c r="G54" i="119"/>
  <c r="H54" i="119"/>
  <c r="I54" i="119"/>
  <c r="D55" i="119"/>
  <c r="E55" i="119"/>
  <c r="F55" i="119"/>
  <c r="G55" i="119"/>
  <c r="H55" i="119"/>
  <c r="I55" i="119"/>
  <c r="D56" i="119"/>
  <c r="E56" i="119"/>
  <c r="F56" i="119"/>
  <c r="G56" i="119"/>
  <c r="H56" i="119"/>
  <c r="I56" i="119"/>
  <c r="D57" i="119"/>
  <c r="E57" i="119"/>
  <c r="F57" i="119"/>
  <c r="G57" i="119"/>
  <c r="H57" i="119"/>
  <c r="I57" i="119"/>
  <c r="D58" i="119"/>
  <c r="E58" i="119"/>
  <c r="F58" i="119"/>
  <c r="G58" i="119"/>
  <c r="H58" i="119"/>
  <c r="I58" i="119"/>
  <c r="D59" i="119"/>
  <c r="E59" i="119"/>
  <c r="F59" i="119"/>
  <c r="G59" i="119"/>
  <c r="H59" i="119"/>
  <c r="I59" i="119"/>
  <c r="D60" i="119"/>
  <c r="E60" i="119"/>
  <c r="F60" i="119"/>
  <c r="G60" i="119"/>
  <c r="H60" i="119"/>
  <c r="I60" i="119"/>
  <c r="D61" i="119"/>
  <c r="E61" i="119"/>
  <c r="F61" i="119"/>
  <c r="G61" i="119"/>
  <c r="H61" i="119"/>
  <c r="I61" i="119"/>
  <c r="D62" i="119"/>
  <c r="E62" i="119"/>
  <c r="F62" i="119"/>
  <c r="G62" i="119"/>
  <c r="H62" i="119"/>
  <c r="I62" i="119"/>
  <c r="D63" i="119"/>
  <c r="E63" i="119"/>
  <c r="F63" i="119"/>
  <c r="G63" i="119"/>
  <c r="H63" i="119"/>
  <c r="I63" i="119"/>
  <c r="D64" i="119"/>
  <c r="E64" i="119"/>
  <c r="F64" i="119"/>
  <c r="G64" i="119"/>
  <c r="H64" i="119"/>
  <c r="I64" i="119"/>
  <c r="D65" i="119"/>
  <c r="E65" i="119"/>
  <c r="F65" i="119"/>
  <c r="G65" i="119"/>
  <c r="H65" i="119"/>
  <c r="I65" i="119"/>
  <c r="D66" i="119"/>
  <c r="E66" i="119"/>
  <c r="F66" i="119"/>
  <c r="G66" i="119"/>
  <c r="H66" i="119"/>
  <c r="I66" i="119"/>
  <c r="D67" i="119"/>
  <c r="E67" i="119"/>
  <c r="F67" i="119"/>
  <c r="G67" i="119"/>
  <c r="H67" i="119"/>
  <c r="I67" i="119"/>
  <c r="D68" i="119"/>
  <c r="E68" i="119"/>
  <c r="F68" i="119"/>
  <c r="G68" i="119"/>
  <c r="H68" i="119"/>
  <c r="I68" i="119"/>
  <c r="D69" i="119"/>
  <c r="E69" i="119"/>
  <c r="F69" i="119"/>
  <c r="G69" i="119"/>
  <c r="H69" i="119"/>
  <c r="I69" i="119"/>
  <c r="D70" i="119"/>
  <c r="E70" i="119"/>
  <c r="F70" i="119"/>
  <c r="G70" i="119"/>
  <c r="H70" i="119"/>
  <c r="I70" i="119"/>
  <c r="D71" i="119"/>
  <c r="E71" i="119"/>
  <c r="F71" i="119"/>
  <c r="G71" i="119"/>
  <c r="H71" i="119"/>
  <c r="I71" i="119"/>
  <c r="D72" i="119"/>
  <c r="E72" i="119"/>
  <c r="F72" i="119"/>
  <c r="G72" i="119"/>
  <c r="H72" i="119"/>
  <c r="I72" i="119"/>
  <c r="D73" i="119"/>
  <c r="E73" i="119"/>
  <c r="F73" i="119"/>
  <c r="G73" i="119"/>
  <c r="H73" i="119"/>
  <c r="I73" i="119"/>
  <c r="D74" i="119"/>
  <c r="E74" i="119"/>
  <c r="F74" i="119"/>
  <c r="G74" i="119"/>
  <c r="H74" i="119"/>
  <c r="I74" i="119"/>
  <c r="D75" i="119"/>
  <c r="E75" i="119"/>
  <c r="F75" i="119"/>
  <c r="G75" i="119"/>
  <c r="H75" i="119"/>
  <c r="I75" i="119"/>
  <c r="D76" i="119"/>
  <c r="E76" i="119"/>
  <c r="F76" i="119"/>
  <c r="G76" i="119"/>
  <c r="H76" i="119"/>
  <c r="I76" i="119"/>
  <c r="D77" i="119"/>
  <c r="E77" i="119"/>
  <c r="F77" i="119"/>
  <c r="G77" i="119"/>
  <c r="H77" i="119"/>
  <c r="I77" i="119"/>
  <c r="D78" i="119"/>
  <c r="E78" i="119"/>
  <c r="F78" i="119"/>
  <c r="G78" i="119"/>
  <c r="H78" i="119"/>
  <c r="I78" i="119"/>
  <c r="D79" i="119"/>
  <c r="E79" i="119"/>
  <c r="F79" i="119"/>
  <c r="G79" i="119"/>
  <c r="H79" i="119"/>
  <c r="I79" i="119"/>
  <c r="D80" i="119"/>
  <c r="E80" i="119"/>
  <c r="F80" i="119"/>
  <c r="G80" i="119"/>
  <c r="H80" i="119"/>
  <c r="I80" i="119"/>
  <c r="D81" i="119"/>
  <c r="E81" i="119"/>
  <c r="F81" i="119"/>
  <c r="G81" i="119"/>
  <c r="H81" i="119"/>
  <c r="I81" i="119"/>
  <c r="D82" i="119"/>
  <c r="E82" i="119"/>
  <c r="F82" i="119"/>
  <c r="G82" i="119"/>
  <c r="H82" i="119"/>
  <c r="I82" i="119"/>
  <c r="D83" i="119"/>
  <c r="E83" i="119"/>
  <c r="F83" i="119"/>
  <c r="G83" i="119"/>
  <c r="H83" i="119"/>
  <c r="I83" i="119"/>
  <c r="D84" i="119"/>
  <c r="E84" i="119"/>
  <c r="F84" i="119"/>
  <c r="G84" i="119"/>
  <c r="H84" i="119"/>
  <c r="I84" i="119"/>
  <c r="D85" i="119"/>
  <c r="E85" i="119"/>
  <c r="F85" i="119"/>
  <c r="G85" i="119"/>
  <c r="H85" i="119"/>
  <c r="I85" i="119"/>
  <c r="D86" i="119"/>
  <c r="E86" i="119"/>
  <c r="F86" i="119"/>
  <c r="G86" i="119"/>
  <c r="H86" i="119"/>
  <c r="I86" i="119"/>
  <c r="D87" i="119"/>
  <c r="E87" i="119"/>
  <c r="F87" i="119"/>
  <c r="G87" i="119"/>
  <c r="H87" i="119"/>
  <c r="I87" i="119"/>
  <c r="D88" i="119"/>
  <c r="E88" i="119"/>
  <c r="F88" i="119"/>
  <c r="G88" i="119"/>
  <c r="H88" i="119"/>
  <c r="I88" i="119"/>
  <c r="D89" i="119"/>
  <c r="E89" i="119"/>
  <c r="F89" i="119"/>
  <c r="G89" i="119"/>
  <c r="H89" i="119"/>
  <c r="I89" i="119"/>
  <c r="D90" i="119"/>
  <c r="E90" i="119"/>
  <c r="F90" i="119"/>
  <c r="G90" i="119"/>
  <c r="H90" i="119"/>
  <c r="I90" i="119"/>
  <c r="D91" i="119"/>
  <c r="E91" i="119"/>
  <c r="F91" i="119"/>
  <c r="G91" i="119"/>
  <c r="H91" i="119"/>
  <c r="I91" i="119"/>
  <c r="D92" i="119"/>
  <c r="E92" i="119"/>
  <c r="F92" i="119"/>
  <c r="G92" i="119"/>
  <c r="H92" i="119"/>
  <c r="I92" i="119"/>
  <c r="D93" i="119"/>
  <c r="E93" i="119"/>
  <c r="F93" i="119"/>
  <c r="G93" i="119"/>
  <c r="H93" i="119"/>
  <c r="I93" i="119"/>
  <c r="D94" i="119"/>
  <c r="E94" i="119"/>
  <c r="F94" i="119"/>
  <c r="G94" i="119"/>
  <c r="H94" i="119"/>
  <c r="I94" i="119"/>
  <c r="D95" i="119"/>
  <c r="E95" i="119"/>
  <c r="F95" i="119"/>
  <c r="G95" i="119"/>
  <c r="H95" i="119"/>
  <c r="I95" i="119"/>
  <c r="D96" i="119"/>
  <c r="E96" i="119"/>
  <c r="F96" i="119"/>
  <c r="G96" i="119"/>
  <c r="H96" i="119"/>
  <c r="I96" i="119"/>
  <c r="D97" i="119"/>
  <c r="E97" i="119"/>
  <c r="F97" i="119"/>
  <c r="G97" i="119"/>
  <c r="H97" i="119"/>
  <c r="I97" i="119"/>
  <c r="D98" i="119"/>
  <c r="E98" i="119"/>
  <c r="F98" i="119"/>
  <c r="G98" i="119"/>
  <c r="H98" i="119"/>
  <c r="I98" i="119"/>
  <c r="D99" i="119"/>
  <c r="E99" i="119"/>
  <c r="F99" i="119"/>
  <c r="G99" i="119"/>
  <c r="H99" i="119"/>
  <c r="I99" i="119"/>
  <c r="D100" i="119"/>
  <c r="E100" i="119"/>
  <c r="F100" i="119"/>
  <c r="G100" i="119"/>
  <c r="H100" i="119"/>
  <c r="I100" i="119"/>
  <c r="D101" i="119"/>
  <c r="E101" i="119"/>
  <c r="F101" i="119"/>
  <c r="G101" i="119"/>
  <c r="H101" i="119"/>
  <c r="I101" i="119"/>
  <c r="D102" i="119"/>
  <c r="E102" i="119"/>
  <c r="F102" i="119"/>
  <c r="G102" i="119"/>
  <c r="H102" i="119"/>
  <c r="I102" i="119"/>
  <c r="D103" i="119"/>
  <c r="E103" i="119"/>
  <c r="F103" i="119"/>
  <c r="G103" i="119"/>
  <c r="H103" i="119"/>
  <c r="I103" i="119"/>
  <c r="D104" i="119"/>
  <c r="E104" i="119"/>
  <c r="F104" i="119"/>
  <c r="G104" i="119"/>
  <c r="H104" i="119"/>
  <c r="I104" i="119"/>
  <c r="D105" i="119"/>
  <c r="E105" i="119"/>
  <c r="F105" i="119"/>
  <c r="G105" i="119"/>
  <c r="H105" i="119"/>
  <c r="I105" i="119"/>
  <c r="D106" i="119"/>
  <c r="E106" i="119"/>
  <c r="F106" i="119"/>
  <c r="G106" i="119"/>
  <c r="H106" i="119"/>
  <c r="I106" i="119"/>
  <c r="D107" i="119"/>
  <c r="E107" i="119"/>
  <c r="F107" i="119"/>
  <c r="G107" i="119"/>
  <c r="H107" i="119"/>
  <c r="I107" i="119"/>
  <c r="D108" i="119"/>
  <c r="E108" i="119"/>
  <c r="F108" i="119"/>
  <c r="G108" i="119"/>
  <c r="H108" i="119"/>
  <c r="I108" i="119"/>
  <c r="D109" i="119"/>
  <c r="E109" i="119"/>
  <c r="F109" i="119"/>
  <c r="G109" i="119"/>
  <c r="H109" i="119"/>
  <c r="I109" i="119"/>
  <c r="D110" i="119"/>
  <c r="E110" i="119"/>
  <c r="F110" i="119"/>
  <c r="G110" i="119"/>
  <c r="H110" i="119"/>
  <c r="I110" i="119"/>
  <c r="D111" i="119"/>
  <c r="E111" i="119"/>
  <c r="F111" i="119"/>
  <c r="G111" i="119"/>
  <c r="H111" i="119"/>
  <c r="I111" i="119"/>
  <c r="D112" i="119"/>
  <c r="E112" i="119"/>
  <c r="F112" i="119"/>
  <c r="G112" i="119"/>
  <c r="H112" i="119"/>
  <c r="I112" i="119"/>
  <c r="D113" i="119"/>
  <c r="E113" i="119"/>
  <c r="F113" i="119"/>
  <c r="G113" i="119"/>
  <c r="H113" i="119"/>
  <c r="I113" i="119"/>
  <c r="D9" i="119"/>
  <c r="E9" i="119"/>
  <c r="F9" i="119"/>
  <c r="G9" i="119"/>
  <c r="H9" i="119"/>
  <c r="I9" i="119"/>
  <c r="D10" i="119"/>
  <c r="E10" i="119"/>
  <c r="F10" i="119"/>
  <c r="G10" i="119"/>
  <c r="H10" i="119"/>
  <c r="I10" i="119"/>
  <c r="D11" i="119"/>
  <c r="E11" i="119"/>
  <c r="F11" i="119"/>
  <c r="G11" i="119"/>
  <c r="H11" i="119"/>
  <c r="I11" i="119"/>
  <c r="D12" i="119"/>
  <c r="E12" i="119"/>
  <c r="F12" i="119"/>
  <c r="G12" i="119"/>
  <c r="H12" i="119"/>
  <c r="I12" i="119"/>
  <c r="D13" i="119"/>
  <c r="E13" i="119"/>
  <c r="F13" i="119"/>
  <c r="G13" i="119"/>
  <c r="H13" i="119"/>
  <c r="I13" i="119"/>
  <c r="D14" i="119"/>
  <c r="E14" i="119"/>
  <c r="F14" i="119"/>
  <c r="G14" i="119"/>
  <c r="H14" i="119"/>
  <c r="I14" i="119"/>
  <c r="D15" i="119"/>
  <c r="E15" i="119"/>
  <c r="F15" i="119"/>
  <c r="G15" i="119"/>
  <c r="H15" i="119"/>
  <c r="I15" i="119"/>
  <c r="D16" i="119"/>
  <c r="E16" i="119"/>
  <c r="F16" i="119"/>
  <c r="G16" i="119"/>
  <c r="H16" i="119"/>
  <c r="I16" i="119"/>
  <c r="D17" i="119"/>
  <c r="E17" i="119"/>
  <c r="F17" i="119"/>
  <c r="G17" i="119"/>
  <c r="H17" i="119"/>
  <c r="I17" i="119"/>
  <c r="D18" i="119"/>
  <c r="E18" i="119"/>
  <c r="F18" i="119"/>
  <c r="G18" i="119"/>
  <c r="H18" i="119"/>
  <c r="I18" i="119"/>
  <c r="D19" i="119"/>
  <c r="E19" i="119"/>
  <c r="F19" i="119"/>
  <c r="G19" i="119"/>
  <c r="H19" i="119"/>
  <c r="I19" i="119"/>
  <c r="D20" i="119"/>
  <c r="E20" i="119"/>
  <c r="F20" i="119"/>
  <c r="G20" i="119"/>
  <c r="H20" i="119"/>
  <c r="I20" i="119"/>
  <c r="D21" i="119"/>
  <c r="E21" i="119"/>
  <c r="F21" i="119"/>
  <c r="G21" i="119"/>
  <c r="H21" i="119"/>
  <c r="I21" i="119"/>
  <c r="D22" i="119"/>
  <c r="E22" i="119"/>
  <c r="F22" i="119"/>
  <c r="G22" i="119"/>
  <c r="H22" i="119"/>
  <c r="I22" i="119"/>
  <c r="D23" i="119"/>
  <c r="E23" i="119"/>
  <c r="F23" i="119"/>
  <c r="G23" i="119"/>
  <c r="H23" i="119"/>
  <c r="I23" i="119"/>
  <c r="D24" i="119"/>
  <c r="E24" i="119"/>
  <c r="F24" i="119"/>
  <c r="G24" i="119"/>
  <c r="H24" i="119"/>
  <c r="I24" i="119"/>
  <c r="D25" i="119"/>
  <c r="E25" i="119"/>
  <c r="F25" i="119"/>
  <c r="G25" i="119"/>
  <c r="H25" i="119"/>
  <c r="I25" i="119"/>
  <c r="D26" i="119"/>
  <c r="E26" i="119"/>
  <c r="F26" i="119"/>
  <c r="G26" i="119"/>
  <c r="H26" i="119"/>
  <c r="I26" i="119"/>
  <c r="D27" i="119"/>
  <c r="E27" i="119"/>
  <c r="F27" i="119"/>
  <c r="G27" i="119"/>
  <c r="H27" i="119"/>
  <c r="I27" i="119"/>
  <c r="D28" i="119"/>
  <c r="E28" i="119"/>
  <c r="F28" i="119"/>
  <c r="G28" i="119"/>
  <c r="H28" i="119"/>
  <c r="I28" i="119"/>
  <c r="D29" i="119"/>
  <c r="E29" i="119"/>
  <c r="F29" i="119"/>
  <c r="G29" i="119"/>
  <c r="H29" i="119"/>
  <c r="I29" i="119"/>
  <c r="D30" i="119"/>
  <c r="E30" i="119"/>
  <c r="F30" i="119"/>
  <c r="G30" i="119"/>
  <c r="H30" i="119"/>
  <c r="I30" i="119"/>
  <c r="D31" i="119"/>
  <c r="E31" i="119"/>
  <c r="F31" i="119"/>
  <c r="G31" i="119"/>
  <c r="H31" i="119"/>
  <c r="I31" i="119"/>
  <c r="D32" i="119"/>
  <c r="E32" i="119"/>
  <c r="F32" i="119"/>
  <c r="G32" i="119"/>
  <c r="H32" i="119"/>
  <c r="I32" i="119"/>
  <c r="D33" i="119"/>
  <c r="E33" i="119"/>
  <c r="F33" i="119"/>
  <c r="G33" i="119"/>
  <c r="H33" i="119"/>
  <c r="I33" i="119"/>
  <c r="D34" i="119"/>
  <c r="E34" i="119"/>
  <c r="F34" i="119"/>
  <c r="G34" i="119"/>
  <c r="H34" i="119"/>
  <c r="I34" i="119"/>
  <c r="D35" i="119"/>
  <c r="E35" i="119"/>
  <c r="F35" i="119"/>
  <c r="G35" i="119"/>
  <c r="H35" i="119"/>
  <c r="I35" i="119"/>
  <c r="D36" i="119"/>
  <c r="E36" i="119"/>
  <c r="F36" i="119"/>
  <c r="G36" i="119"/>
  <c r="H36" i="119"/>
  <c r="I36" i="119"/>
  <c r="D37" i="119"/>
  <c r="E37" i="119"/>
  <c r="F37" i="119"/>
  <c r="G37" i="119"/>
  <c r="H37" i="119"/>
  <c r="I37" i="119"/>
  <c r="D38" i="119"/>
  <c r="E38" i="119"/>
  <c r="F38" i="119"/>
  <c r="G38" i="119"/>
  <c r="H38" i="119"/>
  <c r="I38" i="119"/>
  <c r="D39" i="119"/>
  <c r="E39" i="119"/>
  <c r="F39" i="119"/>
  <c r="G39" i="119"/>
  <c r="H39" i="119"/>
  <c r="I39" i="119"/>
  <c r="D40" i="119"/>
  <c r="E40" i="119"/>
  <c r="F40" i="119"/>
  <c r="G40" i="119"/>
  <c r="H40" i="119"/>
  <c r="I40" i="119"/>
  <c r="D41" i="119"/>
  <c r="E41" i="119"/>
  <c r="F41" i="119"/>
  <c r="G41" i="119"/>
  <c r="H41" i="119"/>
  <c r="I41" i="119"/>
  <c r="D42" i="119"/>
  <c r="E42" i="119"/>
  <c r="F42" i="119"/>
  <c r="G42" i="119"/>
  <c r="H42" i="119"/>
  <c r="I42" i="119"/>
  <c r="D43" i="119"/>
  <c r="E43" i="119"/>
  <c r="F43" i="119"/>
  <c r="G43" i="119"/>
  <c r="H43" i="119"/>
  <c r="I43" i="119"/>
  <c r="D44" i="119"/>
  <c r="E44" i="119"/>
  <c r="F44" i="119"/>
  <c r="G44" i="119"/>
  <c r="H44" i="119"/>
  <c r="I44" i="119"/>
  <c r="D45" i="119"/>
  <c r="E45" i="119"/>
  <c r="F45" i="119"/>
  <c r="G45" i="119"/>
  <c r="H45" i="119"/>
  <c r="I45" i="119"/>
  <c r="D46" i="119"/>
  <c r="E46" i="119"/>
  <c r="F46" i="119"/>
  <c r="G46" i="119"/>
  <c r="H46" i="119"/>
  <c r="I46" i="119"/>
  <c r="D47" i="119"/>
  <c r="E47" i="119"/>
  <c r="F47" i="119"/>
  <c r="G47" i="119"/>
  <c r="H47" i="119"/>
  <c r="I47" i="119"/>
  <c r="D8" i="119"/>
  <c r="E8" i="119"/>
  <c r="F8" i="119"/>
  <c r="G8" i="119"/>
  <c r="H8" i="119"/>
  <c r="I8" i="119"/>
  <c r="C9" i="119"/>
  <c r="C10" i="119"/>
  <c r="C11" i="119"/>
  <c r="C12" i="119"/>
  <c r="C13" i="119"/>
  <c r="C14" i="119"/>
  <c r="C15" i="119"/>
  <c r="C16" i="119"/>
  <c r="C17" i="119"/>
  <c r="C18" i="119"/>
  <c r="C19" i="119"/>
  <c r="C20" i="119"/>
  <c r="C21" i="119"/>
  <c r="C22" i="119"/>
  <c r="C23" i="119"/>
  <c r="C24" i="119"/>
  <c r="C25" i="119"/>
  <c r="C26" i="119"/>
  <c r="C27" i="119"/>
  <c r="C28" i="119"/>
  <c r="C29" i="119"/>
  <c r="C30" i="119"/>
  <c r="C31" i="119"/>
  <c r="C32" i="119"/>
  <c r="C33" i="119"/>
  <c r="C34" i="119"/>
  <c r="C35" i="119"/>
  <c r="C36" i="119"/>
  <c r="C37" i="119"/>
  <c r="C38" i="119"/>
  <c r="C39" i="119"/>
  <c r="C40" i="119"/>
  <c r="C41" i="119"/>
  <c r="C42" i="119"/>
  <c r="C43" i="119"/>
  <c r="C44" i="119"/>
  <c r="C45" i="119"/>
  <c r="C46" i="119"/>
  <c r="C47" i="119"/>
  <c r="C48" i="119"/>
  <c r="C49" i="119"/>
  <c r="C50" i="119"/>
  <c r="C51" i="119"/>
  <c r="C52" i="119"/>
  <c r="C53" i="119"/>
  <c r="C54" i="119"/>
  <c r="C55" i="119"/>
  <c r="C56" i="119"/>
  <c r="C57" i="119"/>
  <c r="C58" i="119"/>
  <c r="C59" i="119"/>
  <c r="C60" i="119"/>
  <c r="C61" i="119"/>
  <c r="C62" i="119"/>
  <c r="C63" i="119"/>
  <c r="C64" i="119"/>
  <c r="C65" i="119"/>
  <c r="C66" i="119"/>
  <c r="C67" i="119"/>
  <c r="C68" i="119"/>
  <c r="C69" i="119"/>
  <c r="C70" i="119"/>
  <c r="C71" i="119"/>
  <c r="C72" i="119"/>
  <c r="C73" i="119"/>
  <c r="C74" i="119"/>
  <c r="C75" i="119"/>
  <c r="C76" i="119"/>
  <c r="C77" i="119"/>
  <c r="C78" i="119"/>
  <c r="C79" i="119"/>
  <c r="C80" i="119"/>
  <c r="C81" i="119"/>
  <c r="C82" i="119"/>
  <c r="C83" i="119"/>
  <c r="C84" i="119"/>
  <c r="C85" i="119"/>
  <c r="C86" i="119"/>
  <c r="C87" i="119"/>
  <c r="C88" i="119"/>
  <c r="C89" i="119"/>
  <c r="C90" i="119"/>
  <c r="C91" i="119"/>
  <c r="C92" i="119"/>
  <c r="C93" i="119"/>
  <c r="C94" i="119"/>
  <c r="C95" i="119"/>
  <c r="C96" i="119"/>
  <c r="C97" i="119"/>
  <c r="C98" i="119"/>
  <c r="C99" i="119"/>
  <c r="C100" i="119"/>
  <c r="C101" i="119"/>
  <c r="C102" i="119"/>
  <c r="C103" i="119"/>
  <c r="C104" i="119"/>
  <c r="C105" i="119"/>
  <c r="C106" i="119"/>
  <c r="C107" i="119"/>
  <c r="C108" i="119"/>
  <c r="C109" i="119"/>
  <c r="C110" i="119"/>
  <c r="C111" i="119"/>
  <c r="C112" i="119"/>
  <c r="C113" i="119"/>
  <c r="C8" i="119"/>
  <c r="C36" i="116" l="1"/>
  <c r="C16" i="117" s="1"/>
  <c r="D36" i="116"/>
  <c r="D16" i="117" s="1"/>
  <c r="E36" i="116"/>
  <c r="E11" i="117" s="1"/>
  <c r="F36" i="116"/>
  <c r="F11" i="117" s="1"/>
  <c r="G36" i="116"/>
  <c r="G11" i="117" s="1"/>
  <c r="H36" i="116"/>
  <c r="H11" i="117" s="1"/>
  <c r="B36" i="116"/>
  <c r="B15" i="117" s="1"/>
  <c r="B8" i="117" l="1"/>
  <c r="B29" i="117"/>
  <c r="H20" i="117"/>
  <c r="H16" i="117"/>
  <c r="G27" i="117"/>
  <c r="G36" i="117"/>
  <c r="G25" i="117"/>
  <c r="B12" i="117"/>
  <c r="G35" i="117"/>
  <c r="E23" i="117"/>
  <c r="B10" i="117"/>
  <c r="F32" i="117"/>
  <c r="H36" i="117"/>
  <c r="H35" i="117"/>
  <c r="G34" i="117"/>
  <c r="E33" i="117"/>
  <c r="C29" i="117"/>
  <c r="H27" i="117"/>
  <c r="F26" i="117"/>
  <c r="E24" i="117"/>
  <c r="B21" i="117"/>
  <c r="G19" i="117"/>
  <c r="G15" i="117"/>
  <c r="E13" i="117"/>
  <c r="H10" i="117"/>
  <c r="F15" i="117"/>
  <c r="H8" i="117"/>
  <c r="F36" i="117"/>
  <c r="F35" i="117"/>
  <c r="G33" i="117"/>
  <c r="E32" i="117"/>
  <c r="H28" i="117"/>
  <c r="H26" i="117"/>
  <c r="F25" i="117"/>
  <c r="B22" i="117"/>
  <c r="B20" i="117"/>
  <c r="G16" i="117"/>
  <c r="F14" i="117"/>
  <c r="C11" i="117"/>
  <c r="H9" i="117"/>
  <c r="F34" i="117"/>
  <c r="C8" i="117"/>
  <c r="B36" i="117"/>
  <c r="H34" i="117"/>
  <c r="F33" i="117"/>
  <c r="B31" i="117"/>
  <c r="B28" i="117"/>
  <c r="G26" i="117"/>
  <c r="F24" i="117"/>
  <c r="C21" i="117"/>
  <c r="H19" i="117"/>
  <c r="F16" i="117"/>
  <c r="E14" i="117"/>
  <c r="B11" i="117"/>
  <c r="G9" i="117"/>
  <c r="C31" i="117"/>
  <c r="E34" i="117"/>
  <c r="C23" i="117"/>
  <c r="D13" i="117"/>
  <c r="E15" i="117"/>
  <c r="E35" i="117"/>
  <c r="C33" i="117"/>
  <c r="B32" i="117"/>
  <c r="H29" i="117"/>
  <c r="G28" i="117"/>
  <c r="F27" i="117"/>
  <c r="E26" i="117"/>
  <c r="D25" i="117"/>
  <c r="C24" i="117"/>
  <c r="B23" i="117"/>
  <c r="H21" i="117"/>
  <c r="G20" i="117"/>
  <c r="F19" i="117"/>
  <c r="E16" i="117"/>
  <c r="D15" i="117"/>
  <c r="C14" i="117"/>
  <c r="B13" i="117"/>
  <c r="G10" i="117"/>
  <c r="F9" i="117"/>
  <c r="D22" i="117"/>
  <c r="D12" i="117"/>
  <c r="D23" i="117"/>
  <c r="C12" i="117"/>
  <c r="D33" i="117"/>
  <c r="E25" i="117"/>
  <c r="D34" i="117"/>
  <c r="H18" i="117"/>
  <c r="H17" i="117"/>
  <c r="G8" i="117"/>
  <c r="E36" i="117"/>
  <c r="D35" i="117"/>
  <c r="C34" i="117"/>
  <c r="B33" i="117"/>
  <c r="H31" i="117"/>
  <c r="G29" i="117"/>
  <c r="F28" i="117"/>
  <c r="E27" i="117"/>
  <c r="D26" i="117"/>
  <c r="C25" i="117"/>
  <c r="B24" i="117"/>
  <c r="H22" i="117"/>
  <c r="G21" i="117"/>
  <c r="F20" i="117"/>
  <c r="E19" i="117"/>
  <c r="C15" i="117"/>
  <c r="B14" i="117"/>
  <c r="H12" i="117"/>
  <c r="F10" i="117"/>
  <c r="E9" i="117"/>
  <c r="D17" i="117"/>
  <c r="D18" i="117"/>
  <c r="D32" i="117"/>
  <c r="C32" i="117"/>
  <c r="D24" i="117"/>
  <c r="D14" i="117"/>
  <c r="G18" i="117"/>
  <c r="G17" i="117"/>
  <c r="F8" i="117"/>
  <c r="D36" i="117"/>
  <c r="C35" i="117"/>
  <c r="B34" i="117"/>
  <c r="H32" i="117"/>
  <c r="G31" i="117"/>
  <c r="F29" i="117"/>
  <c r="E28" i="117"/>
  <c r="D27" i="117"/>
  <c r="C26" i="117"/>
  <c r="B25" i="117"/>
  <c r="H23" i="117"/>
  <c r="G22" i="117"/>
  <c r="F21" i="117"/>
  <c r="E20" i="117"/>
  <c r="D19" i="117"/>
  <c r="H13" i="117"/>
  <c r="G12" i="117"/>
  <c r="E10" i="117"/>
  <c r="D9" i="117"/>
  <c r="C18" i="117"/>
  <c r="C17" i="117"/>
  <c r="C13" i="117"/>
  <c r="B17" i="117"/>
  <c r="B18" i="117"/>
  <c r="F18" i="117"/>
  <c r="F17" i="117"/>
  <c r="E8" i="117"/>
  <c r="C36" i="117"/>
  <c r="B35" i="117"/>
  <c r="H33" i="117"/>
  <c r="G32" i="117"/>
  <c r="F31" i="117"/>
  <c r="E29" i="117"/>
  <c r="D28" i="117"/>
  <c r="C27" i="117"/>
  <c r="B26" i="117"/>
  <c r="H24" i="117"/>
  <c r="G23" i="117"/>
  <c r="F22" i="117"/>
  <c r="E21" i="117"/>
  <c r="D20" i="117"/>
  <c r="C19" i="117"/>
  <c r="B16" i="117"/>
  <c r="H14" i="117"/>
  <c r="G13" i="117"/>
  <c r="F12" i="117"/>
  <c r="D10" i="117"/>
  <c r="C9" i="117"/>
  <c r="D31" i="117"/>
  <c r="C22" i="117"/>
  <c r="E17" i="117"/>
  <c r="E18" i="117"/>
  <c r="D8" i="117"/>
  <c r="E31" i="117"/>
  <c r="D29" i="117"/>
  <c r="C28" i="117"/>
  <c r="B27" i="117"/>
  <c r="H25" i="117"/>
  <c r="G24" i="117"/>
  <c r="F23" i="117"/>
  <c r="E22" i="117"/>
  <c r="D21" i="117"/>
  <c r="C20" i="117"/>
  <c r="B19" i="117"/>
  <c r="H15" i="117"/>
  <c r="G14" i="117"/>
  <c r="F13" i="117"/>
  <c r="E12" i="117"/>
  <c r="D11" i="117"/>
  <c r="C10" i="117"/>
  <c r="B9" i="117"/>
  <c r="E9" i="114" l="1"/>
  <c r="H9" i="114"/>
  <c r="K9" i="114"/>
  <c r="N9" i="114"/>
  <c r="Q9" i="114"/>
  <c r="T9" i="114"/>
  <c r="E10" i="114"/>
  <c r="H10" i="114"/>
  <c r="K10" i="114"/>
  <c r="N10" i="114"/>
  <c r="Q10" i="114"/>
  <c r="T10" i="114"/>
  <c r="E11" i="114"/>
  <c r="H11" i="114"/>
  <c r="K11" i="114"/>
  <c r="N11" i="114"/>
  <c r="Q11" i="114"/>
  <c r="T11" i="114"/>
  <c r="E12" i="114"/>
  <c r="H12" i="114"/>
  <c r="K12" i="114"/>
  <c r="N12" i="114"/>
  <c r="Q12" i="114"/>
  <c r="T12" i="114"/>
  <c r="E13" i="114"/>
  <c r="H13" i="114"/>
  <c r="K13" i="114"/>
  <c r="N13" i="114"/>
  <c r="Q13" i="114"/>
  <c r="T13" i="114"/>
  <c r="E14" i="114"/>
  <c r="H14" i="114"/>
  <c r="K14" i="114"/>
  <c r="N14" i="114"/>
  <c r="Q14" i="114"/>
  <c r="T14" i="114"/>
  <c r="E15" i="114"/>
  <c r="H15" i="114"/>
  <c r="K15" i="114"/>
  <c r="N15" i="114"/>
  <c r="Q15" i="114"/>
  <c r="T15" i="114"/>
  <c r="E16" i="114"/>
  <c r="H16" i="114"/>
  <c r="K16" i="114"/>
  <c r="N16" i="114"/>
  <c r="Q16" i="114"/>
  <c r="T16" i="114"/>
  <c r="E17" i="114"/>
  <c r="H17" i="114"/>
  <c r="K17" i="114"/>
  <c r="N17" i="114"/>
  <c r="Q17" i="114"/>
  <c r="T17" i="114"/>
  <c r="E18" i="114"/>
  <c r="H18" i="114"/>
  <c r="K18" i="114"/>
  <c r="N18" i="114"/>
  <c r="Q18" i="114"/>
  <c r="T18" i="114"/>
  <c r="E19" i="114"/>
  <c r="H19" i="114"/>
  <c r="K19" i="114"/>
  <c r="N19" i="114"/>
  <c r="Q19" i="114"/>
  <c r="T19" i="114"/>
  <c r="E20" i="114"/>
  <c r="H20" i="114"/>
  <c r="K20" i="114"/>
  <c r="N20" i="114"/>
  <c r="Q20" i="114"/>
  <c r="T20" i="114"/>
  <c r="E21" i="114"/>
  <c r="H21" i="114"/>
  <c r="K21" i="114"/>
  <c r="N21" i="114"/>
  <c r="Q21" i="114"/>
  <c r="T21" i="114"/>
  <c r="E22" i="114"/>
  <c r="H22" i="114"/>
  <c r="K22" i="114"/>
  <c r="N22" i="114"/>
  <c r="Q22" i="114"/>
  <c r="T22" i="114"/>
  <c r="E23" i="114"/>
  <c r="H23" i="114"/>
  <c r="K23" i="114"/>
  <c r="N23" i="114"/>
  <c r="Q23" i="114"/>
  <c r="T23" i="114"/>
  <c r="E24" i="114"/>
  <c r="H24" i="114"/>
  <c r="K24" i="114"/>
  <c r="N24" i="114"/>
  <c r="Q24" i="114"/>
  <c r="T24" i="114"/>
  <c r="E25" i="114"/>
  <c r="H25" i="114"/>
  <c r="K25" i="114"/>
  <c r="N25" i="114"/>
  <c r="Q25" i="114"/>
  <c r="T25" i="114"/>
  <c r="E26" i="114"/>
  <c r="H26" i="114"/>
  <c r="K26" i="114"/>
  <c r="N26" i="114"/>
  <c r="Q26" i="114"/>
  <c r="T26" i="114"/>
  <c r="E27" i="114"/>
  <c r="H27" i="114"/>
  <c r="K27" i="114"/>
  <c r="N27" i="114"/>
  <c r="Q27" i="114"/>
  <c r="T27" i="114"/>
  <c r="E28" i="114"/>
  <c r="H28" i="114"/>
  <c r="K28" i="114"/>
  <c r="N28" i="114"/>
  <c r="Q28" i="114"/>
  <c r="T28" i="114"/>
  <c r="E29" i="114"/>
  <c r="H29" i="114"/>
  <c r="K29" i="114"/>
  <c r="N29" i="114"/>
  <c r="Q29" i="114"/>
  <c r="T29" i="114"/>
  <c r="E30" i="114"/>
  <c r="H30" i="114"/>
  <c r="K30" i="114"/>
  <c r="N30" i="114"/>
  <c r="Q30" i="114"/>
  <c r="T30" i="114"/>
  <c r="E31" i="114"/>
  <c r="H31" i="114"/>
  <c r="K31" i="114"/>
  <c r="N31" i="114"/>
  <c r="Q31" i="114"/>
  <c r="T31" i="114"/>
  <c r="E32" i="114"/>
  <c r="H32" i="114"/>
  <c r="K32" i="114"/>
  <c r="N32" i="114"/>
  <c r="Q32" i="114"/>
  <c r="T32" i="114"/>
  <c r="E33" i="114"/>
  <c r="H33" i="114"/>
  <c r="K33" i="114"/>
  <c r="N33" i="114"/>
  <c r="Q33" i="114"/>
  <c r="T33" i="114"/>
  <c r="E34" i="114"/>
  <c r="H34" i="114"/>
  <c r="K34" i="114"/>
  <c r="N34" i="114"/>
  <c r="Q34" i="114"/>
  <c r="T34" i="114"/>
  <c r="E35" i="114"/>
  <c r="H35" i="114"/>
  <c r="K35" i="114"/>
  <c r="N35" i="114"/>
  <c r="Q35" i="114"/>
  <c r="T35" i="114"/>
  <c r="E36" i="114"/>
  <c r="H36" i="114"/>
  <c r="K36" i="114"/>
  <c r="N36" i="114"/>
  <c r="Q36" i="114"/>
  <c r="T36" i="114"/>
  <c r="E37" i="114"/>
  <c r="H37" i="114"/>
  <c r="K37" i="114"/>
  <c r="N37" i="114"/>
  <c r="Q37" i="114"/>
  <c r="T37" i="114"/>
  <c r="E38" i="114"/>
  <c r="H38" i="114"/>
  <c r="K38" i="114"/>
  <c r="N38" i="114"/>
  <c r="Q38" i="114"/>
  <c r="T38" i="114"/>
  <c r="E39" i="114"/>
  <c r="H39" i="114"/>
  <c r="K39" i="114"/>
  <c r="N39" i="114"/>
  <c r="Q39" i="114"/>
  <c r="T39" i="114"/>
  <c r="E40" i="114"/>
  <c r="H40" i="114"/>
  <c r="K40" i="114"/>
  <c r="N40" i="114"/>
  <c r="Q40" i="114"/>
  <c r="T40" i="114"/>
  <c r="E41" i="114"/>
  <c r="H41" i="114"/>
  <c r="K41" i="114"/>
  <c r="N41" i="114"/>
  <c r="Q41" i="114"/>
  <c r="T41" i="114"/>
  <c r="E42" i="114"/>
  <c r="H42" i="114"/>
  <c r="K42" i="114"/>
  <c r="N42" i="114"/>
  <c r="Q42" i="114"/>
  <c r="T42" i="114"/>
  <c r="E43" i="114"/>
  <c r="H43" i="114"/>
  <c r="K43" i="114"/>
  <c r="N43" i="114"/>
  <c r="Q43" i="114"/>
  <c r="T43" i="114"/>
  <c r="E44" i="114"/>
  <c r="H44" i="114"/>
  <c r="K44" i="114"/>
  <c r="N44" i="114"/>
  <c r="Q44" i="114"/>
  <c r="T44" i="114"/>
  <c r="E45" i="114"/>
  <c r="H45" i="114"/>
  <c r="K45" i="114"/>
  <c r="N45" i="114"/>
  <c r="Q45" i="114"/>
  <c r="T45" i="114"/>
  <c r="E46" i="114"/>
  <c r="H46" i="114"/>
  <c r="K46" i="114"/>
  <c r="N46" i="114"/>
  <c r="Q46" i="114"/>
  <c r="T46" i="114"/>
  <c r="E47" i="114"/>
  <c r="H47" i="114"/>
  <c r="K47" i="114"/>
  <c r="N47" i="114"/>
  <c r="Q47" i="114"/>
  <c r="T47" i="114"/>
  <c r="E48" i="114"/>
  <c r="H48" i="114"/>
  <c r="K48" i="114"/>
  <c r="N48" i="114"/>
  <c r="Q48" i="114"/>
  <c r="T48" i="114"/>
  <c r="E49" i="114"/>
  <c r="H49" i="114"/>
  <c r="K49" i="114"/>
  <c r="N49" i="114"/>
  <c r="Q49" i="114"/>
  <c r="T49" i="114"/>
  <c r="E50" i="114"/>
  <c r="H50" i="114"/>
  <c r="K50" i="114"/>
  <c r="N50" i="114"/>
  <c r="Q50" i="114"/>
  <c r="T50" i="114"/>
  <c r="E51" i="114"/>
  <c r="H51" i="114"/>
  <c r="K51" i="114"/>
  <c r="N51" i="114"/>
  <c r="Q51" i="114"/>
  <c r="T51" i="114"/>
  <c r="E52" i="114"/>
  <c r="H52" i="114"/>
  <c r="K52" i="114"/>
  <c r="N52" i="114"/>
  <c r="Q52" i="114"/>
  <c r="T52" i="114"/>
  <c r="E53" i="114"/>
  <c r="H53" i="114"/>
  <c r="K53" i="114"/>
  <c r="N53" i="114"/>
  <c r="Q53" i="114"/>
  <c r="T53" i="114"/>
  <c r="E54" i="114"/>
  <c r="H54" i="114"/>
  <c r="K54" i="114"/>
  <c r="N54" i="114"/>
  <c r="Q54" i="114"/>
  <c r="T54" i="114"/>
  <c r="E55" i="114"/>
  <c r="H55" i="114"/>
  <c r="K55" i="114"/>
  <c r="N55" i="114"/>
  <c r="Q55" i="114"/>
  <c r="T55" i="114"/>
  <c r="E56" i="114"/>
  <c r="H56" i="114"/>
  <c r="K56" i="114"/>
  <c r="N56" i="114"/>
  <c r="Q56" i="114"/>
  <c r="T56" i="114"/>
  <c r="E57" i="114"/>
  <c r="H57" i="114"/>
  <c r="K57" i="114"/>
  <c r="N57" i="114"/>
  <c r="Q57" i="114"/>
  <c r="T57" i="114"/>
  <c r="E58" i="114"/>
  <c r="H58" i="114"/>
  <c r="K58" i="114"/>
  <c r="N58" i="114"/>
  <c r="Q58" i="114"/>
  <c r="T58" i="114"/>
  <c r="E59" i="114"/>
  <c r="H59" i="114"/>
  <c r="K59" i="114"/>
  <c r="N59" i="114"/>
  <c r="Q59" i="114"/>
  <c r="T59" i="114"/>
  <c r="E60" i="114"/>
  <c r="H60" i="114"/>
  <c r="K60" i="114"/>
  <c r="N60" i="114"/>
  <c r="Q60" i="114"/>
  <c r="T60" i="114"/>
  <c r="E61" i="114"/>
  <c r="H61" i="114"/>
  <c r="K61" i="114"/>
  <c r="N61" i="114"/>
  <c r="Q61" i="114"/>
  <c r="T61" i="114"/>
  <c r="E62" i="114"/>
  <c r="H62" i="114"/>
  <c r="K62" i="114"/>
  <c r="N62" i="114"/>
  <c r="Q62" i="114"/>
  <c r="T62" i="114"/>
  <c r="E63" i="114"/>
  <c r="H63" i="114"/>
  <c r="K63" i="114"/>
  <c r="N63" i="114"/>
  <c r="Q63" i="114"/>
  <c r="T63" i="114"/>
  <c r="E64" i="114"/>
  <c r="H64" i="114"/>
  <c r="K64" i="114"/>
  <c r="N64" i="114"/>
  <c r="Q64" i="114"/>
  <c r="T64" i="114"/>
  <c r="E65" i="114"/>
  <c r="H65" i="114"/>
  <c r="K65" i="114"/>
  <c r="N65" i="114"/>
  <c r="Q65" i="114"/>
  <c r="T65" i="114"/>
  <c r="E66" i="114"/>
  <c r="H66" i="114"/>
  <c r="K66" i="114"/>
  <c r="N66" i="114"/>
  <c r="Q66" i="114"/>
  <c r="T66" i="114"/>
  <c r="E67" i="114"/>
  <c r="H67" i="114"/>
  <c r="K67" i="114"/>
  <c r="N67" i="114"/>
  <c r="Q67" i="114"/>
  <c r="T67" i="114"/>
  <c r="E68" i="114"/>
  <c r="H68" i="114"/>
  <c r="K68" i="114"/>
  <c r="N68" i="114"/>
  <c r="Q68" i="114"/>
  <c r="T68" i="114"/>
  <c r="E69" i="114"/>
  <c r="H69" i="114"/>
  <c r="K69" i="114"/>
  <c r="N69" i="114"/>
  <c r="Q69" i="114"/>
  <c r="T69" i="114"/>
  <c r="E70" i="114"/>
  <c r="H70" i="114"/>
  <c r="K70" i="114"/>
  <c r="N70" i="114"/>
  <c r="Q70" i="114"/>
  <c r="T70" i="114"/>
  <c r="E71" i="114"/>
  <c r="H71" i="114"/>
  <c r="K71" i="114"/>
  <c r="N71" i="114"/>
  <c r="Q71" i="114"/>
  <c r="T71" i="114"/>
  <c r="E72" i="114"/>
  <c r="H72" i="114"/>
  <c r="K72" i="114"/>
  <c r="N72" i="114"/>
  <c r="Q72" i="114"/>
  <c r="T72" i="114"/>
  <c r="E73" i="114"/>
  <c r="H73" i="114"/>
  <c r="K73" i="114"/>
  <c r="N73" i="114"/>
  <c r="Q73" i="114"/>
  <c r="T73" i="114"/>
  <c r="E74" i="114"/>
  <c r="H74" i="114"/>
  <c r="K74" i="114"/>
  <c r="N74" i="114"/>
  <c r="Q74" i="114"/>
  <c r="T74" i="114"/>
  <c r="E75" i="114"/>
  <c r="H75" i="114"/>
  <c r="K75" i="114"/>
  <c r="N75" i="114"/>
  <c r="Q75" i="114"/>
  <c r="T75" i="114"/>
  <c r="E76" i="114"/>
  <c r="H76" i="114"/>
  <c r="K76" i="114"/>
  <c r="N76" i="114"/>
  <c r="Q76" i="114"/>
  <c r="T76" i="114"/>
  <c r="E77" i="114"/>
  <c r="H77" i="114"/>
  <c r="K77" i="114"/>
  <c r="N77" i="114"/>
  <c r="Q77" i="114"/>
  <c r="T77" i="114"/>
  <c r="E78" i="114"/>
  <c r="H78" i="114"/>
  <c r="K78" i="114"/>
  <c r="N78" i="114"/>
  <c r="Q78" i="114"/>
  <c r="T78" i="114"/>
  <c r="E79" i="114"/>
  <c r="H79" i="114"/>
  <c r="K79" i="114"/>
  <c r="N79" i="114"/>
  <c r="Q79" i="114"/>
  <c r="T79" i="114"/>
  <c r="E80" i="114"/>
  <c r="H80" i="114"/>
  <c r="K80" i="114"/>
  <c r="N80" i="114"/>
  <c r="Q80" i="114"/>
  <c r="T80" i="114"/>
  <c r="E81" i="114"/>
  <c r="H81" i="114"/>
  <c r="K81" i="114"/>
  <c r="N81" i="114"/>
  <c r="Q81" i="114"/>
  <c r="T81" i="114"/>
  <c r="E82" i="114"/>
  <c r="H82" i="114"/>
  <c r="K82" i="114"/>
  <c r="N82" i="114"/>
  <c r="Q82" i="114"/>
  <c r="T82" i="114"/>
  <c r="E83" i="114"/>
  <c r="H83" i="114"/>
  <c r="K83" i="114"/>
  <c r="N83" i="114"/>
  <c r="Q83" i="114"/>
  <c r="T83" i="114"/>
  <c r="E84" i="114"/>
  <c r="H84" i="114"/>
  <c r="K84" i="114"/>
  <c r="N84" i="114"/>
  <c r="Q84" i="114"/>
  <c r="T84" i="114"/>
  <c r="E85" i="114"/>
  <c r="H85" i="114"/>
  <c r="K85" i="114"/>
  <c r="N85" i="114"/>
  <c r="Q85" i="114"/>
  <c r="T85" i="114"/>
  <c r="E86" i="114"/>
  <c r="H86" i="114"/>
  <c r="K86" i="114"/>
  <c r="N86" i="114"/>
  <c r="Q86" i="114"/>
  <c r="T86" i="114"/>
  <c r="E87" i="114"/>
  <c r="H87" i="114"/>
  <c r="K87" i="114"/>
  <c r="N87" i="114"/>
  <c r="Q87" i="114"/>
  <c r="T87" i="114"/>
  <c r="E88" i="114"/>
  <c r="H88" i="114"/>
  <c r="K88" i="114"/>
  <c r="N88" i="114"/>
  <c r="Q88" i="114"/>
  <c r="T88" i="114"/>
  <c r="E89" i="114"/>
  <c r="H89" i="114"/>
  <c r="K89" i="114"/>
  <c r="N89" i="114"/>
  <c r="Q89" i="114"/>
  <c r="T89" i="114"/>
  <c r="E90" i="114"/>
  <c r="H90" i="114"/>
  <c r="K90" i="114"/>
  <c r="N90" i="114"/>
  <c r="Q90" i="114"/>
  <c r="T90" i="114"/>
  <c r="E91" i="114"/>
  <c r="H91" i="114"/>
  <c r="K91" i="114"/>
  <c r="N91" i="114"/>
  <c r="Q91" i="114"/>
  <c r="T91" i="114"/>
  <c r="W91" i="114"/>
  <c r="E92" i="114"/>
  <c r="H92" i="114"/>
  <c r="K92" i="114"/>
  <c r="N92" i="114"/>
  <c r="Q92" i="114"/>
  <c r="T92" i="114"/>
  <c r="E93" i="114"/>
  <c r="H93" i="114"/>
  <c r="K93" i="114"/>
  <c r="N93" i="114"/>
  <c r="Q93" i="114"/>
  <c r="T93" i="114"/>
  <c r="E94" i="114"/>
  <c r="H94" i="114"/>
  <c r="K94" i="114"/>
  <c r="N94" i="114"/>
  <c r="Q94" i="114"/>
  <c r="T94" i="114"/>
  <c r="E95" i="114"/>
  <c r="H95" i="114"/>
  <c r="K95" i="114"/>
  <c r="N95" i="114"/>
  <c r="Q95" i="114"/>
  <c r="T95" i="114"/>
  <c r="E96" i="114"/>
  <c r="H96" i="114"/>
  <c r="K96" i="114"/>
  <c r="N96" i="114"/>
  <c r="Q96" i="114"/>
  <c r="T96" i="114"/>
  <c r="E97" i="114"/>
  <c r="H97" i="114"/>
  <c r="K97" i="114"/>
  <c r="N97" i="114"/>
  <c r="Q97" i="114"/>
  <c r="T97" i="114"/>
  <c r="E98" i="114"/>
  <c r="H98" i="114"/>
  <c r="K98" i="114"/>
  <c r="N98" i="114"/>
  <c r="Q98" i="114"/>
  <c r="T98" i="114"/>
  <c r="E99" i="114"/>
  <c r="H99" i="114"/>
  <c r="K99" i="114"/>
  <c r="N99" i="114"/>
  <c r="Q99" i="114"/>
  <c r="T99" i="114"/>
  <c r="E100" i="114"/>
  <c r="H100" i="114"/>
  <c r="K100" i="114"/>
  <c r="N100" i="114"/>
  <c r="Q100" i="114"/>
  <c r="T100" i="114"/>
  <c r="E101" i="114"/>
  <c r="H101" i="114"/>
  <c r="K101" i="114"/>
  <c r="N101" i="114"/>
  <c r="Q101" i="114"/>
  <c r="T101" i="114"/>
  <c r="E102" i="114"/>
  <c r="H102" i="114"/>
  <c r="K102" i="114"/>
  <c r="N102" i="114"/>
  <c r="Q102" i="114"/>
  <c r="T102" i="114"/>
  <c r="E103" i="114"/>
  <c r="H103" i="114"/>
  <c r="K103" i="114"/>
  <c r="N103" i="114"/>
  <c r="Q103" i="114"/>
  <c r="T103" i="114"/>
  <c r="E104" i="114"/>
  <c r="H104" i="114"/>
  <c r="K104" i="114"/>
  <c r="N104" i="114"/>
  <c r="Q104" i="114"/>
  <c r="T104" i="114"/>
  <c r="E105" i="114"/>
  <c r="H105" i="114"/>
  <c r="K105" i="114"/>
  <c r="N105" i="114"/>
  <c r="Q105" i="114"/>
  <c r="T105" i="114"/>
  <c r="E106" i="114"/>
  <c r="H106" i="114"/>
  <c r="K106" i="114"/>
  <c r="N106" i="114"/>
  <c r="Q106" i="114"/>
  <c r="T106" i="114"/>
  <c r="E107" i="114"/>
  <c r="H107" i="114"/>
  <c r="K107" i="114"/>
  <c r="N107" i="114"/>
  <c r="Q107" i="114"/>
  <c r="T107" i="114"/>
  <c r="E108" i="114"/>
  <c r="H108" i="114"/>
  <c r="K108" i="114"/>
  <c r="N108" i="114"/>
  <c r="Q108" i="114"/>
  <c r="T108" i="114"/>
  <c r="E109" i="114"/>
  <c r="H109" i="114"/>
  <c r="K109" i="114"/>
  <c r="N109" i="114"/>
  <c r="Q109" i="114"/>
  <c r="T109" i="114"/>
  <c r="E110" i="114"/>
  <c r="H110" i="114"/>
  <c r="K110" i="114"/>
  <c r="N110" i="114"/>
  <c r="Q110" i="114"/>
  <c r="T110" i="114"/>
  <c r="E111" i="114"/>
  <c r="H111" i="114"/>
  <c r="K111" i="114"/>
  <c r="N111" i="114"/>
  <c r="Q111" i="114"/>
  <c r="T111" i="114"/>
  <c r="E112" i="114"/>
  <c r="H112" i="114"/>
  <c r="K112" i="114"/>
  <c r="N112" i="114"/>
  <c r="Q112" i="114"/>
  <c r="T112" i="114"/>
  <c r="E113" i="114"/>
  <c r="H113" i="114"/>
  <c r="K113" i="114"/>
  <c r="N113" i="114"/>
  <c r="Q113" i="114"/>
  <c r="T113" i="114"/>
  <c r="E115" i="114"/>
  <c r="H115" i="114"/>
  <c r="K115" i="114"/>
  <c r="N115" i="114"/>
  <c r="Q115" i="114"/>
  <c r="T115" i="114"/>
  <c r="W115" i="114"/>
  <c r="W9" i="113"/>
  <c r="W10" i="113"/>
  <c r="W11" i="113"/>
  <c r="W12" i="113"/>
  <c r="W13" i="113"/>
  <c r="W14" i="113"/>
  <c r="W15" i="113"/>
  <c r="W16" i="113"/>
  <c r="W17" i="113"/>
  <c r="W18" i="113"/>
  <c r="W19" i="113"/>
  <c r="W20" i="113"/>
  <c r="W21" i="113"/>
  <c r="W22" i="113"/>
  <c r="W23" i="113"/>
  <c r="W24" i="113"/>
  <c r="W25" i="113"/>
  <c r="W26" i="113"/>
  <c r="W27" i="113"/>
  <c r="W28" i="113"/>
  <c r="W29" i="113"/>
  <c r="W30" i="113"/>
  <c r="W31" i="113"/>
  <c r="W32" i="113"/>
  <c r="W33" i="113"/>
  <c r="W34" i="113"/>
  <c r="W35" i="113"/>
  <c r="W36" i="113"/>
  <c r="W37" i="113"/>
  <c r="W38" i="113"/>
  <c r="W39" i="113"/>
  <c r="W40" i="113"/>
  <c r="W41" i="113"/>
  <c r="W42" i="113"/>
  <c r="W43" i="113"/>
  <c r="W44" i="113"/>
  <c r="W45" i="113"/>
  <c r="W46" i="113"/>
  <c r="W47" i="113"/>
  <c r="W48" i="113"/>
  <c r="W49" i="113"/>
  <c r="W50" i="113"/>
  <c r="W51" i="113"/>
  <c r="W52" i="113"/>
  <c r="W53" i="113"/>
  <c r="W54" i="113"/>
  <c r="W55" i="113"/>
  <c r="W56" i="113"/>
  <c r="W57" i="113"/>
  <c r="W58" i="113"/>
  <c r="W59" i="113"/>
  <c r="W60" i="113"/>
  <c r="W61" i="113"/>
  <c r="W62" i="113"/>
  <c r="W63" i="113"/>
  <c r="W64" i="113"/>
  <c r="W65" i="113"/>
  <c r="W66" i="113"/>
  <c r="W67" i="113"/>
  <c r="W68" i="113"/>
  <c r="W69" i="113"/>
  <c r="W70" i="113"/>
  <c r="W71" i="113"/>
  <c r="W72" i="113"/>
  <c r="W73" i="113"/>
  <c r="W74" i="113"/>
  <c r="W75" i="113"/>
  <c r="W76" i="113"/>
  <c r="W77" i="113"/>
  <c r="W78" i="113"/>
  <c r="W79" i="113"/>
  <c r="W80" i="113"/>
  <c r="W81" i="113"/>
  <c r="W82" i="113"/>
  <c r="W83" i="113"/>
  <c r="W84" i="113"/>
  <c r="W85" i="113"/>
  <c r="W86" i="113"/>
  <c r="W87" i="113"/>
  <c r="W88" i="113"/>
  <c r="W89" i="113"/>
  <c r="W90" i="113"/>
  <c r="W92" i="113"/>
  <c r="W93" i="113"/>
  <c r="W94" i="113"/>
  <c r="W95" i="113"/>
  <c r="W96" i="113"/>
  <c r="W97" i="113"/>
  <c r="W98" i="113"/>
  <c r="W99" i="113"/>
  <c r="W100" i="113"/>
  <c r="W101" i="113"/>
  <c r="W102" i="113"/>
  <c r="W103" i="113"/>
  <c r="W104" i="113"/>
  <c r="W105" i="113"/>
  <c r="W106" i="113"/>
  <c r="W107" i="113"/>
  <c r="W108" i="113"/>
  <c r="W109" i="113"/>
  <c r="W110" i="113"/>
  <c r="W111" i="113"/>
  <c r="W112" i="113"/>
  <c r="W113" i="113"/>
  <c r="C115" i="113"/>
  <c r="D115" i="113"/>
  <c r="F115" i="113"/>
  <c r="F68" i="114" s="1"/>
  <c r="G115" i="113"/>
  <c r="G45" i="114" s="1"/>
  <c r="I115" i="113"/>
  <c r="I109" i="114" s="1"/>
  <c r="J115" i="113"/>
  <c r="J48" i="114" s="1"/>
  <c r="L115" i="113"/>
  <c r="L111" i="114" s="1"/>
  <c r="M115" i="113"/>
  <c r="M62" i="114" s="1"/>
  <c r="O115" i="113"/>
  <c r="O71" i="114" s="1"/>
  <c r="P115" i="113"/>
  <c r="P73" i="114" s="1"/>
  <c r="R115" i="113"/>
  <c r="R93" i="114" s="1"/>
  <c r="S115" i="113"/>
  <c r="S42" i="114" s="1"/>
  <c r="U115" i="113"/>
  <c r="V115" i="113"/>
  <c r="W116" i="113"/>
  <c r="E117" i="113"/>
  <c r="H117" i="113"/>
  <c r="K117" i="113"/>
  <c r="N117" i="113"/>
  <c r="Q117" i="113"/>
  <c r="T117" i="113"/>
  <c r="E9" i="112"/>
  <c r="F9" i="112"/>
  <c r="G9" i="112"/>
  <c r="I9" i="112"/>
  <c r="J9" i="112"/>
  <c r="K9" i="112"/>
  <c r="L9" i="112"/>
  <c r="M9" i="112"/>
  <c r="N9" i="112"/>
  <c r="Q9" i="112"/>
  <c r="R9" i="112"/>
  <c r="S9" i="112"/>
  <c r="T9" i="112"/>
  <c r="E10" i="112"/>
  <c r="F10" i="112"/>
  <c r="G10" i="112"/>
  <c r="I10" i="112"/>
  <c r="J10" i="112"/>
  <c r="K10" i="112"/>
  <c r="L10" i="112"/>
  <c r="M10" i="112"/>
  <c r="N10" i="112"/>
  <c r="Q10" i="112"/>
  <c r="R10" i="112"/>
  <c r="S10" i="112"/>
  <c r="T10" i="112"/>
  <c r="E11" i="112"/>
  <c r="F11" i="112"/>
  <c r="G11" i="112"/>
  <c r="I11" i="112"/>
  <c r="J11" i="112"/>
  <c r="K11" i="112"/>
  <c r="L11" i="112"/>
  <c r="M11" i="112"/>
  <c r="N11" i="112"/>
  <c r="Q11" i="112"/>
  <c r="R11" i="112"/>
  <c r="S11" i="112"/>
  <c r="T11" i="112"/>
  <c r="E12" i="112"/>
  <c r="F12" i="112"/>
  <c r="G12" i="112"/>
  <c r="I12" i="112"/>
  <c r="J12" i="112"/>
  <c r="K12" i="112"/>
  <c r="L12" i="112"/>
  <c r="M12" i="112"/>
  <c r="N12" i="112"/>
  <c r="Q12" i="112"/>
  <c r="R12" i="112"/>
  <c r="S12" i="112"/>
  <c r="T12" i="112"/>
  <c r="E13" i="112"/>
  <c r="F13" i="112"/>
  <c r="G13" i="112"/>
  <c r="I13" i="112"/>
  <c r="J13" i="112"/>
  <c r="K13" i="112"/>
  <c r="L13" i="112"/>
  <c r="M13" i="112"/>
  <c r="N13" i="112"/>
  <c r="Q13" i="112"/>
  <c r="R13" i="112"/>
  <c r="S13" i="112"/>
  <c r="T13" i="112"/>
  <c r="E14" i="112"/>
  <c r="F14" i="112"/>
  <c r="G14" i="112"/>
  <c r="I14" i="112"/>
  <c r="J14" i="112"/>
  <c r="K14" i="112"/>
  <c r="L14" i="112"/>
  <c r="M14" i="112"/>
  <c r="N14" i="112"/>
  <c r="Q14" i="112"/>
  <c r="R14" i="112"/>
  <c r="S14" i="112"/>
  <c r="T14" i="112"/>
  <c r="E15" i="112"/>
  <c r="F15" i="112"/>
  <c r="G15" i="112"/>
  <c r="I15" i="112"/>
  <c r="J15" i="112"/>
  <c r="K15" i="112"/>
  <c r="L15" i="112"/>
  <c r="M15" i="112"/>
  <c r="N15" i="112"/>
  <c r="Q15" i="112"/>
  <c r="R15" i="112"/>
  <c r="S15" i="112"/>
  <c r="T15" i="112"/>
  <c r="E16" i="112"/>
  <c r="F16" i="112"/>
  <c r="G16" i="112"/>
  <c r="I16" i="112"/>
  <c r="J16" i="112"/>
  <c r="K16" i="112"/>
  <c r="L16" i="112"/>
  <c r="M16" i="112"/>
  <c r="N16" i="112"/>
  <c r="Q16" i="112"/>
  <c r="R16" i="112"/>
  <c r="S16" i="112"/>
  <c r="T16" i="112"/>
  <c r="E17" i="112"/>
  <c r="F17" i="112"/>
  <c r="G17" i="112"/>
  <c r="I17" i="112"/>
  <c r="J17" i="112"/>
  <c r="K17" i="112"/>
  <c r="L17" i="112"/>
  <c r="M17" i="112"/>
  <c r="N17" i="112"/>
  <c r="Q17" i="112"/>
  <c r="R17" i="112"/>
  <c r="S17" i="112"/>
  <c r="T17" i="112"/>
  <c r="E18" i="112"/>
  <c r="F18" i="112"/>
  <c r="G18" i="112"/>
  <c r="I18" i="112"/>
  <c r="J18" i="112"/>
  <c r="K18" i="112"/>
  <c r="L18" i="112"/>
  <c r="M18" i="112"/>
  <c r="N18" i="112"/>
  <c r="Q18" i="112"/>
  <c r="R18" i="112"/>
  <c r="S18" i="112"/>
  <c r="T18" i="112"/>
  <c r="E19" i="112"/>
  <c r="F19" i="112"/>
  <c r="G19" i="112"/>
  <c r="I19" i="112"/>
  <c r="J19" i="112"/>
  <c r="K19" i="112"/>
  <c r="L19" i="112"/>
  <c r="M19" i="112"/>
  <c r="N19" i="112"/>
  <c r="Q19" i="112"/>
  <c r="R19" i="112"/>
  <c r="S19" i="112"/>
  <c r="T19" i="112"/>
  <c r="E20" i="112"/>
  <c r="F20" i="112"/>
  <c r="G20" i="112"/>
  <c r="I20" i="112"/>
  <c r="J20" i="112"/>
  <c r="K20" i="112"/>
  <c r="L20" i="112"/>
  <c r="M20" i="112"/>
  <c r="N20" i="112"/>
  <c r="Q20" i="112"/>
  <c r="R20" i="112"/>
  <c r="S20" i="112"/>
  <c r="T20" i="112"/>
  <c r="E21" i="112"/>
  <c r="F21" i="112"/>
  <c r="G21" i="112"/>
  <c r="I21" i="112"/>
  <c r="J21" i="112"/>
  <c r="K21" i="112"/>
  <c r="L21" i="112"/>
  <c r="M21" i="112"/>
  <c r="N21" i="112"/>
  <c r="Q21" i="112"/>
  <c r="R21" i="112"/>
  <c r="S21" i="112"/>
  <c r="T21" i="112"/>
  <c r="E22" i="112"/>
  <c r="F22" i="112"/>
  <c r="G22" i="112"/>
  <c r="I22" i="112"/>
  <c r="J22" i="112"/>
  <c r="K22" i="112"/>
  <c r="L22" i="112"/>
  <c r="M22" i="112"/>
  <c r="N22" i="112"/>
  <c r="Q22" i="112"/>
  <c r="R22" i="112"/>
  <c r="S22" i="112"/>
  <c r="T22" i="112"/>
  <c r="E23" i="112"/>
  <c r="F23" i="112"/>
  <c r="G23" i="112"/>
  <c r="I23" i="112"/>
  <c r="J23" i="112"/>
  <c r="K23" i="112"/>
  <c r="L23" i="112"/>
  <c r="M23" i="112"/>
  <c r="N23" i="112"/>
  <c r="Q23" i="112"/>
  <c r="R23" i="112"/>
  <c r="S23" i="112"/>
  <c r="T23" i="112"/>
  <c r="E24" i="112"/>
  <c r="F24" i="112"/>
  <c r="G24" i="112"/>
  <c r="I24" i="112"/>
  <c r="J24" i="112"/>
  <c r="K24" i="112"/>
  <c r="L24" i="112"/>
  <c r="M24" i="112"/>
  <c r="N24" i="112"/>
  <c r="Q24" i="112"/>
  <c r="R24" i="112"/>
  <c r="S24" i="112"/>
  <c r="T24" i="112"/>
  <c r="E25" i="112"/>
  <c r="F25" i="112"/>
  <c r="G25" i="112"/>
  <c r="I25" i="112"/>
  <c r="J25" i="112"/>
  <c r="K25" i="112"/>
  <c r="L25" i="112"/>
  <c r="M25" i="112"/>
  <c r="N25" i="112"/>
  <c r="Q25" i="112"/>
  <c r="R25" i="112"/>
  <c r="S25" i="112"/>
  <c r="T25" i="112"/>
  <c r="W25" i="112"/>
  <c r="E26" i="112"/>
  <c r="F26" i="112"/>
  <c r="G26" i="112"/>
  <c r="I26" i="112"/>
  <c r="J26" i="112"/>
  <c r="K26" i="112"/>
  <c r="L26" i="112"/>
  <c r="M26" i="112"/>
  <c r="N26" i="112"/>
  <c r="Q26" i="112"/>
  <c r="R26" i="112"/>
  <c r="S26" i="112"/>
  <c r="T26" i="112"/>
  <c r="E27" i="112"/>
  <c r="F27" i="112"/>
  <c r="G27" i="112"/>
  <c r="I27" i="112"/>
  <c r="J27" i="112"/>
  <c r="K27" i="112"/>
  <c r="L27" i="112"/>
  <c r="M27" i="112"/>
  <c r="N27" i="112"/>
  <c r="Q27" i="112"/>
  <c r="R27" i="112"/>
  <c r="S27" i="112"/>
  <c r="T27" i="112"/>
  <c r="E28" i="112"/>
  <c r="F28" i="112"/>
  <c r="G28" i="112"/>
  <c r="I28" i="112"/>
  <c r="J28" i="112"/>
  <c r="K28" i="112"/>
  <c r="L28" i="112"/>
  <c r="M28" i="112"/>
  <c r="N28" i="112"/>
  <c r="Q28" i="112"/>
  <c r="R28" i="112"/>
  <c r="S28" i="112"/>
  <c r="T28" i="112"/>
  <c r="E29" i="112"/>
  <c r="F29" i="112"/>
  <c r="G29" i="112"/>
  <c r="I29" i="112"/>
  <c r="J29" i="112"/>
  <c r="K29" i="112"/>
  <c r="L29" i="112"/>
  <c r="M29" i="112"/>
  <c r="N29" i="112"/>
  <c r="Q29" i="112"/>
  <c r="R29" i="112"/>
  <c r="S29" i="112"/>
  <c r="T29" i="112"/>
  <c r="E30" i="112"/>
  <c r="F30" i="112"/>
  <c r="G30" i="112"/>
  <c r="I30" i="112"/>
  <c r="J30" i="112"/>
  <c r="K30" i="112"/>
  <c r="L30" i="112"/>
  <c r="M30" i="112"/>
  <c r="N30" i="112"/>
  <c r="Q30" i="112"/>
  <c r="R30" i="112"/>
  <c r="S30" i="112"/>
  <c r="T30" i="112"/>
  <c r="E31" i="112"/>
  <c r="F31" i="112"/>
  <c r="G31" i="112"/>
  <c r="I31" i="112"/>
  <c r="J31" i="112"/>
  <c r="K31" i="112"/>
  <c r="L31" i="112"/>
  <c r="M31" i="112"/>
  <c r="N31" i="112"/>
  <c r="Q31" i="112"/>
  <c r="R31" i="112"/>
  <c r="S31" i="112"/>
  <c r="T31" i="112"/>
  <c r="E32" i="112"/>
  <c r="F32" i="112"/>
  <c r="G32" i="112"/>
  <c r="I32" i="112"/>
  <c r="J32" i="112"/>
  <c r="K32" i="112"/>
  <c r="L32" i="112"/>
  <c r="M32" i="112"/>
  <c r="N32" i="112"/>
  <c r="Q32" i="112"/>
  <c r="R32" i="112"/>
  <c r="S32" i="112"/>
  <c r="T32" i="112"/>
  <c r="E33" i="112"/>
  <c r="F33" i="112"/>
  <c r="G33" i="112"/>
  <c r="I33" i="112"/>
  <c r="J33" i="112"/>
  <c r="K33" i="112"/>
  <c r="L33" i="112"/>
  <c r="M33" i="112"/>
  <c r="N33" i="112"/>
  <c r="Q33" i="112"/>
  <c r="R33" i="112"/>
  <c r="S33" i="112"/>
  <c r="T33" i="112"/>
  <c r="E34" i="112"/>
  <c r="F34" i="112"/>
  <c r="G34" i="112"/>
  <c r="I34" i="112"/>
  <c r="J34" i="112"/>
  <c r="K34" i="112"/>
  <c r="L34" i="112"/>
  <c r="M34" i="112"/>
  <c r="N34" i="112"/>
  <c r="Q34" i="112"/>
  <c r="R34" i="112"/>
  <c r="S34" i="112"/>
  <c r="T34" i="112"/>
  <c r="W34" i="112"/>
  <c r="E35" i="112"/>
  <c r="F35" i="112"/>
  <c r="G35" i="112"/>
  <c r="I35" i="112"/>
  <c r="J35" i="112"/>
  <c r="K35" i="112"/>
  <c r="L35" i="112"/>
  <c r="M35" i="112"/>
  <c r="N35" i="112"/>
  <c r="Q35" i="112"/>
  <c r="R35" i="112"/>
  <c r="S35" i="112"/>
  <c r="T35" i="112"/>
  <c r="E36" i="112"/>
  <c r="F36" i="112"/>
  <c r="G36" i="112"/>
  <c r="I36" i="112"/>
  <c r="J36" i="112"/>
  <c r="K36" i="112"/>
  <c r="L36" i="112"/>
  <c r="M36" i="112"/>
  <c r="N36" i="112"/>
  <c r="Q36" i="112"/>
  <c r="R36" i="112"/>
  <c r="S36" i="112"/>
  <c r="T36" i="112"/>
  <c r="W36" i="112"/>
  <c r="W9" i="111"/>
  <c r="W9" i="112" s="1"/>
  <c r="W10" i="111"/>
  <c r="W10" i="112" s="1"/>
  <c r="W11" i="111"/>
  <c r="W11" i="112" s="1"/>
  <c r="W12" i="111"/>
  <c r="W12" i="112" s="1"/>
  <c r="W13" i="111"/>
  <c r="W13" i="112" s="1"/>
  <c r="W14" i="111"/>
  <c r="W14" i="112" s="1"/>
  <c r="W15" i="111"/>
  <c r="W15" i="112" s="1"/>
  <c r="W16" i="111"/>
  <c r="W16" i="112" s="1"/>
  <c r="W17" i="111"/>
  <c r="W17" i="112" s="1"/>
  <c r="W18" i="111"/>
  <c r="W18" i="112" s="1"/>
  <c r="W19" i="111"/>
  <c r="W19" i="112" s="1"/>
  <c r="W20" i="111"/>
  <c r="W20" i="112" s="1"/>
  <c r="W21" i="111"/>
  <c r="W21" i="112" s="1"/>
  <c r="W22" i="111"/>
  <c r="W22" i="112" s="1"/>
  <c r="W23" i="111"/>
  <c r="W23" i="112" s="1"/>
  <c r="W24" i="111"/>
  <c r="W24" i="112" s="1"/>
  <c r="W26" i="111"/>
  <c r="W26" i="112" s="1"/>
  <c r="W27" i="111"/>
  <c r="W27" i="112" s="1"/>
  <c r="W28" i="111"/>
  <c r="W28" i="112" s="1"/>
  <c r="W29" i="111"/>
  <c r="W29" i="112" s="1"/>
  <c r="W30" i="111"/>
  <c r="W30" i="112" s="1"/>
  <c r="W32" i="111"/>
  <c r="W31" i="112" s="1"/>
  <c r="W33" i="111"/>
  <c r="W32" i="112" s="1"/>
  <c r="W34" i="111"/>
  <c r="W33" i="112" s="1"/>
  <c r="W36" i="111"/>
  <c r="W35" i="112" s="1"/>
  <c r="C37" i="111"/>
  <c r="D37" i="111"/>
  <c r="D12" i="112" s="1"/>
  <c r="H37" i="111"/>
  <c r="H12" i="112" s="1"/>
  <c r="O37" i="111"/>
  <c r="O9" i="112" s="1"/>
  <c r="P37" i="111"/>
  <c r="P12" i="112" s="1"/>
  <c r="U37" i="111"/>
  <c r="V37" i="111"/>
  <c r="C71" i="114" l="1"/>
  <c r="V72" i="114"/>
  <c r="W86" i="114"/>
  <c r="D82" i="114"/>
  <c r="U72" i="114"/>
  <c r="W42" i="114"/>
  <c r="W101" i="114"/>
  <c r="I113" i="114"/>
  <c r="D113" i="114"/>
  <c r="S112" i="114"/>
  <c r="J110" i="114"/>
  <c r="P109" i="114"/>
  <c r="G109" i="114"/>
  <c r="D107" i="114"/>
  <c r="P106" i="114"/>
  <c r="S105" i="114"/>
  <c r="D103" i="114"/>
  <c r="G102" i="114"/>
  <c r="V99" i="114"/>
  <c r="D98" i="114"/>
  <c r="L97" i="114"/>
  <c r="D97" i="114"/>
  <c r="P96" i="114"/>
  <c r="S95" i="114"/>
  <c r="P94" i="114"/>
  <c r="J93" i="114"/>
  <c r="P91" i="114"/>
  <c r="G91" i="114"/>
  <c r="S90" i="114"/>
  <c r="M89" i="114"/>
  <c r="D89" i="114"/>
  <c r="P88" i="114"/>
  <c r="G88" i="114"/>
  <c r="S87" i="114"/>
  <c r="J82" i="114"/>
  <c r="S81" i="114"/>
  <c r="D81" i="114"/>
  <c r="M80" i="114"/>
  <c r="D80" i="114"/>
  <c r="P78" i="114"/>
  <c r="G78" i="114"/>
  <c r="C72" i="114"/>
  <c r="G68" i="114"/>
  <c r="P65" i="114"/>
  <c r="L62" i="114"/>
  <c r="D62" i="114"/>
  <c r="D58" i="114"/>
  <c r="O57" i="114"/>
  <c r="D52" i="114"/>
  <c r="G50" i="114"/>
  <c r="P47" i="114"/>
  <c r="G47" i="114"/>
  <c r="P115" i="114"/>
  <c r="G115" i="114"/>
  <c r="P113" i="114"/>
  <c r="V112" i="114"/>
  <c r="G112" i="114"/>
  <c r="S111" i="114"/>
  <c r="M111" i="114"/>
  <c r="D111" i="114"/>
  <c r="P110" i="114"/>
  <c r="S109" i="114"/>
  <c r="P108" i="114"/>
  <c r="S107" i="114"/>
  <c r="D104" i="114"/>
  <c r="S103" i="114"/>
  <c r="L102" i="114"/>
  <c r="S101" i="114"/>
  <c r="G101" i="114"/>
  <c r="P100" i="114"/>
  <c r="G100" i="114"/>
  <c r="U99" i="114"/>
  <c r="G99" i="114"/>
  <c r="S98" i="114"/>
  <c r="U97" i="114"/>
  <c r="P97" i="114"/>
  <c r="D96" i="114"/>
  <c r="D94" i="114"/>
  <c r="P93" i="114"/>
  <c r="S89" i="114"/>
  <c r="W88" i="114"/>
  <c r="F88" i="114"/>
  <c r="S86" i="114"/>
  <c r="P85" i="114"/>
  <c r="D84" i="114"/>
  <c r="D83" i="114"/>
  <c r="P82" i="114"/>
  <c r="M79" i="114"/>
  <c r="D79" i="114"/>
  <c r="D77" i="114"/>
  <c r="L76" i="114"/>
  <c r="D76" i="114"/>
  <c r="P75" i="114"/>
  <c r="P74" i="114"/>
  <c r="G74" i="114"/>
  <c r="M72" i="114"/>
  <c r="G72" i="114"/>
  <c r="W66" i="114"/>
  <c r="D66" i="114"/>
  <c r="D59" i="114"/>
  <c r="P53" i="114"/>
  <c r="G113" i="114"/>
  <c r="U112" i="114"/>
  <c r="R109" i="114"/>
  <c r="O108" i="114"/>
  <c r="G108" i="114"/>
  <c r="S106" i="114"/>
  <c r="D106" i="114"/>
  <c r="P105" i="114"/>
  <c r="G105" i="114"/>
  <c r="P104" i="114"/>
  <c r="V103" i="114"/>
  <c r="G103" i="114"/>
  <c r="S102" i="114"/>
  <c r="D102" i="114"/>
  <c r="J101" i="114"/>
  <c r="M99" i="114"/>
  <c r="S96" i="114"/>
  <c r="W95" i="114"/>
  <c r="P95" i="114"/>
  <c r="S94" i="114"/>
  <c r="P92" i="114"/>
  <c r="G92" i="114"/>
  <c r="S91" i="114"/>
  <c r="U90" i="114"/>
  <c r="P87" i="114"/>
  <c r="G87" i="114"/>
  <c r="J86" i="114"/>
  <c r="W84" i="114"/>
  <c r="P81" i="114"/>
  <c r="G81" i="114"/>
  <c r="S79" i="114"/>
  <c r="I77" i="114"/>
  <c r="C76" i="114"/>
  <c r="D75" i="114"/>
  <c r="L72" i="114"/>
  <c r="W69" i="114"/>
  <c r="D69" i="114"/>
  <c r="J67" i="114"/>
  <c r="L65" i="114"/>
  <c r="P60" i="114"/>
  <c r="G39" i="114"/>
  <c r="S115" i="114"/>
  <c r="D112" i="114"/>
  <c r="P111" i="114"/>
  <c r="S110" i="114"/>
  <c r="D110" i="114"/>
  <c r="S108" i="114"/>
  <c r="P107" i="114"/>
  <c r="J106" i="114"/>
  <c r="O104" i="114"/>
  <c r="G104" i="114"/>
  <c r="U103" i="114"/>
  <c r="P101" i="114"/>
  <c r="I101" i="114"/>
  <c r="D100" i="114"/>
  <c r="S99" i="114"/>
  <c r="D99" i="114"/>
  <c r="P98" i="114"/>
  <c r="S97" i="114"/>
  <c r="M97" i="114"/>
  <c r="O95" i="114"/>
  <c r="G95" i="114"/>
  <c r="S93" i="114"/>
  <c r="D93" i="114"/>
  <c r="L90" i="114"/>
  <c r="D90" i="114"/>
  <c r="P86" i="114"/>
  <c r="I86" i="114"/>
  <c r="S85" i="114"/>
  <c r="G83" i="114"/>
  <c r="S82" i="114"/>
  <c r="J73" i="114"/>
  <c r="D72" i="114"/>
  <c r="P71" i="114"/>
  <c r="J69" i="114"/>
  <c r="S66" i="114"/>
  <c r="G64" i="114"/>
  <c r="D63" i="114"/>
  <c r="D61" i="114"/>
  <c r="P57" i="114"/>
  <c r="G40" i="114"/>
  <c r="H14" i="112"/>
  <c r="W56" i="114"/>
  <c r="W63" i="114"/>
  <c r="W60" i="114"/>
  <c r="W23" i="114"/>
  <c r="F112" i="114"/>
  <c r="F103" i="114"/>
  <c r="O100" i="114"/>
  <c r="C96" i="114"/>
  <c r="O92" i="114"/>
  <c r="F56" i="114"/>
  <c r="W98" i="114"/>
  <c r="W77" i="114"/>
  <c r="W65" i="114"/>
  <c r="W53" i="114"/>
  <c r="F16" i="114"/>
  <c r="F22" i="114"/>
  <c r="F25" i="114"/>
  <c r="F28" i="114"/>
  <c r="F34" i="114"/>
  <c r="F38" i="114"/>
  <c r="F13" i="114"/>
  <c r="F19" i="114"/>
  <c r="F41" i="114"/>
  <c r="F44" i="114"/>
  <c r="F10" i="114"/>
  <c r="F24" i="114"/>
  <c r="F30" i="114"/>
  <c r="F33" i="114"/>
  <c r="F37" i="114"/>
  <c r="F51" i="114"/>
  <c r="F9" i="114"/>
  <c r="F15" i="114"/>
  <c r="F21" i="114"/>
  <c r="F27" i="114"/>
  <c r="F40" i="114"/>
  <c r="F47" i="114"/>
  <c r="F12" i="114"/>
  <c r="F18" i="114"/>
  <c r="F11" i="114"/>
  <c r="F26" i="114"/>
  <c r="F48" i="114"/>
  <c r="F66" i="114"/>
  <c r="F20" i="114"/>
  <c r="F29" i="114"/>
  <c r="F32" i="114"/>
  <c r="F36" i="114"/>
  <c r="F49" i="114"/>
  <c r="F58" i="114"/>
  <c r="F61" i="114"/>
  <c r="F14" i="114"/>
  <c r="F46" i="114"/>
  <c r="F50" i="114"/>
  <c r="F54" i="114"/>
  <c r="F35" i="114"/>
  <c r="F39" i="114"/>
  <c r="F43" i="114"/>
  <c r="F52" i="114"/>
  <c r="F55" i="114"/>
  <c r="F62" i="114"/>
  <c r="F69" i="114"/>
  <c r="F42" i="114"/>
  <c r="F63" i="114"/>
  <c r="F75" i="114"/>
  <c r="F82" i="114"/>
  <c r="F86" i="114"/>
  <c r="F17" i="114"/>
  <c r="F81" i="114"/>
  <c r="F23" i="114"/>
  <c r="F71" i="114"/>
  <c r="F79" i="114"/>
  <c r="F80" i="114"/>
  <c r="F84" i="114"/>
  <c r="F89" i="114"/>
  <c r="F94" i="114"/>
  <c r="F97" i="114"/>
  <c r="F98" i="114"/>
  <c r="F107" i="114"/>
  <c r="F111" i="114"/>
  <c r="F31" i="114"/>
  <c r="F72" i="114"/>
  <c r="F102" i="114"/>
  <c r="F110" i="114"/>
  <c r="F53" i="114"/>
  <c r="F59" i="114"/>
  <c r="F70" i="114"/>
  <c r="F73" i="114"/>
  <c r="F76" i="114"/>
  <c r="F85" i="114"/>
  <c r="F90" i="114"/>
  <c r="F93" i="114"/>
  <c r="F96" i="114"/>
  <c r="F106" i="114"/>
  <c r="F57" i="114"/>
  <c r="F65" i="114"/>
  <c r="F101" i="114"/>
  <c r="F105" i="114"/>
  <c r="F109" i="114"/>
  <c r="F113" i="114"/>
  <c r="F45" i="114"/>
  <c r="F60" i="114"/>
  <c r="F67" i="114"/>
  <c r="F77" i="114"/>
  <c r="F64" i="114"/>
  <c r="F87" i="114"/>
  <c r="F91" i="114"/>
  <c r="F95" i="114"/>
  <c r="F108" i="114"/>
  <c r="F115" i="114"/>
  <c r="R105" i="114"/>
  <c r="W78" i="114"/>
  <c r="C9" i="114"/>
  <c r="C15" i="114"/>
  <c r="C21" i="114"/>
  <c r="C27" i="114"/>
  <c r="C12" i="114"/>
  <c r="C18" i="114"/>
  <c r="C32" i="114"/>
  <c r="C36" i="114"/>
  <c r="C43" i="114"/>
  <c r="C23" i="114"/>
  <c r="C29" i="114"/>
  <c r="C39" i="114"/>
  <c r="C46" i="114"/>
  <c r="C14" i="114"/>
  <c r="C17" i="114"/>
  <c r="C20" i="114"/>
  <c r="C26" i="114"/>
  <c r="C35" i="114"/>
  <c r="C11" i="114"/>
  <c r="C22" i="114"/>
  <c r="C24" i="114"/>
  <c r="C16" i="114"/>
  <c r="C45" i="114"/>
  <c r="C50" i="114"/>
  <c r="C57" i="114"/>
  <c r="C60" i="114"/>
  <c r="C64" i="114"/>
  <c r="C69" i="114"/>
  <c r="C42" i="114"/>
  <c r="C44" i="114"/>
  <c r="C53" i="114"/>
  <c r="C25" i="114"/>
  <c r="C28" i="114"/>
  <c r="C31" i="114"/>
  <c r="C40" i="114"/>
  <c r="C41" i="114"/>
  <c r="C51" i="114"/>
  <c r="C56" i="114"/>
  <c r="C63" i="114"/>
  <c r="C68" i="114"/>
  <c r="C10" i="114"/>
  <c r="C34" i="114"/>
  <c r="C38" i="114"/>
  <c r="C33" i="114"/>
  <c r="C19" i="114"/>
  <c r="C67" i="114"/>
  <c r="C73" i="114"/>
  <c r="C92" i="114"/>
  <c r="C48" i="114"/>
  <c r="C77" i="114"/>
  <c r="C80" i="114"/>
  <c r="C84" i="114"/>
  <c r="C37" i="114"/>
  <c r="C47" i="114"/>
  <c r="C65" i="114"/>
  <c r="C70" i="114"/>
  <c r="C85" i="114"/>
  <c r="C101" i="114"/>
  <c r="C105" i="114"/>
  <c r="C109" i="114"/>
  <c r="C30" i="114"/>
  <c r="C62" i="114"/>
  <c r="C113" i="114"/>
  <c r="C13" i="114"/>
  <c r="C82" i="114"/>
  <c r="C86" i="114"/>
  <c r="C87" i="114"/>
  <c r="C91" i="114"/>
  <c r="C95" i="114"/>
  <c r="C108" i="114"/>
  <c r="C115" i="114"/>
  <c r="C54" i="114"/>
  <c r="C83" i="114"/>
  <c r="C100" i="114"/>
  <c r="C104" i="114"/>
  <c r="C112" i="114"/>
  <c r="C55" i="114"/>
  <c r="C74" i="114"/>
  <c r="C78" i="114"/>
  <c r="C88" i="114"/>
  <c r="C99" i="114"/>
  <c r="C103" i="114"/>
  <c r="C58" i="114"/>
  <c r="C66" i="114"/>
  <c r="C79" i="114"/>
  <c r="C89" i="114"/>
  <c r="C94" i="114"/>
  <c r="C97" i="114"/>
  <c r="C98" i="114"/>
  <c r="C107" i="114"/>
  <c r="C111" i="114"/>
  <c r="C49" i="114"/>
  <c r="C52" i="114"/>
  <c r="W72" i="114"/>
  <c r="W104" i="114"/>
  <c r="V10" i="112"/>
  <c r="M13" i="114"/>
  <c r="M19" i="114"/>
  <c r="M10" i="114"/>
  <c r="M24" i="114"/>
  <c r="M30" i="114"/>
  <c r="M33" i="114"/>
  <c r="M37" i="114"/>
  <c r="M9" i="114"/>
  <c r="M15" i="114"/>
  <c r="M21" i="114"/>
  <c r="M27" i="114"/>
  <c r="M40" i="114"/>
  <c r="M47" i="114"/>
  <c r="M12" i="114"/>
  <c r="M18" i="114"/>
  <c r="M32" i="114"/>
  <c r="M36" i="114"/>
  <c r="M43" i="114"/>
  <c r="M50" i="114"/>
  <c r="M23" i="114"/>
  <c r="M25" i="114"/>
  <c r="M35" i="114"/>
  <c r="M39" i="114"/>
  <c r="M45" i="114"/>
  <c r="M46" i="114"/>
  <c r="M58" i="114"/>
  <c r="M61" i="114"/>
  <c r="M65" i="114"/>
  <c r="M70" i="114"/>
  <c r="M17" i="114"/>
  <c r="M28" i="114"/>
  <c r="M31" i="114"/>
  <c r="M42" i="114"/>
  <c r="M44" i="114"/>
  <c r="M54" i="114"/>
  <c r="M34" i="114"/>
  <c r="M38" i="114"/>
  <c r="M41" i="114"/>
  <c r="M51" i="114"/>
  <c r="M57" i="114"/>
  <c r="M60" i="114"/>
  <c r="M64" i="114"/>
  <c r="M69" i="114"/>
  <c r="M29" i="114"/>
  <c r="M48" i="114"/>
  <c r="M67" i="114"/>
  <c r="M71" i="114"/>
  <c r="M81" i="114"/>
  <c r="M74" i="114"/>
  <c r="M78" i="114"/>
  <c r="M85" i="114"/>
  <c r="M88" i="114"/>
  <c r="M11" i="114"/>
  <c r="M14" i="114"/>
  <c r="M68" i="114"/>
  <c r="M53" i="114"/>
  <c r="M16" i="114"/>
  <c r="M22" i="114"/>
  <c r="M73" i="114"/>
  <c r="M76" i="114"/>
  <c r="M90" i="114"/>
  <c r="M102" i="114"/>
  <c r="M26" i="114"/>
  <c r="M55" i="114"/>
  <c r="M93" i="114"/>
  <c r="M96" i="114"/>
  <c r="M106" i="114"/>
  <c r="M110" i="114"/>
  <c r="M49" i="114"/>
  <c r="M56" i="114"/>
  <c r="M77" i="114"/>
  <c r="M82" i="114"/>
  <c r="M86" i="114"/>
  <c r="M87" i="114"/>
  <c r="M91" i="114"/>
  <c r="M101" i="114"/>
  <c r="M105" i="114"/>
  <c r="M109" i="114"/>
  <c r="M20" i="114"/>
  <c r="M52" i="114"/>
  <c r="M113" i="114"/>
  <c r="M115" i="114"/>
  <c r="M66" i="114"/>
  <c r="M83" i="114"/>
  <c r="M92" i="114"/>
  <c r="M95" i="114"/>
  <c r="M108" i="114"/>
  <c r="M59" i="114"/>
  <c r="M63" i="114"/>
  <c r="M100" i="114"/>
  <c r="M104" i="114"/>
  <c r="W94" i="114"/>
  <c r="W37" i="114"/>
  <c r="W29" i="114"/>
  <c r="C110" i="114"/>
  <c r="M107" i="114"/>
  <c r="R106" i="114"/>
  <c r="V104" i="114"/>
  <c r="F99" i="114"/>
  <c r="M94" i="114"/>
  <c r="O83" i="114"/>
  <c r="I82" i="114"/>
  <c r="W80" i="114"/>
  <c r="V68" i="114"/>
  <c r="W83" i="114"/>
  <c r="W71" i="114"/>
  <c r="R12" i="114"/>
  <c r="R18" i="114"/>
  <c r="R32" i="114"/>
  <c r="R36" i="114"/>
  <c r="R23" i="114"/>
  <c r="R29" i="114"/>
  <c r="R39" i="114"/>
  <c r="R14" i="114"/>
  <c r="R17" i="114"/>
  <c r="R20" i="114"/>
  <c r="R26" i="114"/>
  <c r="R35" i="114"/>
  <c r="R11" i="114"/>
  <c r="R31" i="114"/>
  <c r="R42" i="114"/>
  <c r="R45" i="114"/>
  <c r="R49" i="114"/>
  <c r="R16" i="114"/>
  <c r="R22" i="114"/>
  <c r="R25" i="114"/>
  <c r="R9" i="114"/>
  <c r="R24" i="114"/>
  <c r="R27" i="114"/>
  <c r="R30" i="114"/>
  <c r="R33" i="114"/>
  <c r="R37" i="114"/>
  <c r="R47" i="114"/>
  <c r="R53" i="114"/>
  <c r="R48" i="114"/>
  <c r="R56" i="114"/>
  <c r="R52" i="114"/>
  <c r="R59" i="114"/>
  <c r="R10" i="114"/>
  <c r="R19" i="114"/>
  <c r="R21" i="114"/>
  <c r="R43" i="114"/>
  <c r="R55" i="114"/>
  <c r="R60" i="114"/>
  <c r="R61" i="114"/>
  <c r="R65" i="114"/>
  <c r="R68" i="114"/>
  <c r="R38" i="114"/>
  <c r="R44" i="114"/>
  <c r="R46" i="114"/>
  <c r="R54" i="114"/>
  <c r="R57" i="114"/>
  <c r="R58" i="114"/>
  <c r="R62" i="114"/>
  <c r="R77" i="114"/>
  <c r="R80" i="114"/>
  <c r="R84" i="114"/>
  <c r="R28" i="114"/>
  <c r="R51" i="114"/>
  <c r="R87" i="114"/>
  <c r="R91" i="114"/>
  <c r="R66" i="114"/>
  <c r="R40" i="114"/>
  <c r="R13" i="114"/>
  <c r="R63" i="114"/>
  <c r="R74" i="114"/>
  <c r="R78" i="114"/>
  <c r="R83" i="114"/>
  <c r="R88" i="114"/>
  <c r="R113" i="114"/>
  <c r="R79" i="114"/>
  <c r="R89" i="114"/>
  <c r="R92" i="114"/>
  <c r="R95" i="114"/>
  <c r="R108" i="114"/>
  <c r="R115" i="114"/>
  <c r="R67" i="114"/>
  <c r="R70" i="114"/>
  <c r="R71" i="114"/>
  <c r="R75" i="114"/>
  <c r="R100" i="114"/>
  <c r="R104" i="114"/>
  <c r="R69" i="114"/>
  <c r="R72" i="114"/>
  <c r="R99" i="114"/>
  <c r="R103" i="114"/>
  <c r="R112" i="114"/>
  <c r="R98" i="114"/>
  <c r="R107" i="114"/>
  <c r="R34" i="114"/>
  <c r="R41" i="114"/>
  <c r="R50" i="114"/>
  <c r="R76" i="114"/>
  <c r="R81" i="114"/>
  <c r="R85" i="114"/>
  <c r="R90" i="114"/>
  <c r="R94" i="114"/>
  <c r="R97" i="114"/>
  <c r="R111" i="114"/>
  <c r="R73" i="114"/>
  <c r="R102" i="114"/>
  <c r="R15" i="114"/>
  <c r="W93" i="114"/>
  <c r="R96" i="114"/>
  <c r="W102" i="114"/>
  <c r="W75" i="114"/>
  <c r="W26" i="114"/>
  <c r="R110" i="114"/>
  <c r="W108" i="114"/>
  <c r="R101" i="114"/>
  <c r="C81" i="114"/>
  <c r="F74" i="114"/>
  <c r="U11" i="112"/>
  <c r="L10" i="114"/>
  <c r="L24" i="114"/>
  <c r="L30" i="114"/>
  <c r="L33" i="114"/>
  <c r="L37" i="114"/>
  <c r="L9" i="114"/>
  <c r="L15" i="114"/>
  <c r="L21" i="114"/>
  <c r="L27" i="114"/>
  <c r="L40" i="114"/>
  <c r="L12" i="114"/>
  <c r="L18" i="114"/>
  <c r="L32" i="114"/>
  <c r="L36" i="114"/>
  <c r="L43" i="114"/>
  <c r="L50" i="114"/>
  <c r="L23" i="114"/>
  <c r="L29" i="114"/>
  <c r="L39" i="114"/>
  <c r="L46" i="114"/>
  <c r="L14" i="114"/>
  <c r="L17" i="114"/>
  <c r="L20" i="114"/>
  <c r="L25" i="114"/>
  <c r="L35" i="114"/>
  <c r="L28" i="114"/>
  <c r="L31" i="114"/>
  <c r="L42" i="114"/>
  <c r="L44" i="114"/>
  <c r="L54" i="114"/>
  <c r="L34" i="114"/>
  <c r="L38" i="114"/>
  <c r="L41" i="114"/>
  <c r="L51" i="114"/>
  <c r="L57" i="114"/>
  <c r="L60" i="114"/>
  <c r="L19" i="114"/>
  <c r="L53" i="114"/>
  <c r="L11" i="114"/>
  <c r="L13" i="114"/>
  <c r="L48" i="114"/>
  <c r="L67" i="114"/>
  <c r="L45" i="114"/>
  <c r="L74" i="114"/>
  <c r="L78" i="114"/>
  <c r="L85" i="114"/>
  <c r="L88" i="114"/>
  <c r="L47" i="114"/>
  <c r="L64" i="114"/>
  <c r="L68" i="114"/>
  <c r="L73" i="114"/>
  <c r="L92" i="114"/>
  <c r="L56" i="114"/>
  <c r="L59" i="114"/>
  <c r="L16" i="114"/>
  <c r="L49" i="114"/>
  <c r="L52" i="114"/>
  <c r="L55" i="114"/>
  <c r="L22" i="114"/>
  <c r="L26" i="114"/>
  <c r="L69" i="114"/>
  <c r="L93" i="114"/>
  <c r="L96" i="114"/>
  <c r="L106" i="114"/>
  <c r="L110" i="114"/>
  <c r="L77" i="114"/>
  <c r="L82" i="114"/>
  <c r="L86" i="114"/>
  <c r="L87" i="114"/>
  <c r="L91" i="114"/>
  <c r="L101" i="114"/>
  <c r="L105" i="114"/>
  <c r="L109" i="114"/>
  <c r="L113" i="114"/>
  <c r="L58" i="114"/>
  <c r="L61" i="114"/>
  <c r="L66" i="114"/>
  <c r="L83" i="114"/>
  <c r="L95" i="114"/>
  <c r="L108" i="114"/>
  <c r="L115" i="114"/>
  <c r="L63" i="114"/>
  <c r="L100" i="114"/>
  <c r="L104" i="114"/>
  <c r="L71" i="114"/>
  <c r="L75" i="114"/>
  <c r="L79" i="114"/>
  <c r="L80" i="114"/>
  <c r="L84" i="114"/>
  <c r="L89" i="114"/>
  <c r="L99" i="114"/>
  <c r="L103" i="114"/>
  <c r="L112" i="114"/>
  <c r="W109" i="114"/>
  <c r="W106" i="114"/>
  <c r="W103" i="114"/>
  <c r="W97" i="114"/>
  <c r="W58" i="114"/>
  <c r="W55" i="114"/>
  <c r="W52" i="114"/>
  <c r="W49" i="114"/>
  <c r="W40" i="114"/>
  <c r="W32" i="114"/>
  <c r="W10" i="114"/>
  <c r="U111" i="114"/>
  <c r="J109" i="114"/>
  <c r="L107" i="114"/>
  <c r="C106" i="114"/>
  <c r="F104" i="114"/>
  <c r="W100" i="114"/>
  <c r="M98" i="114"/>
  <c r="L94" i="114"/>
  <c r="C93" i="114"/>
  <c r="C90" i="114"/>
  <c r="R86" i="114"/>
  <c r="J85" i="114"/>
  <c r="M84" i="114"/>
  <c r="L81" i="114"/>
  <c r="F78" i="114"/>
  <c r="U73" i="114"/>
  <c r="C61" i="114"/>
  <c r="C59" i="114"/>
  <c r="U31" i="114"/>
  <c r="W89" i="114"/>
  <c r="W17" i="114"/>
  <c r="W113" i="114"/>
  <c r="O11" i="114"/>
  <c r="O31" i="114"/>
  <c r="O16" i="114"/>
  <c r="O22" i="114"/>
  <c r="O25" i="114"/>
  <c r="O28" i="114"/>
  <c r="O34" i="114"/>
  <c r="O38" i="114"/>
  <c r="O13" i="114"/>
  <c r="O19" i="114"/>
  <c r="O41" i="114"/>
  <c r="O44" i="114"/>
  <c r="O48" i="114"/>
  <c r="O10" i="114"/>
  <c r="O24" i="114"/>
  <c r="O30" i="114"/>
  <c r="O33" i="114"/>
  <c r="O37" i="114"/>
  <c r="O51" i="114"/>
  <c r="O9" i="114"/>
  <c r="O15" i="114"/>
  <c r="O21" i="114"/>
  <c r="O18" i="114"/>
  <c r="O20" i="114"/>
  <c r="O26" i="114"/>
  <c r="O29" i="114"/>
  <c r="O32" i="114"/>
  <c r="O36" i="114"/>
  <c r="O12" i="114"/>
  <c r="O14" i="114"/>
  <c r="O49" i="114"/>
  <c r="O55" i="114"/>
  <c r="O62" i="114"/>
  <c r="O67" i="114"/>
  <c r="O23" i="114"/>
  <c r="O50" i="114"/>
  <c r="O35" i="114"/>
  <c r="O39" i="114"/>
  <c r="O40" i="114"/>
  <c r="O43" i="114"/>
  <c r="O45" i="114"/>
  <c r="O46" i="114"/>
  <c r="O58" i="114"/>
  <c r="O61" i="114"/>
  <c r="O65" i="114"/>
  <c r="O70" i="114"/>
  <c r="O17" i="114"/>
  <c r="O42" i="114"/>
  <c r="O27" i="114"/>
  <c r="O69" i="114"/>
  <c r="O63" i="114"/>
  <c r="O66" i="114"/>
  <c r="O79" i="114"/>
  <c r="O89" i="114"/>
  <c r="O75" i="114"/>
  <c r="O82" i="114"/>
  <c r="O86" i="114"/>
  <c r="O47" i="114"/>
  <c r="O54" i="114"/>
  <c r="O80" i="114"/>
  <c r="O84" i="114"/>
  <c r="O99" i="114"/>
  <c r="O103" i="114"/>
  <c r="O112" i="114"/>
  <c r="O60" i="114"/>
  <c r="O72" i="114"/>
  <c r="O81" i="114"/>
  <c r="O85" i="114"/>
  <c r="O94" i="114"/>
  <c r="O97" i="114"/>
  <c r="O98" i="114"/>
  <c r="O107" i="114"/>
  <c r="O111" i="114"/>
  <c r="O73" i="114"/>
  <c r="O76" i="114"/>
  <c r="O90" i="114"/>
  <c r="O102" i="114"/>
  <c r="O64" i="114"/>
  <c r="O68" i="114"/>
  <c r="O93" i="114"/>
  <c r="O96" i="114"/>
  <c r="O106" i="114"/>
  <c r="O110" i="114"/>
  <c r="O56" i="114"/>
  <c r="O77" i="114"/>
  <c r="O87" i="114"/>
  <c r="O91" i="114"/>
  <c r="O101" i="114"/>
  <c r="O105" i="114"/>
  <c r="O109" i="114"/>
  <c r="O52" i="114"/>
  <c r="O74" i="114"/>
  <c r="O78" i="114"/>
  <c r="O88" i="114"/>
  <c r="O113" i="114"/>
  <c r="O53" i="114"/>
  <c r="W99" i="114"/>
  <c r="V16" i="114"/>
  <c r="V22" i="114"/>
  <c r="V25" i="114"/>
  <c r="V28" i="114"/>
  <c r="V34" i="114"/>
  <c r="V13" i="114"/>
  <c r="V19" i="114"/>
  <c r="V41" i="114"/>
  <c r="V44" i="114"/>
  <c r="V10" i="114"/>
  <c r="V24" i="114"/>
  <c r="V30" i="114"/>
  <c r="V33" i="114"/>
  <c r="V37" i="114"/>
  <c r="V51" i="114"/>
  <c r="V9" i="114"/>
  <c r="V15" i="114"/>
  <c r="V21" i="114"/>
  <c r="V27" i="114"/>
  <c r="V40" i="114"/>
  <c r="V47" i="114"/>
  <c r="V12" i="114"/>
  <c r="V18" i="114"/>
  <c r="V17" i="114"/>
  <c r="V31" i="114"/>
  <c r="V39" i="114"/>
  <c r="V43" i="114"/>
  <c r="V42" i="114"/>
  <c r="V46" i="114"/>
  <c r="V66" i="114"/>
  <c r="V11" i="114"/>
  <c r="V38" i="114"/>
  <c r="V58" i="114"/>
  <c r="V54" i="114"/>
  <c r="V20" i="114"/>
  <c r="V26" i="114"/>
  <c r="V32" i="114"/>
  <c r="V36" i="114"/>
  <c r="V50" i="114"/>
  <c r="V35" i="114"/>
  <c r="V64" i="114"/>
  <c r="V67" i="114"/>
  <c r="V75" i="114"/>
  <c r="V82" i="114"/>
  <c r="V86" i="114"/>
  <c r="V23" i="114"/>
  <c r="V60" i="114"/>
  <c r="V71" i="114"/>
  <c r="V81" i="114"/>
  <c r="V49" i="114"/>
  <c r="V53" i="114"/>
  <c r="V56" i="114"/>
  <c r="V57" i="114"/>
  <c r="V59" i="114"/>
  <c r="V61" i="114"/>
  <c r="V65" i="114"/>
  <c r="V29" i="114"/>
  <c r="V52" i="114"/>
  <c r="V55" i="114"/>
  <c r="V14" i="114"/>
  <c r="V73" i="114"/>
  <c r="V76" i="114"/>
  <c r="V90" i="114"/>
  <c r="V94" i="114"/>
  <c r="V97" i="114"/>
  <c r="V98" i="114"/>
  <c r="V107" i="114"/>
  <c r="V111" i="114"/>
  <c r="V77" i="114"/>
  <c r="V102" i="114"/>
  <c r="V106" i="114"/>
  <c r="V110" i="114"/>
  <c r="V87" i="114"/>
  <c r="V91" i="114"/>
  <c r="V93" i="114"/>
  <c r="V96" i="114"/>
  <c r="V63" i="114"/>
  <c r="V74" i="114"/>
  <c r="V78" i="114"/>
  <c r="V88" i="114"/>
  <c r="V101" i="114"/>
  <c r="V105" i="114"/>
  <c r="V109" i="114"/>
  <c r="V113" i="114"/>
  <c r="V45" i="114"/>
  <c r="V83" i="114"/>
  <c r="V92" i="114"/>
  <c r="V48" i="114"/>
  <c r="V62" i="114"/>
  <c r="V69" i="114"/>
  <c r="V70" i="114"/>
  <c r="V79" i="114"/>
  <c r="V80" i="114"/>
  <c r="V84" i="114"/>
  <c r="V89" i="114"/>
  <c r="V95" i="114"/>
  <c r="V108" i="114"/>
  <c r="J12" i="114"/>
  <c r="J18" i="114"/>
  <c r="J32" i="114"/>
  <c r="J36" i="114"/>
  <c r="J23" i="114"/>
  <c r="J29" i="114"/>
  <c r="J39" i="114"/>
  <c r="J14" i="114"/>
  <c r="J17" i="114"/>
  <c r="J20" i="114"/>
  <c r="J26" i="114"/>
  <c r="J35" i="114"/>
  <c r="J11" i="114"/>
  <c r="J31" i="114"/>
  <c r="J42" i="114"/>
  <c r="J45" i="114"/>
  <c r="J49" i="114"/>
  <c r="J16" i="114"/>
  <c r="J22" i="114"/>
  <c r="J25" i="114"/>
  <c r="J10" i="114"/>
  <c r="J34" i="114"/>
  <c r="J38" i="114"/>
  <c r="J40" i="114"/>
  <c r="J41" i="114"/>
  <c r="J43" i="114"/>
  <c r="J19" i="114"/>
  <c r="J21" i="114"/>
  <c r="J53" i="114"/>
  <c r="J13" i="114"/>
  <c r="J15" i="114"/>
  <c r="J27" i="114"/>
  <c r="J47" i="114"/>
  <c r="J56" i="114"/>
  <c r="J9" i="114"/>
  <c r="J30" i="114"/>
  <c r="J33" i="114"/>
  <c r="J37" i="114"/>
  <c r="J52" i="114"/>
  <c r="J59" i="114"/>
  <c r="J71" i="114"/>
  <c r="J24" i="114"/>
  <c r="J64" i="114"/>
  <c r="J68" i="114"/>
  <c r="J50" i="114"/>
  <c r="J77" i="114"/>
  <c r="J80" i="114"/>
  <c r="J84" i="114"/>
  <c r="J55" i="114"/>
  <c r="J60" i="114"/>
  <c r="J61" i="114"/>
  <c r="J62" i="114"/>
  <c r="J65" i="114"/>
  <c r="J87" i="114"/>
  <c r="J91" i="114"/>
  <c r="J54" i="114"/>
  <c r="J57" i="114"/>
  <c r="J58" i="114"/>
  <c r="J46" i="114"/>
  <c r="J113" i="114"/>
  <c r="J51" i="114"/>
  <c r="J66" i="114"/>
  <c r="J83" i="114"/>
  <c r="J95" i="114"/>
  <c r="J108" i="114"/>
  <c r="J115" i="114"/>
  <c r="J63" i="114"/>
  <c r="J74" i="114"/>
  <c r="J78" i="114"/>
  <c r="J88" i="114"/>
  <c r="J92" i="114"/>
  <c r="J100" i="114"/>
  <c r="J104" i="114"/>
  <c r="J75" i="114"/>
  <c r="J79" i="114"/>
  <c r="J89" i="114"/>
  <c r="J99" i="114"/>
  <c r="J103" i="114"/>
  <c r="J112" i="114"/>
  <c r="J111" i="114"/>
  <c r="J72" i="114"/>
  <c r="J94" i="114"/>
  <c r="J97" i="114"/>
  <c r="J98" i="114"/>
  <c r="J107" i="114"/>
  <c r="J28" i="114"/>
  <c r="J70" i="114"/>
  <c r="J76" i="114"/>
  <c r="J81" i="114"/>
  <c r="J90" i="114"/>
  <c r="J102" i="114"/>
  <c r="J44" i="114"/>
  <c r="W112" i="114"/>
  <c r="W85" i="114"/>
  <c r="W82" i="114"/>
  <c r="W70" i="114"/>
  <c r="W35" i="114"/>
  <c r="W19" i="114"/>
  <c r="V115" i="114"/>
  <c r="M112" i="114"/>
  <c r="U107" i="114"/>
  <c r="J105" i="114"/>
  <c r="M103" i="114"/>
  <c r="V100" i="114"/>
  <c r="L98" i="114"/>
  <c r="J96" i="114"/>
  <c r="U94" i="114"/>
  <c r="V85" i="114"/>
  <c r="R82" i="114"/>
  <c r="M75" i="114"/>
  <c r="L70" i="114"/>
  <c r="R64" i="114"/>
  <c r="W74" i="114"/>
  <c r="W68" i="114"/>
  <c r="W25" i="114"/>
  <c r="F83" i="114"/>
  <c r="W105" i="114"/>
  <c r="W96" i="114"/>
  <c r="W90" i="114"/>
  <c r="W87" i="114"/>
  <c r="W111" i="114"/>
  <c r="O115" i="114"/>
  <c r="C75" i="114"/>
  <c r="U13" i="114"/>
  <c r="U19" i="114"/>
  <c r="U10" i="114"/>
  <c r="U24" i="114"/>
  <c r="U30" i="114"/>
  <c r="U33" i="114"/>
  <c r="U37" i="114"/>
  <c r="U9" i="114"/>
  <c r="U15" i="114"/>
  <c r="U21" i="114"/>
  <c r="U27" i="114"/>
  <c r="U40" i="114"/>
  <c r="U47" i="114"/>
  <c r="U12" i="114"/>
  <c r="U18" i="114"/>
  <c r="U32" i="114"/>
  <c r="U36" i="114"/>
  <c r="U43" i="114"/>
  <c r="U50" i="114"/>
  <c r="U23" i="114"/>
  <c r="U28" i="114"/>
  <c r="U42" i="114"/>
  <c r="U44" i="114"/>
  <c r="U11" i="114"/>
  <c r="U34" i="114"/>
  <c r="U38" i="114"/>
  <c r="U41" i="114"/>
  <c r="U58" i="114"/>
  <c r="U61" i="114"/>
  <c r="U65" i="114"/>
  <c r="U70" i="114"/>
  <c r="U51" i="114"/>
  <c r="U54" i="114"/>
  <c r="U20" i="114"/>
  <c r="U22" i="114"/>
  <c r="U26" i="114"/>
  <c r="U57" i="114"/>
  <c r="U60" i="114"/>
  <c r="U64" i="114"/>
  <c r="U69" i="114"/>
  <c r="U14" i="114"/>
  <c r="U16" i="114"/>
  <c r="U29" i="114"/>
  <c r="U25" i="114"/>
  <c r="U35" i="114"/>
  <c r="U67" i="114"/>
  <c r="U17" i="114"/>
  <c r="U71" i="114"/>
  <c r="U81" i="114"/>
  <c r="U49" i="114"/>
  <c r="U53" i="114"/>
  <c r="U56" i="114"/>
  <c r="U59" i="114"/>
  <c r="U68" i="114"/>
  <c r="U74" i="114"/>
  <c r="U78" i="114"/>
  <c r="U85" i="114"/>
  <c r="U88" i="114"/>
  <c r="U46" i="114"/>
  <c r="U52" i="114"/>
  <c r="U55" i="114"/>
  <c r="U39" i="114"/>
  <c r="U77" i="114"/>
  <c r="U102" i="114"/>
  <c r="U66" i="114"/>
  <c r="U82" i="114"/>
  <c r="U86" i="114"/>
  <c r="U87" i="114"/>
  <c r="U91" i="114"/>
  <c r="U93" i="114"/>
  <c r="U96" i="114"/>
  <c r="U106" i="114"/>
  <c r="U110" i="114"/>
  <c r="U63" i="114"/>
  <c r="U101" i="114"/>
  <c r="U105" i="114"/>
  <c r="U109" i="114"/>
  <c r="U45" i="114"/>
  <c r="U83" i="114"/>
  <c r="U92" i="114"/>
  <c r="U113" i="114"/>
  <c r="U108" i="114"/>
  <c r="U115" i="114"/>
  <c r="U48" i="114"/>
  <c r="U62" i="114"/>
  <c r="U79" i="114"/>
  <c r="U80" i="114"/>
  <c r="U84" i="114"/>
  <c r="U89" i="114"/>
  <c r="U95" i="114"/>
  <c r="U75" i="114"/>
  <c r="U100" i="114"/>
  <c r="U104" i="114"/>
  <c r="I23" i="114"/>
  <c r="I29" i="114"/>
  <c r="I14" i="114"/>
  <c r="I17" i="114"/>
  <c r="I20" i="114"/>
  <c r="I26" i="114"/>
  <c r="I35" i="114"/>
  <c r="I11" i="114"/>
  <c r="I31" i="114"/>
  <c r="I42" i="114"/>
  <c r="I45" i="114"/>
  <c r="I49" i="114"/>
  <c r="I16" i="114"/>
  <c r="I22" i="114"/>
  <c r="I25" i="114"/>
  <c r="I28" i="114"/>
  <c r="I34" i="114"/>
  <c r="I38" i="114"/>
  <c r="I13" i="114"/>
  <c r="I19" i="114"/>
  <c r="I21" i="114"/>
  <c r="I15" i="114"/>
  <c r="I27" i="114"/>
  <c r="I47" i="114"/>
  <c r="I56" i="114"/>
  <c r="I63" i="114"/>
  <c r="I68" i="114"/>
  <c r="I9" i="114"/>
  <c r="I30" i="114"/>
  <c r="I33" i="114"/>
  <c r="I37" i="114"/>
  <c r="I52" i="114"/>
  <c r="I59" i="114"/>
  <c r="I24" i="114"/>
  <c r="I48" i="114"/>
  <c r="I55" i="114"/>
  <c r="I62" i="114"/>
  <c r="I67" i="114"/>
  <c r="I40" i="114"/>
  <c r="I50" i="114"/>
  <c r="I10" i="114"/>
  <c r="I12" i="114"/>
  <c r="I32" i="114"/>
  <c r="I41" i="114"/>
  <c r="I60" i="114"/>
  <c r="I61" i="114"/>
  <c r="I65" i="114"/>
  <c r="I87" i="114"/>
  <c r="I91" i="114"/>
  <c r="I53" i="114"/>
  <c r="I54" i="114"/>
  <c r="I57" i="114"/>
  <c r="I58" i="114"/>
  <c r="I72" i="114"/>
  <c r="I76" i="114"/>
  <c r="I83" i="114"/>
  <c r="I90" i="114"/>
  <c r="I46" i="114"/>
  <c r="I66" i="114"/>
  <c r="I18" i="114"/>
  <c r="I36" i="114"/>
  <c r="I43" i="114"/>
  <c r="I44" i="114"/>
  <c r="I51" i="114"/>
  <c r="I64" i="114"/>
  <c r="I95" i="114"/>
  <c r="I108" i="114"/>
  <c r="I115" i="114"/>
  <c r="I74" i="114"/>
  <c r="I78" i="114"/>
  <c r="I88" i="114"/>
  <c r="I92" i="114"/>
  <c r="I100" i="114"/>
  <c r="I104" i="114"/>
  <c r="I39" i="114"/>
  <c r="I75" i="114"/>
  <c r="I79" i="114"/>
  <c r="I89" i="114"/>
  <c r="I99" i="114"/>
  <c r="I103" i="114"/>
  <c r="I112" i="114"/>
  <c r="I71" i="114"/>
  <c r="I80" i="114"/>
  <c r="I84" i="114"/>
  <c r="I94" i="114"/>
  <c r="I97" i="114"/>
  <c r="I98" i="114"/>
  <c r="I107" i="114"/>
  <c r="I111" i="114"/>
  <c r="I70" i="114"/>
  <c r="I81" i="114"/>
  <c r="I102" i="114"/>
  <c r="I69" i="114"/>
  <c r="I73" i="114"/>
  <c r="I85" i="114"/>
  <c r="I93" i="114"/>
  <c r="I96" i="114"/>
  <c r="I106" i="114"/>
  <c r="I110" i="114"/>
  <c r="W92" i="114"/>
  <c r="W62" i="114"/>
  <c r="W59" i="114"/>
  <c r="W50" i="114"/>
  <c r="W47" i="114"/>
  <c r="W44" i="114"/>
  <c r="W22" i="114"/>
  <c r="W14" i="114"/>
  <c r="W11" i="114"/>
  <c r="I105" i="114"/>
  <c r="C102" i="114"/>
  <c r="F100" i="114"/>
  <c r="U98" i="114"/>
  <c r="F92" i="114"/>
  <c r="W81" i="114"/>
  <c r="U76" i="114"/>
  <c r="O59" i="114"/>
  <c r="P77" i="114"/>
  <c r="G77" i="114"/>
  <c r="S76" i="114"/>
  <c r="P61" i="114"/>
  <c r="G60" i="114"/>
  <c r="P56" i="114"/>
  <c r="D56" i="114"/>
  <c r="D55" i="114"/>
  <c r="S50" i="114"/>
  <c r="S41" i="114"/>
  <c r="S40" i="114"/>
  <c r="S34" i="114"/>
  <c r="W30" i="114"/>
  <c r="S72" i="114"/>
  <c r="P68" i="114"/>
  <c r="P64" i="114"/>
  <c r="P58" i="114"/>
  <c r="D47" i="114"/>
  <c r="P33" i="114"/>
  <c r="D11" i="114"/>
  <c r="W41" i="114"/>
  <c r="W38" i="114"/>
  <c r="W27" i="114"/>
  <c r="W20" i="114"/>
  <c r="S9" i="114"/>
  <c r="S15" i="114"/>
  <c r="S21" i="114"/>
  <c r="S27" i="114"/>
  <c r="S12" i="114"/>
  <c r="S18" i="114"/>
  <c r="S32" i="114"/>
  <c r="S36" i="114"/>
  <c r="S43" i="114"/>
  <c r="S23" i="114"/>
  <c r="S29" i="114"/>
  <c r="S39" i="114"/>
  <c r="S46" i="114"/>
  <c r="S14" i="114"/>
  <c r="S17" i="114"/>
  <c r="S20" i="114"/>
  <c r="S26" i="114"/>
  <c r="S35" i="114"/>
  <c r="S11" i="114"/>
  <c r="S13" i="114"/>
  <c r="S22" i="114"/>
  <c r="S24" i="114"/>
  <c r="S30" i="114"/>
  <c r="S33" i="114"/>
  <c r="S37" i="114"/>
  <c r="S57" i="114"/>
  <c r="S60" i="114"/>
  <c r="S64" i="114"/>
  <c r="S69" i="114"/>
  <c r="S16" i="114"/>
  <c r="S47" i="114"/>
  <c r="S53" i="114"/>
  <c r="S48" i="114"/>
  <c r="S56" i="114"/>
  <c r="S63" i="114"/>
  <c r="S68" i="114"/>
  <c r="S25" i="114"/>
  <c r="S49" i="114"/>
  <c r="S59" i="114"/>
  <c r="S19" i="114"/>
  <c r="S52" i="114"/>
  <c r="S55" i="114"/>
  <c r="S61" i="114"/>
  <c r="S65" i="114"/>
  <c r="S73" i="114"/>
  <c r="S92" i="114"/>
  <c r="S38" i="114"/>
  <c r="S44" i="114"/>
  <c r="S54" i="114"/>
  <c r="S58" i="114"/>
  <c r="S62" i="114"/>
  <c r="S77" i="114"/>
  <c r="S80" i="114"/>
  <c r="S84" i="114"/>
  <c r="S28" i="114"/>
  <c r="S51" i="114"/>
  <c r="S31" i="114"/>
  <c r="S45" i="114"/>
  <c r="S10" i="114"/>
  <c r="G11" i="114"/>
  <c r="G31" i="114"/>
  <c r="G16" i="114"/>
  <c r="G22" i="114"/>
  <c r="G25" i="114"/>
  <c r="G28" i="114"/>
  <c r="G34" i="114"/>
  <c r="G38" i="114"/>
  <c r="G13" i="114"/>
  <c r="G19" i="114"/>
  <c r="G41" i="114"/>
  <c r="G44" i="114"/>
  <c r="G48" i="114"/>
  <c r="G10" i="114"/>
  <c r="G24" i="114"/>
  <c r="G30" i="114"/>
  <c r="G33" i="114"/>
  <c r="G37" i="114"/>
  <c r="G51" i="114"/>
  <c r="G9" i="114"/>
  <c r="G15" i="114"/>
  <c r="G21" i="114"/>
  <c r="G55" i="114"/>
  <c r="G62" i="114"/>
  <c r="G67" i="114"/>
  <c r="G26" i="114"/>
  <c r="G18" i="114"/>
  <c r="G20" i="114"/>
  <c r="G29" i="114"/>
  <c r="G32" i="114"/>
  <c r="G36" i="114"/>
  <c r="G49" i="114"/>
  <c r="G58" i="114"/>
  <c r="G61" i="114"/>
  <c r="G65" i="114"/>
  <c r="G70" i="114"/>
  <c r="G12" i="114"/>
  <c r="G14" i="114"/>
  <c r="G53" i="114"/>
  <c r="G54" i="114"/>
  <c r="G56" i="114"/>
  <c r="G57" i="114"/>
  <c r="G59" i="114"/>
  <c r="G46" i="114"/>
  <c r="G52" i="114"/>
  <c r="G66" i="114"/>
  <c r="G69" i="114"/>
  <c r="G79" i="114"/>
  <c r="G89" i="114"/>
  <c r="G35" i="114"/>
  <c r="G42" i="114"/>
  <c r="G43" i="114"/>
  <c r="G63" i="114"/>
  <c r="G75" i="114"/>
  <c r="G82" i="114"/>
  <c r="G86" i="114"/>
  <c r="G17" i="114"/>
  <c r="G23" i="114"/>
  <c r="G27" i="114"/>
  <c r="W79" i="114"/>
  <c r="W51" i="114"/>
  <c r="W48" i="114"/>
  <c r="W45" i="114"/>
  <c r="W33" i="114"/>
  <c r="W15" i="114"/>
  <c r="D115" i="114"/>
  <c r="W110" i="114"/>
  <c r="G110" i="114"/>
  <c r="D108" i="114"/>
  <c r="G106" i="114"/>
  <c r="S104" i="114"/>
  <c r="P102" i="114"/>
  <c r="S100" i="114"/>
  <c r="G96" i="114"/>
  <c r="D95" i="114"/>
  <c r="G93" i="114"/>
  <c r="D91" i="114"/>
  <c r="G90" i="114"/>
  <c r="D87" i="114"/>
  <c r="D86" i="114"/>
  <c r="G85" i="114"/>
  <c r="G76" i="114"/>
  <c r="S75" i="114"/>
  <c r="G73" i="114"/>
  <c r="S71" i="114"/>
  <c r="S70" i="114"/>
  <c r="S67" i="114"/>
  <c r="W57" i="114"/>
  <c r="W39" i="114"/>
  <c r="W36" i="114"/>
  <c r="W24" i="114"/>
  <c r="W54" i="114"/>
  <c r="W18" i="114"/>
  <c r="C9" i="112"/>
  <c r="P14" i="114"/>
  <c r="P17" i="114"/>
  <c r="P20" i="114"/>
  <c r="P26" i="114"/>
  <c r="P35" i="114"/>
  <c r="P11" i="114"/>
  <c r="P31" i="114"/>
  <c r="P42" i="114"/>
  <c r="P45" i="114"/>
  <c r="P16" i="114"/>
  <c r="P22" i="114"/>
  <c r="P25" i="114"/>
  <c r="P28" i="114"/>
  <c r="P34" i="114"/>
  <c r="P38" i="114"/>
  <c r="P13" i="114"/>
  <c r="P19" i="114"/>
  <c r="P41" i="114"/>
  <c r="P44" i="114"/>
  <c r="P48" i="114"/>
  <c r="P10" i="114"/>
  <c r="P24" i="114"/>
  <c r="P18" i="114"/>
  <c r="P29" i="114"/>
  <c r="P32" i="114"/>
  <c r="P36" i="114"/>
  <c r="P52" i="114"/>
  <c r="P59" i="114"/>
  <c r="P12" i="114"/>
  <c r="P49" i="114"/>
  <c r="P55" i="114"/>
  <c r="P23" i="114"/>
  <c r="P50" i="114"/>
  <c r="P66" i="114"/>
  <c r="P21" i="114"/>
  <c r="P39" i="114"/>
  <c r="P40" i="114"/>
  <c r="P43" i="114"/>
  <c r="P37" i="114"/>
  <c r="P51" i="114"/>
  <c r="P27" i="114"/>
  <c r="P69" i="114"/>
  <c r="P72" i="114"/>
  <c r="P76" i="114"/>
  <c r="P83" i="114"/>
  <c r="P90" i="114"/>
  <c r="P63" i="114"/>
  <c r="P70" i="114"/>
  <c r="P79" i="114"/>
  <c r="P89" i="114"/>
  <c r="P30" i="114"/>
  <c r="P67" i="114"/>
  <c r="P9" i="114"/>
  <c r="P15" i="114"/>
  <c r="D10" i="114"/>
  <c r="D24" i="114"/>
  <c r="D30" i="114"/>
  <c r="D33" i="114"/>
  <c r="D37" i="114"/>
  <c r="D9" i="114"/>
  <c r="D15" i="114"/>
  <c r="D21" i="114"/>
  <c r="D27" i="114"/>
  <c r="D40" i="114"/>
  <c r="D12" i="114"/>
  <c r="D18" i="114"/>
  <c r="D32" i="114"/>
  <c r="D36" i="114"/>
  <c r="D43" i="114"/>
  <c r="D50" i="114"/>
  <c r="D23" i="114"/>
  <c r="D29" i="114"/>
  <c r="D39" i="114"/>
  <c r="D46" i="114"/>
  <c r="D14" i="114"/>
  <c r="D17" i="114"/>
  <c r="D20" i="114"/>
  <c r="D22" i="114"/>
  <c r="D54" i="114"/>
  <c r="D16" i="114"/>
  <c r="D35" i="114"/>
  <c r="D45" i="114"/>
  <c r="D57" i="114"/>
  <c r="D60" i="114"/>
  <c r="D42" i="114"/>
  <c r="D44" i="114"/>
  <c r="D53" i="114"/>
  <c r="D25" i="114"/>
  <c r="D28" i="114"/>
  <c r="D31" i="114"/>
  <c r="D41" i="114"/>
  <c r="D13" i="114"/>
  <c r="D34" i="114"/>
  <c r="D49" i="114"/>
  <c r="D26" i="114"/>
  <c r="D51" i="114"/>
  <c r="D70" i="114"/>
  <c r="D71" i="114"/>
  <c r="D74" i="114"/>
  <c r="D78" i="114"/>
  <c r="D85" i="114"/>
  <c r="D88" i="114"/>
  <c r="D19" i="114"/>
  <c r="D64" i="114"/>
  <c r="D67" i="114"/>
  <c r="D73" i="114"/>
  <c r="D92" i="114"/>
  <c r="D38" i="114"/>
  <c r="D48" i="114"/>
  <c r="D68" i="114"/>
  <c r="W67" i="114"/>
  <c r="W64" i="114"/>
  <c r="W61" i="114"/>
  <c r="W46" i="114"/>
  <c r="W43" i="114"/>
  <c r="W31" i="114"/>
  <c r="W28" i="114"/>
  <c r="W21" i="114"/>
  <c r="W9" i="114"/>
  <c r="S113" i="114"/>
  <c r="P112" i="114"/>
  <c r="G111" i="114"/>
  <c r="D109" i="114"/>
  <c r="W107" i="114"/>
  <c r="G107" i="114"/>
  <c r="D105" i="114"/>
  <c r="P103" i="114"/>
  <c r="D101" i="114"/>
  <c r="P99" i="114"/>
  <c r="G98" i="114"/>
  <c r="G97" i="114"/>
  <c r="G94" i="114"/>
  <c r="S88" i="114"/>
  <c r="P84" i="114"/>
  <c r="G84" i="114"/>
  <c r="S83" i="114"/>
  <c r="P80" i="114"/>
  <c r="G80" i="114"/>
  <c r="S78" i="114"/>
  <c r="W76" i="114"/>
  <c r="S74" i="114"/>
  <c r="W73" i="114"/>
  <c r="G71" i="114"/>
  <c r="D65" i="114"/>
  <c r="P62" i="114"/>
  <c r="P54" i="114"/>
  <c r="P46" i="114"/>
  <c r="W12" i="114"/>
  <c r="W34" i="114"/>
  <c r="W16" i="114"/>
  <c r="W13" i="114"/>
  <c r="V24" i="112"/>
  <c r="H30" i="112"/>
  <c r="P10" i="112"/>
  <c r="O15" i="112"/>
  <c r="V28" i="112"/>
  <c r="V20" i="112"/>
  <c r="V36" i="112"/>
  <c r="C23" i="112"/>
  <c r="H18" i="112"/>
  <c r="H34" i="112"/>
  <c r="V16" i="112"/>
  <c r="O11" i="112"/>
  <c r="C31" i="112"/>
  <c r="O27" i="112"/>
  <c r="H26" i="112"/>
  <c r="H22" i="112"/>
  <c r="C35" i="112"/>
  <c r="P30" i="112"/>
  <c r="P22" i="112"/>
  <c r="C19" i="112"/>
  <c r="O31" i="112"/>
  <c r="C27" i="112"/>
  <c r="O23" i="112"/>
  <c r="P18" i="112"/>
  <c r="C15" i="112"/>
  <c r="O35" i="112"/>
  <c r="P34" i="112"/>
  <c r="V32" i="112"/>
  <c r="P26" i="112"/>
  <c r="O19" i="112"/>
  <c r="P14" i="112"/>
  <c r="V12" i="112"/>
  <c r="C11" i="112"/>
  <c r="H10" i="112"/>
  <c r="U33" i="112"/>
  <c r="U29" i="112"/>
  <c r="D18" i="112"/>
  <c r="U9" i="112"/>
  <c r="O36" i="112"/>
  <c r="C36" i="112"/>
  <c r="P35" i="112"/>
  <c r="H35" i="112"/>
  <c r="D35" i="112"/>
  <c r="U34" i="112"/>
  <c r="V33" i="112"/>
  <c r="O32" i="112"/>
  <c r="C32" i="112"/>
  <c r="P31" i="112"/>
  <c r="H31" i="112"/>
  <c r="D31" i="112"/>
  <c r="U30" i="112"/>
  <c r="V29" i="112"/>
  <c r="O28" i="112"/>
  <c r="C28" i="112"/>
  <c r="P27" i="112"/>
  <c r="H27" i="112"/>
  <c r="D27" i="112"/>
  <c r="U26" i="112"/>
  <c r="V25" i="112"/>
  <c r="O24" i="112"/>
  <c r="C24" i="112"/>
  <c r="P23" i="112"/>
  <c r="H23" i="112"/>
  <c r="D23" i="112"/>
  <c r="U22" i="112"/>
  <c r="V21" i="112"/>
  <c r="O20" i="112"/>
  <c r="C20" i="112"/>
  <c r="P19" i="112"/>
  <c r="H19" i="112"/>
  <c r="D19" i="112"/>
  <c r="U18" i="112"/>
  <c r="V17" i="112"/>
  <c r="O16" i="112"/>
  <c r="C16" i="112"/>
  <c r="P15" i="112"/>
  <c r="H15" i="112"/>
  <c r="D15" i="112"/>
  <c r="U14" i="112"/>
  <c r="V13" i="112"/>
  <c r="O12" i="112"/>
  <c r="C12" i="112"/>
  <c r="P11" i="112"/>
  <c r="H11" i="112"/>
  <c r="D11" i="112"/>
  <c r="U10" i="112"/>
  <c r="V9" i="112"/>
  <c r="U25" i="112"/>
  <c r="U21" i="112"/>
  <c r="U17" i="112"/>
  <c r="D14" i="112"/>
  <c r="U36" i="112"/>
  <c r="V35" i="112"/>
  <c r="O34" i="112"/>
  <c r="C34" i="112"/>
  <c r="P33" i="112"/>
  <c r="H33" i="112"/>
  <c r="D33" i="112"/>
  <c r="U32" i="112"/>
  <c r="V31" i="112"/>
  <c r="O30" i="112"/>
  <c r="C30" i="112"/>
  <c r="P29" i="112"/>
  <c r="H29" i="112"/>
  <c r="D29" i="112"/>
  <c r="U28" i="112"/>
  <c r="V27" i="112"/>
  <c r="O26" i="112"/>
  <c r="C26" i="112"/>
  <c r="P25" i="112"/>
  <c r="H25" i="112"/>
  <c r="D25" i="112"/>
  <c r="U24" i="112"/>
  <c r="V23" i="112"/>
  <c r="O22" i="112"/>
  <c r="C22" i="112"/>
  <c r="P21" i="112"/>
  <c r="H21" i="112"/>
  <c r="D21" i="112"/>
  <c r="U20" i="112"/>
  <c r="V19" i="112"/>
  <c r="O18" i="112"/>
  <c r="C18" i="112"/>
  <c r="P17" i="112"/>
  <c r="H17" i="112"/>
  <c r="D17" i="112"/>
  <c r="U16" i="112"/>
  <c r="V15" i="112"/>
  <c r="O14" i="112"/>
  <c r="C14" i="112"/>
  <c r="P13" i="112"/>
  <c r="H13" i="112"/>
  <c r="D13" i="112"/>
  <c r="U12" i="112"/>
  <c r="V11" i="112"/>
  <c r="O10" i="112"/>
  <c r="C10" i="112"/>
  <c r="P9" i="112"/>
  <c r="H9" i="112"/>
  <c r="D9" i="112"/>
  <c r="D34" i="112"/>
  <c r="D30" i="112"/>
  <c r="D26" i="112"/>
  <c r="D22" i="112"/>
  <c r="U13" i="112"/>
  <c r="D10" i="112"/>
  <c r="P36" i="112"/>
  <c r="H36" i="112"/>
  <c r="D36" i="112"/>
  <c r="U35" i="112"/>
  <c r="V34" i="112"/>
  <c r="O33" i="112"/>
  <c r="C33" i="112"/>
  <c r="P32" i="112"/>
  <c r="H32" i="112"/>
  <c r="D32" i="112"/>
  <c r="U31" i="112"/>
  <c r="V30" i="112"/>
  <c r="O29" i="112"/>
  <c r="C29" i="112"/>
  <c r="P28" i="112"/>
  <c r="H28" i="112"/>
  <c r="D28" i="112"/>
  <c r="U27" i="112"/>
  <c r="V26" i="112"/>
  <c r="O25" i="112"/>
  <c r="C25" i="112"/>
  <c r="P24" i="112"/>
  <c r="H24" i="112"/>
  <c r="D24" i="112"/>
  <c r="U23" i="112"/>
  <c r="V22" i="112"/>
  <c r="O21" i="112"/>
  <c r="C21" i="112"/>
  <c r="P20" i="112"/>
  <c r="H20" i="112"/>
  <c r="D20" i="112"/>
  <c r="U19" i="112"/>
  <c r="V18" i="112"/>
  <c r="O17" i="112"/>
  <c r="C17" i="112"/>
  <c r="P16" i="112"/>
  <c r="H16" i="112"/>
  <c r="D16" i="112"/>
  <c r="U15" i="112"/>
  <c r="V14" i="112"/>
  <c r="O13" i="112"/>
  <c r="C13" i="112"/>
  <c r="F9" i="102" l="1"/>
  <c r="J9" i="102"/>
  <c r="F10" i="102"/>
  <c r="E10" i="102" s="1"/>
  <c r="J10" i="102"/>
  <c r="I10" i="102" s="1"/>
  <c r="F11" i="102"/>
  <c r="C11" i="102" s="1"/>
  <c r="J11" i="102"/>
  <c r="K11" i="102" s="1"/>
  <c r="F12" i="102"/>
  <c r="G12" i="102" s="1"/>
  <c r="J12" i="102"/>
  <c r="I12" i="102" s="1"/>
  <c r="F13" i="102"/>
  <c r="C13" i="102" s="1"/>
  <c r="J13" i="102"/>
  <c r="I13" i="102" s="1"/>
  <c r="F14" i="102"/>
  <c r="E14" i="102" s="1"/>
  <c r="J14" i="102"/>
  <c r="I14" i="102" s="1"/>
  <c r="F15" i="102"/>
  <c r="J15" i="102"/>
  <c r="D14" i="100"/>
  <c r="D13" i="100"/>
  <c r="D12" i="100"/>
  <c r="D11" i="100"/>
  <c r="D9" i="100"/>
  <c r="Q15" i="98"/>
  <c r="Q14" i="98"/>
  <c r="Q13" i="98"/>
  <c r="Q12" i="98"/>
  <c r="Q11" i="98"/>
  <c r="Q10" i="98"/>
  <c r="Q9" i="98"/>
  <c r="O15" i="98"/>
  <c r="O14" i="98"/>
  <c r="O13" i="98"/>
  <c r="O12" i="98"/>
  <c r="O11" i="98"/>
  <c r="O10" i="98"/>
  <c r="O9" i="98"/>
  <c r="M15" i="98"/>
  <c r="M14" i="98"/>
  <c r="M13" i="98"/>
  <c r="M12" i="98"/>
  <c r="M11" i="98"/>
  <c r="M10" i="98"/>
  <c r="M9" i="98"/>
  <c r="K15" i="98"/>
  <c r="K14" i="98"/>
  <c r="K13" i="98"/>
  <c r="K12" i="98"/>
  <c r="K11" i="98"/>
  <c r="K10" i="98"/>
  <c r="K9" i="98"/>
  <c r="I15" i="98"/>
  <c r="I14" i="98"/>
  <c r="I13" i="98"/>
  <c r="I12" i="98"/>
  <c r="I11" i="98"/>
  <c r="I10" i="98"/>
  <c r="I9" i="98"/>
  <c r="G15" i="98"/>
  <c r="G14" i="98"/>
  <c r="G13" i="98"/>
  <c r="G12" i="98"/>
  <c r="G11" i="98"/>
  <c r="G10" i="98"/>
  <c r="G9" i="98"/>
  <c r="E15" i="98"/>
  <c r="E14" i="98"/>
  <c r="E13" i="98"/>
  <c r="E12" i="98"/>
  <c r="E11" i="98"/>
  <c r="E10" i="98"/>
  <c r="E9" i="98"/>
  <c r="C10" i="98"/>
  <c r="C11" i="98"/>
  <c r="C12" i="98"/>
  <c r="C13" i="98"/>
  <c r="C14" i="98"/>
  <c r="C15" i="98"/>
  <c r="C9" i="98"/>
  <c r="G10" i="102" l="1"/>
  <c r="G15" i="102"/>
  <c r="K15" i="102"/>
  <c r="I9" i="102"/>
  <c r="C9" i="102"/>
  <c r="K10" i="102"/>
  <c r="K13" i="102"/>
  <c r="K12" i="102"/>
  <c r="G11" i="102"/>
  <c r="G9" i="102"/>
  <c r="C9" i="101"/>
  <c r="D9" i="101"/>
  <c r="B9" i="101"/>
  <c r="C15" i="102"/>
  <c r="C10" i="102"/>
  <c r="F11" i="100"/>
  <c r="B11" i="101"/>
  <c r="C11" i="101"/>
  <c r="D11" i="101"/>
  <c r="K14" i="102"/>
  <c r="G13" i="102"/>
  <c r="E11" i="102"/>
  <c r="K9" i="102"/>
  <c r="E15" i="102"/>
  <c r="F12" i="100"/>
  <c r="D12" i="101"/>
  <c r="B12" i="101"/>
  <c r="C12" i="101"/>
  <c r="F13" i="100"/>
  <c r="C13" i="101"/>
  <c r="D13" i="101"/>
  <c r="B13" i="101"/>
  <c r="C14" i="102"/>
  <c r="F14" i="100"/>
  <c r="B14" i="101"/>
  <c r="C14" i="101"/>
  <c r="D14" i="101"/>
  <c r="G14" i="102"/>
  <c r="I15" i="102"/>
  <c r="E12" i="102"/>
  <c r="I11" i="102"/>
  <c r="E13" i="102"/>
  <c r="C12" i="102"/>
  <c r="E9" i="102"/>
  <c r="F9" i="100"/>
  <c r="E14" i="101" l="1"/>
  <c r="F14" i="101"/>
  <c r="E12" i="101"/>
  <c r="F12" i="101"/>
  <c r="F9" i="101"/>
  <c r="E9" i="101"/>
  <c r="F13" i="101"/>
  <c r="E13" i="101"/>
  <c r="E11" i="101"/>
  <c r="F11" i="101"/>
  <c r="F8" i="97" l="1"/>
  <c r="G8" i="97" s="1"/>
  <c r="F9" i="97"/>
  <c r="C9" i="97" s="1"/>
  <c r="F10" i="97"/>
  <c r="C10" i="97" s="1"/>
  <c r="F11" i="97"/>
  <c r="C11" i="97" s="1"/>
  <c r="F12" i="97"/>
  <c r="C12" i="97" s="1"/>
  <c r="F13" i="97"/>
  <c r="C13" i="97" s="1"/>
  <c r="F14" i="97"/>
  <c r="G14" i="97" s="1"/>
  <c r="C15" i="96"/>
  <c r="D15" i="96"/>
  <c r="E15" i="96"/>
  <c r="E9" i="93"/>
  <c r="E10" i="93"/>
  <c r="I10" i="93" s="1"/>
  <c r="G10" i="96" s="1"/>
  <c r="E11" i="93"/>
  <c r="I11" i="93" s="1"/>
  <c r="G11" i="96" s="1"/>
  <c r="E12" i="93"/>
  <c r="I12" i="93" s="1"/>
  <c r="I12" i="96" s="1"/>
  <c r="E13" i="93"/>
  <c r="I13" i="93" s="1"/>
  <c r="G13" i="96" s="1"/>
  <c r="E14" i="93"/>
  <c r="I14" i="93" s="1"/>
  <c r="I14" i="96" s="1"/>
  <c r="I15" i="93"/>
  <c r="R9" i="92"/>
  <c r="C9" i="92" s="1"/>
  <c r="R10" i="92"/>
  <c r="G10" i="92" s="1"/>
  <c r="R11" i="92"/>
  <c r="C11" i="92" s="1"/>
  <c r="F12" i="92"/>
  <c r="H12" i="92"/>
  <c r="J12" i="92"/>
  <c r="L12" i="92"/>
  <c r="F13" i="92"/>
  <c r="H13" i="92"/>
  <c r="J13" i="92"/>
  <c r="L13" i="92"/>
  <c r="C14" i="92"/>
  <c r="E14" i="92"/>
  <c r="G14" i="92"/>
  <c r="I14" i="92"/>
  <c r="K14" i="92"/>
  <c r="M14" i="92"/>
  <c r="O14" i="92"/>
  <c r="Q14" i="92"/>
  <c r="S14" i="92"/>
  <c r="R15" i="92"/>
  <c r="K15" i="92" s="1"/>
  <c r="C9" i="89"/>
  <c r="E9" i="89"/>
  <c r="G9" i="89"/>
  <c r="I9" i="89"/>
  <c r="K9" i="89"/>
  <c r="M9" i="89"/>
  <c r="O9" i="89"/>
  <c r="Q9" i="89"/>
  <c r="P10" i="89"/>
  <c r="E10" i="89" s="1"/>
  <c r="C11" i="89"/>
  <c r="E11" i="89"/>
  <c r="G11" i="89"/>
  <c r="I11" i="89"/>
  <c r="K11" i="89"/>
  <c r="M11" i="89"/>
  <c r="O11" i="89"/>
  <c r="Q11" i="89"/>
  <c r="C12" i="89"/>
  <c r="E12" i="89"/>
  <c r="G12" i="89"/>
  <c r="I12" i="89"/>
  <c r="K12" i="89"/>
  <c r="M12" i="89"/>
  <c r="O12" i="89"/>
  <c r="Q12" i="89"/>
  <c r="C13" i="89"/>
  <c r="E13" i="89"/>
  <c r="G13" i="89"/>
  <c r="I13" i="89"/>
  <c r="K13" i="89"/>
  <c r="M13" i="89"/>
  <c r="O13" i="89"/>
  <c r="Q13" i="89"/>
  <c r="C14" i="89"/>
  <c r="E14" i="89"/>
  <c r="G14" i="89"/>
  <c r="I14" i="89"/>
  <c r="K14" i="89"/>
  <c r="M14" i="89"/>
  <c r="O14" i="89"/>
  <c r="Q14" i="89"/>
  <c r="C15" i="89"/>
  <c r="E15" i="89"/>
  <c r="G15" i="89"/>
  <c r="I15" i="89"/>
  <c r="K15" i="89"/>
  <c r="M15" i="89"/>
  <c r="O15" i="89"/>
  <c r="Q15" i="89"/>
  <c r="C8" i="88"/>
  <c r="E8" i="88"/>
  <c r="G8" i="88"/>
  <c r="C9" i="88"/>
  <c r="E9" i="88"/>
  <c r="G9" i="88"/>
  <c r="C10" i="88"/>
  <c r="E10" i="88"/>
  <c r="G10" i="88"/>
  <c r="C11" i="88"/>
  <c r="E11" i="88"/>
  <c r="G11" i="88"/>
  <c r="C12" i="88"/>
  <c r="E12" i="88"/>
  <c r="G12" i="88"/>
  <c r="C13" i="88"/>
  <c r="E13" i="88"/>
  <c r="G13" i="88"/>
  <c r="C14" i="88"/>
  <c r="E14" i="88"/>
  <c r="G14" i="88"/>
  <c r="C8" i="87"/>
  <c r="E8" i="87"/>
  <c r="G8" i="87"/>
  <c r="C9" i="87"/>
  <c r="E9" i="87"/>
  <c r="G9" i="87"/>
  <c r="C10" i="87"/>
  <c r="E10" i="87"/>
  <c r="G10" i="87"/>
  <c r="C11" i="87"/>
  <c r="E11" i="87"/>
  <c r="G11" i="87"/>
  <c r="C12" i="87"/>
  <c r="C13" i="87"/>
  <c r="C14" i="87"/>
  <c r="E14" i="87"/>
  <c r="G14" i="87"/>
  <c r="I11" i="92" l="1"/>
  <c r="E11" i="92"/>
  <c r="G11" i="92"/>
  <c r="G15" i="92"/>
  <c r="G11" i="97"/>
  <c r="C15" i="92"/>
  <c r="G12" i="96"/>
  <c r="Q10" i="92"/>
  <c r="E12" i="96"/>
  <c r="E15" i="92"/>
  <c r="I10" i="92"/>
  <c r="D11" i="96"/>
  <c r="Q11" i="92"/>
  <c r="E10" i="92"/>
  <c r="M11" i="92"/>
  <c r="S9" i="92"/>
  <c r="I9" i="93"/>
  <c r="Q10" i="89"/>
  <c r="C14" i="97"/>
  <c r="G10" i="97"/>
  <c r="C8" i="97"/>
  <c r="C14" i="96"/>
  <c r="E14" i="96"/>
  <c r="C12" i="96"/>
  <c r="D14" i="96"/>
  <c r="E11" i="96"/>
  <c r="I15" i="96"/>
  <c r="G14" i="96"/>
  <c r="C13" i="96"/>
  <c r="D12" i="96"/>
  <c r="C11" i="96"/>
  <c r="E9" i="96"/>
  <c r="G15" i="96"/>
  <c r="I10" i="96"/>
  <c r="D9" i="96"/>
  <c r="K10" i="89"/>
  <c r="S11" i="92"/>
  <c r="S10" i="92"/>
  <c r="Q9" i="92"/>
  <c r="I13" i="96"/>
  <c r="C9" i="96"/>
  <c r="G13" i="97"/>
  <c r="G9" i="97"/>
  <c r="C10" i="89"/>
  <c r="M9" i="92"/>
  <c r="E10" i="96"/>
  <c r="E13" i="96"/>
  <c r="I11" i="96"/>
  <c r="D10" i="96"/>
  <c r="G12" i="97"/>
  <c r="R12" i="92"/>
  <c r="I12" i="92" s="1"/>
  <c r="I9" i="92"/>
  <c r="O15" i="92"/>
  <c r="R13" i="92"/>
  <c r="Q13" i="92" s="1"/>
  <c r="O11" i="92"/>
  <c r="M10" i="92"/>
  <c r="E9" i="92"/>
  <c r="D13" i="96"/>
  <c r="C10" i="96"/>
  <c r="E14" i="97"/>
  <c r="E13" i="97"/>
  <c r="E12" i="97"/>
  <c r="E11" i="97"/>
  <c r="E10" i="97"/>
  <c r="E9" i="97"/>
  <c r="E8" i="97"/>
  <c r="I15" i="92"/>
  <c r="C12" i="92"/>
  <c r="K10" i="92"/>
  <c r="C10" i="92"/>
  <c r="O9" i="92"/>
  <c r="G9" i="92"/>
  <c r="M15" i="92"/>
  <c r="K11" i="92"/>
  <c r="O10" i="92"/>
  <c r="K9" i="92"/>
  <c r="O10" i="89"/>
  <c r="G10" i="89"/>
  <c r="I10" i="89"/>
  <c r="M10" i="89"/>
  <c r="E12" i="87"/>
  <c r="G13" i="87"/>
  <c r="G12" i="87"/>
  <c r="E13" i="87"/>
  <c r="S13" i="92" l="1"/>
  <c r="I13" i="92"/>
  <c r="E13" i="92"/>
  <c r="C13" i="92"/>
  <c r="M13" i="92"/>
  <c r="K13" i="92"/>
  <c r="G13" i="92"/>
  <c r="O13" i="92"/>
  <c r="I9" i="96"/>
  <c r="S15" i="92"/>
  <c r="G9" i="96"/>
  <c r="O12" i="92"/>
  <c r="Q12" i="92"/>
  <c r="G12" i="92"/>
  <c r="E12" i="92"/>
  <c r="M12" i="92"/>
  <c r="S12" i="92"/>
  <c r="K12" i="92"/>
  <c r="AC8" i="75" l="1"/>
  <c r="AC9" i="75"/>
  <c r="AC10" i="75"/>
  <c r="AC11" i="75"/>
  <c r="AC12" i="75"/>
  <c r="AC13" i="75"/>
  <c r="AC14" i="75"/>
  <c r="AC15" i="75"/>
  <c r="AC16" i="75"/>
  <c r="AC17" i="75"/>
  <c r="AC18" i="75"/>
  <c r="AC19" i="75"/>
  <c r="AC20" i="75"/>
  <c r="AC21" i="75"/>
  <c r="AC22" i="75"/>
  <c r="AC23" i="75"/>
  <c r="AC24" i="75"/>
  <c r="AC25" i="75"/>
  <c r="AC26" i="75"/>
  <c r="AC27" i="75"/>
  <c r="AC28" i="75"/>
  <c r="AC35" i="75"/>
  <c r="AC7" i="75"/>
  <c r="Y13" i="75" l="1"/>
  <c r="Y11" i="75"/>
  <c r="Y12" i="75"/>
  <c r="U11" i="75"/>
  <c r="U12" i="75"/>
  <c r="U13" i="75"/>
  <c r="Q11" i="75"/>
  <c r="Q12" i="75"/>
  <c r="Q13" i="75"/>
  <c r="M11" i="75"/>
  <c r="M12" i="75"/>
  <c r="M13" i="75"/>
  <c r="M14" i="75"/>
  <c r="I11" i="75"/>
  <c r="I12" i="75"/>
  <c r="I13" i="75"/>
  <c r="E11" i="75"/>
  <c r="E12" i="75"/>
  <c r="E13" i="75"/>
  <c r="E14" i="75"/>
  <c r="S12" i="76"/>
  <c r="S13" i="76"/>
  <c r="P12" i="76"/>
  <c r="P13" i="76"/>
  <c r="M12" i="76"/>
  <c r="M13" i="76"/>
  <c r="J12" i="76"/>
  <c r="J13" i="76"/>
  <c r="G14" i="76"/>
  <c r="G12" i="76"/>
  <c r="G13" i="76"/>
  <c r="D14" i="76"/>
  <c r="D12" i="76"/>
  <c r="D13" i="76"/>
  <c r="AL14" i="76" l="1"/>
  <c r="AM14" i="76"/>
  <c r="AL13" i="76"/>
  <c r="AM13" i="76"/>
  <c r="AL12" i="76"/>
  <c r="AM12" i="76"/>
  <c r="AU11" i="75"/>
  <c r="AT11" i="75"/>
  <c r="AT14" i="75"/>
  <c r="AU14" i="75"/>
  <c r="AT13" i="75"/>
  <c r="AU13" i="75"/>
  <c r="AU12" i="75"/>
  <c r="AT12" i="75"/>
  <c r="V11" i="76"/>
  <c r="V12" i="76"/>
  <c r="V13" i="76"/>
  <c r="BD13" i="77" l="1"/>
  <c r="BD14" i="77"/>
  <c r="AV13" i="77"/>
  <c r="AV14" i="77"/>
  <c r="AN13" i="77"/>
  <c r="AN14" i="77"/>
  <c r="AF13" i="77"/>
  <c r="AF14" i="77"/>
  <c r="X13" i="77"/>
  <c r="X14" i="77"/>
  <c r="P13" i="77"/>
  <c r="P14" i="77"/>
  <c r="BA13" i="77" l="1"/>
  <c r="BA14" i="77"/>
  <c r="AS13" i="77"/>
  <c r="AS14" i="77"/>
  <c r="AK13" i="77"/>
  <c r="AK14" i="77"/>
  <c r="AC13" i="77"/>
  <c r="AC14" i="77"/>
  <c r="U13" i="77"/>
  <c r="U14" i="77"/>
  <c r="M13" i="77"/>
  <c r="M14" i="77"/>
  <c r="E13" i="77"/>
  <c r="CO13" i="77" s="1"/>
  <c r="E14" i="77"/>
  <c r="CO14" i="77" s="1"/>
  <c r="BD10" i="77" l="1"/>
  <c r="BD11" i="77"/>
  <c r="BD12" i="77"/>
  <c r="BD15" i="77"/>
  <c r="BD16" i="77"/>
  <c r="BD17" i="77"/>
  <c r="BD18" i="77"/>
  <c r="BD19" i="77"/>
  <c r="BD20" i="77"/>
  <c r="BD21" i="77"/>
  <c r="BD22" i="77"/>
  <c r="BD23" i="77"/>
  <c r="BD24" i="77"/>
  <c r="BD25" i="77"/>
  <c r="BD26" i="77"/>
  <c r="BD27" i="77"/>
  <c r="BD28" i="77"/>
  <c r="BD29" i="77"/>
  <c r="BD8" i="77"/>
  <c r="BA9" i="77"/>
  <c r="BA10" i="77"/>
  <c r="BA11" i="77"/>
  <c r="BA12" i="77"/>
  <c r="BA15" i="77"/>
  <c r="BA16" i="77"/>
  <c r="BA17" i="77"/>
  <c r="BA18" i="77"/>
  <c r="BA19" i="77"/>
  <c r="BA20" i="77"/>
  <c r="BA21" i="77"/>
  <c r="BA22" i="77"/>
  <c r="BA23" i="77"/>
  <c r="BA24" i="77"/>
  <c r="BA25" i="77"/>
  <c r="BA26" i="77"/>
  <c r="BA27" i="77"/>
  <c r="BA28" i="77"/>
  <c r="BA29" i="77"/>
  <c r="BA8" i="77"/>
  <c r="AV9" i="77"/>
  <c r="AV10" i="77"/>
  <c r="AV11" i="77"/>
  <c r="AV12" i="77"/>
  <c r="AV15" i="77"/>
  <c r="AV16" i="77"/>
  <c r="AV17" i="77"/>
  <c r="AV18" i="77"/>
  <c r="AV19" i="77"/>
  <c r="AV20" i="77"/>
  <c r="AV21" i="77"/>
  <c r="AV22" i="77"/>
  <c r="AV23" i="77"/>
  <c r="AV24" i="77"/>
  <c r="AV25" i="77"/>
  <c r="AV26" i="77"/>
  <c r="AV27" i="77"/>
  <c r="AV28" i="77"/>
  <c r="AV29" i="77"/>
  <c r="AV8" i="77"/>
  <c r="AS9" i="77"/>
  <c r="AS10" i="77"/>
  <c r="AS11" i="77"/>
  <c r="AS12" i="77"/>
  <c r="AS15" i="77"/>
  <c r="AS16" i="77"/>
  <c r="AS17" i="77"/>
  <c r="AS18" i="77"/>
  <c r="AS19" i="77"/>
  <c r="AS20" i="77"/>
  <c r="AS21" i="77"/>
  <c r="AS22" i="77"/>
  <c r="AS23" i="77"/>
  <c r="AS24" i="77"/>
  <c r="AS25" i="77"/>
  <c r="AS26" i="77"/>
  <c r="AS27" i="77"/>
  <c r="AS28" i="77"/>
  <c r="AS29" i="77"/>
  <c r="AS8" i="77"/>
  <c r="AN9" i="77"/>
  <c r="AN10" i="77"/>
  <c r="AN11" i="77"/>
  <c r="AN12" i="77"/>
  <c r="AN15" i="77"/>
  <c r="AN16" i="77"/>
  <c r="AN17" i="77"/>
  <c r="AN18" i="77"/>
  <c r="AN19" i="77"/>
  <c r="AN20" i="77"/>
  <c r="AN21" i="77"/>
  <c r="AN22" i="77"/>
  <c r="AN23" i="77"/>
  <c r="AN24" i="77"/>
  <c r="AN25" i="77"/>
  <c r="AN26" i="77"/>
  <c r="AN27" i="77"/>
  <c r="AN28" i="77"/>
  <c r="AN29" i="77"/>
  <c r="AN8" i="77"/>
  <c r="AK9" i="77"/>
  <c r="AK10" i="77"/>
  <c r="AK11" i="77"/>
  <c r="AK12" i="77"/>
  <c r="AK15" i="77"/>
  <c r="AK16" i="77"/>
  <c r="AK17" i="77"/>
  <c r="AK18" i="77"/>
  <c r="AK19" i="77"/>
  <c r="AK20" i="77"/>
  <c r="AK21" i="77"/>
  <c r="AK22" i="77"/>
  <c r="AK23" i="77"/>
  <c r="AK24" i="77"/>
  <c r="AK25" i="77"/>
  <c r="AK26" i="77"/>
  <c r="AK27" i="77"/>
  <c r="AK28" i="77"/>
  <c r="AK29" i="77"/>
  <c r="AK8" i="77"/>
  <c r="AF9" i="77"/>
  <c r="AF10" i="77"/>
  <c r="AF11" i="77"/>
  <c r="AF12" i="77"/>
  <c r="AF15" i="77"/>
  <c r="AF16" i="77"/>
  <c r="AF17" i="77"/>
  <c r="AF18" i="77"/>
  <c r="AF19" i="77"/>
  <c r="AF20" i="77"/>
  <c r="AF21" i="77"/>
  <c r="AF22" i="77"/>
  <c r="AF23" i="77"/>
  <c r="AF24" i="77"/>
  <c r="AF25" i="77"/>
  <c r="AF26" i="77"/>
  <c r="AF27" i="77"/>
  <c r="AF28" i="77"/>
  <c r="AF29" i="77"/>
  <c r="AF8" i="77"/>
  <c r="AC9" i="77"/>
  <c r="AC10" i="77"/>
  <c r="AC11" i="77"/>
  <c r="AC12" i="77"/>
  <c r="AC15" i="77"/>
  <c r="AC16" i="77"/>
  <c r="AC17" i="77"/>
  <c r="AC18" i="77"/>
  <c r="AC19" i="77"/>
  <c r="AC20" i="77"/>
  <c r="AC21" i="77"/>
  <c r="AC22" i="77"/>
  <c r="AC23" i="77"/>
  <c r="AC24" i="77"/>
  <c r="AC25" i="77"/>
  <c r="AC26" i="77"/>
  <c r="AC27" i="77"/>
  <c r="AC28" i="77"/>
  <c r="AC29" i="77"/>
  <c r="AC8" i="77"/>
  <c r="X9" i="77"/>
  <c r="X10" i="77"/>
  <c r="X11" i="77"/>
  <c r="X12" i="77"/>
  <c r="X15" i="77"/>
  <c r="X16" i="77"/>
  <c r="X17" i="77"/>
  <c r="X18" i="77"/>
  <c r="X19" i="77"/>
  <c r="X20" i="77"/>
  <c r="X21" i="77"/>
  <c r="X22" i="77"/>
  <c r="X23" i="77"/>
  <c r="X24" i="77"/>
  <c r="X25" i="77"/>
  <c r="X26" i="77"/>
  <c r="X27" i="77"/>
  <c r="X28" i="77"/>
  <c r="X29" i="77"/>
  <c r="X8" i="77"/>
  <c r="U9" i="77"/>
  <c r="U10" i="77"/>
  <c r="U11" i="77"/>
  <c r="U12" i="77"/>
  <c r="U15" i="77"/>
  <c r="U16" i="77"/>
  <c r="U17" i="77"/>
  <c r="U18" i="77"/>
  <c r="U19" i="77"/>
  <c r="U20" i="77"/>
  <c r="U21" i="77"/>
  <c r="U22" i="77"/>
  <c r="U23" i="77"/>
  <c r="U24" i="77"/>
  <c r="U25" i="77"/>
  <c r="U26" i="77"/>
  <c r="U27" i="77"/>
  <c r="U28" i="77"/>
  <c r="U29" i="77"/>
  <c r="U8" i="77"/>
  <c r="P9" i="77"/>
  <c r="P10" i="77"/>
  <c r="P11" i="77"/>
  <c r="P12" i="77"/>
  <c r="P15" i="77"/>
  <c r="P16" i="77"/>
  <c r="P17" i="77"/>
  <c r="P18" i="77"/>
  <c r="P19" i="77"/>
  <c r="P20" i="77"/>
  <c r="P21" i="77"/>
  <c r="P22" i="77"/>
  <c r="P23" i="77"/>
  <c r="P24" i="77"/>
  <c r="P25" i="77"/>
  <c r="P26" i="77"/>
  <c r="P27" i="77"/>
  <c r="P28" i="77"/>
  <c r="P29" i="77"/>
  <c r="P8" i="77"/>
  <c r="M9" i="77"/>
  <c r="M10" i="77"/>
  <c r="M11" i="77"/>
  <c r="M12" i="77"/>
  <c r="M15" i="77"/>
  <c r="M16" i="77"/>
  <c r="M17" i="77"/>
  <c r="M18" i="77"/>
  <c r="M19" i="77"/>
  <c r="M20" i="77"/>
  <c r="M21" i="77"/>
  <c r="M22" i="77"/>
  <c r="M23" i="77"/>
  <c r="M24" i="77"/>
  <c r="M25" i="77"/>
  <c r="M26" i="77"/>
  <c r="M27" i="77"/>
  <c r="M28" i="77"/>
  <c r="M29" i="77"/>
  <c r="M8" i="77"/>
  <c r="H14" i="77"/>
  <c r="CR14" i="77" s="1"/>
  <c r="H13" i="77"/>
  <c r="CR13" i="77" s="1"/>
  <c r="H9" i="77"/>
  <c r="CR9" i="77" s="1"/>
  <c r="H10" i="77"/>
  <c r="CR10" i="77" s="1"/>
  <c r="H11" i="77"/>
  <c r="CR11" i="77" s="1"/>
  <c r="H12" i="77"/>
  <c r="CR12" i="77" s="1"/>
  <c r="H15" i="77"/>
  <c r="CR15" i="77" s="1"/>
  <c r="H16" i="77"/>
  <c r="CR16" i="77" s="1"/>
  <c r="H17" i="77"/>
  <c r="CR17" i="77" s="1"/>
  <c r="H18" i="77"/>
  <c r="CR18" i="77" s="1"/>
  <c r="H19" i="77"/>
  <c r="CR19" i="77" s="1"/>
  <c r="H20" i="77"/>
  <c r="CR20" i="77" s="1"/>
  <c r="H21" i="77"/>
  <c r="CR21" i="77" s="1"/>
  <c r="H22" i="77"/>
  <c r="CR22" i="77" s="1"/>
  <c r="H23" i="77"/>
  <c r="CR23" i="77" s="1"/>
  <c r="H24" i="77"/>
  <c r="CR24" i="77" s="1"/>
  <c r="H25" i="77"/>
  <c r="CR25" i="77" s="1"/>
  <c r="H26" i="77"/>
  <c r="CR26" i="77" s="1"/>
  <c r="H27" i="77"/>
  <c r="CR27" i="77" s="1"/>
  <c r="H28" i="77"/>
  <c r="CR28" i="77" s="1"/>
  <c r="H29" i="77"/>
  <c r="CR29" i="77" s="1"/>
  <c r="H8" i="77"/>
  <c r="CR8" i="77" s="1"/>
  <c r="E9" i="77"/>
  <c r="CO9" i="77" s="1"/>
  <c r="E10" i="77"/>
  <c r="CO10" i="77" s="1"/>
  <c r="E11" i="77"/>
  <c r="CO11" i="77" s="1"/>
  <c r="E12" i="77"/>
  <c r="CO12" i="77" s="1"/>
  <c r="E15" i="77"/>
  <c r="CO15" i="77" s="1"/>
  <c r="E16" i="77"/>
  <c r="CO16" i="77" s="1"/>
  <c r="E17" i="77"/>
  <c r="CO17" i="77" s="1"/>
  <c r="E18" i="77"/>
  <c r="CO18" i="77" s="1"/>
  <c r="E19" i="77"/>
  <c r="CO19" i="77" s="1"/>
  <c r="E20" i="77"/>
  <c r="CO20" i="77" s="1"/>
  <c r="E21" i="77"/>
  <c r="CO21" i="77" s="1"/>
  <c r="E22" i="77"/>
  <c r="CO22" i="77" s="1"/>
  <c r="E23" i="77"/>
  <c r="CO23" i="77" s="1"/>
  <c r="E24" i="77"/>
  <c r="CO24" i="77" s="1"/>
  <c r="E25" i="77"/>
  <c r="CO25" i="77" s="1"/>
  <c r="E26" i="77"/>
  <c r="CO26" i="77" s="1"/>
  <c r="E27" i="77"/>
  <c r="CO27" i="77" s="1"/>
  <c r="E28" i="77"/>
  <c r="CO28" i="77" s="1"/>
  <c r="E29" i="77"/>
  <c r="CO29" i="77" s="1"/>
  <c r="E8" i="77"/>
  <c r="CO8" i="77" s="1"/>
  <c r="V35" i="76" l="1"/>
  <c r="V28" i="76"/>
  <c r="V27" i="76"/>
  <c r="V26" i="76"/>
  <c r="V25" i="76"/>
  <c r="V24" i="76"/>
  <c r="V23" i="76"/>
  <c r="V22" i="76"/>
  <c r="V21" i="76"/>
  <c r="V20" i="76"/>
  <c r="V19" i="76"/>
  <c r="V18" i="76"/>
  <c r="V17" i="76"/>
  <c r="V16" i="76"/>
  <c r="V9" i="76"/>
  <c r="V15" i="76"/>
  <c r="V14" i="76"/>
  <c r="V10" i="76"/>
  <c r="V8" i="76"/>
  <c r="V7" i="76"/>
  <c r="S35" i="76"/>
  <c r="S28" i="76"/>
  <c r="S27" i="76"/>
  <c r="S26" i="76"/>
  <c r="S25" i="76"/>
  <c r="S24" i="76"/>
  <c r="S23" i="76"/>
  <c r="S22" i="76"/>
  <c r="S21" i="76"/>
  <c r="S20" i="76"/>
  <c r="S19" i="76"/>
  <c r="S18" i="76"/>
  <c r="S17" i="76"/>
  <c r="S16" i="76"/>
  <c r="S9" i="76"/>
  <c r="S15" i="76"/>
  <c r="S14" i="76"/>
  <c r="S11" i="76"/>
  <c r="S10" i="76"/>
  <c r="S8" i="76"/>
  <c r="S7" i="76"/>
  <c r="P35" i="76"/>
  <c r="P28" i="76"/>
  <c r="P27" i="76"/>
  <c r="P26" i="76"/>
  <c r="P25" i="76"/>
  <c r="P24" i="76"/>
  <c r="P23" i="76"/>
  <c r="P22" i="76"/>
  <c r="P21" i="76"/>
  <c r="P20" i="76"/>
  <c r="P19" i="76"/>
  <c r="P18" i="76"/>
  <c r="P17" i="76"/>
  <c r="P16" i="76"/>
  <c r="P9" i="76"/>
  <c r="P15" i="76"/>
  <c r="P14" i="76"/>
  <c r="P11" i="76"/>
  <c r="P10" i="76"/>
  <c r="P8" i="76"/>
  <c r="P7" i="76"/>
  <c r="M35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9" i="76"/>
  <c r="M15" i="76"/>
  <c r="M14" i="76"/>
  <c r="M11" i="76"/>
  <c r="M10" i="76"/>
  <c r="M8" i="76"/>
  <c r="M7" i="76"/>
  <c r="J35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9" i="76"/>
  <c r="J15" i="76"/>
  <c r="J14" i="76"/>
  <c r="J11" i="76"/>
  <c r="J10" i="76"/>
  <c r="J8" i="76"/>
  <c r="J7" i="76"/>
  <c r="G35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9" i="76"/>
  <c r="G15" i="76"/>
  <c r="G11" i="76"/>
  <c r="G10" i="76"/>
  <c r="G8" i="76"/>
  <c r="G7" i="76"/>
  <c r="T34" i="76"/>
  <c r="V34" i="76" s="1"/>
  <c r="T33" i="76"/>
  <c r="V33" i="76" s="1"/>
  <c r="T32" i="76"/>
  <c r="V32" i="76" s="1"/>
  <c r="T31" i="76"/>
  <c r="V31" i="76" s="1"/>
  <c r="T30" i="76"/>
  <c r="V30" i="76" s="1"/>
  <c r="Q34" i="76"/>
  <c r="S34" i="76" s="1"/>
  <c r="Q33" i="76"/>
  <c r="S33" i="76" s="1"/>
  <c r="Q32" i="76"/>
  <c r="S32" i="76" s="1"/>
  <c r="Q31" i="76"/>
  <c r="S31" i="76" s="1"/>
  <c r="Q30" i="76"/>
  <c r="S30" i="76" s="1"/>
  <c r="N34" i="76"/>
  <c r="P34" i="76" s="1"/>
  <c r="N33" i="76"/>
  <c r="P33" i="76" s="1"/>
  <c r="N32" i="76"/>
  <c r="P32" i="76" s="1"/>
  <c r="N31" i="76"/>
  <c r="P31" i="76" s="1"/>
  <c r="N30" i="76"/>
  <c r="P30" i="76" s="1"/>
  <c r="K34" i="76"/>
  <c r="M34" i="76" s="1"/>
  <c r="K33" i="76"/>
  <c r="M33" i="76" s="1"/>
  <c r="K32" i="76"/>
  <c r="M32" i="76" s="1"/>
  <c r="K31" i="76"/>
  <c r="M31" i="76" s="1"/>
  <c r="K30" i="76"/>
  <c r="M30" i="76" s="1"/>
  <c r="H34" i="76"/>
  <c r="J34" i="76" s="1"/>
  <c r="H33" i="76"/>
  <c r="J33" i="76" s="1"/>
  <c r="H32" i="76"/>
  <c r="J32" i="76" s="1"/>
  <c r="H31" i="76"/>
  <c r="J31" i="76" s="1"/>
  <c r="H30" i="76"/>
  <c r="J30" i="76" s="1"/>
  <c r="E34" i="76"/>
  <c r="G34" i="76" s="1"/>
  <c r="E33" i="76"/>
  <c r="G33" i="76" s="1"/>
  <c r="E32" i="76"/>
  <c r="G32" i="76" s="1"/>
  <c r="E31" i="76"/>
  <c r="G31" i="76" s="1"/>
  <c r="E30" i="76"/>
  <c r="G30" i="76" s="1"/>
  <c r="B34" i="76"/>
  <c r="B33" i="76"/>
  <c r="B32" i="76"/>
  <c r="B31" i="76"/>
  <c r="B30" i="76"/>
  <c r="D35" i="76" l="1"/>
  <c r="D34" i="76"/>
  <c r="D33" i="76"/>
  <c r="D32" i="76"/>
  <c r="D31" i="76"/>
  <c r="D30" i="76"/>
  <c r="D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9" i="76"/>
  <c r="D15" i="76"/>
  <c r="D11" i="76"/>
  <c r="D10" i="76"/>
  <c r="D8" i="76"/>
  <c r="D7" i="76"/>
  <c r="W34" i="75"/>
  <c r="Y34" i="75" s="1"/>
  <c r="W33" i="75"/>
  <c r="Y33" i="75" s="1"/>
  <c r="W32" i="75"/>
  <c r="Y32" i="75" s="1"/>
  <c r="W31" i="75"/>
  <c r="Y31" i="75" s="1"/>
  <c r="W30" i="75"/>
  <c r="Y30" i="75" s="1"/>
  <c r="S34" i="75"/>
  <c r="U34" i="75" s="1"/>
  <c r="S33" i="75"/>
  <c r="U33" i="75" s="1"/>
  <c r="S32" i="75"/>
  <c r="S31" i="75"/>
  <c r="U31" i="75" s="1"/>
  <c r="S30" i="75"/>
  <c r="U30" i="75" s="1"/>
  <c r="O34" i="75"/>
  <c r="Q34" i="75" s="1"/>
  <c r="O33" i="75"/>
  <c r="Q33" i="75" s="1"/>
  <c r="O32" i="75"/>
  <c r="Q32" i="75" s="1"/>
  <c r="O31" i="75"/>
  <c r="Q31" i="75" s="1"/>
  <c r="O30" i="75"/>
  <c r="Q30" i="75" s="1"/>
  <c r="K34" i="75"/>
  <c r="M34" i="75" s="1"/>
  <c r="K33" i="75"/>
  <c r="M33" i="75" s="1"/>
  <c r="K32" i="75"/>
  <c r="M32" i="75" s="1"/>
  <c r="K31" i="75"/>
  <c r="M31" i="75" s="1"/>
  <c r="K30" i="75"/>
  <c r="M30" i="75" s="1"/>
  <c r="G34" i="75"/>
  <c r="I34" i="75" s="1"/>
  <c r="G33" i="75"/>
  <c r="I33" i="75" s="1"/>
  <c r="G32" i="75"/>
  <c r="I32" i="75" s="1"/>
  <c r="G31" i="75"/>
  <c r="I31" i="75" s="1"/>
  <c r="G30" i="75"/>
  <c r="I30" i="75" s="1"/>
  <c r="Y35" i="75"/>
  <c r="Y28" i="75"/>
  <c r="Y27" i="75"/>
  <c r="Y26" i="75"/>
  <c r="Y25" i="75"/>
  <c r="Y24" i="75"/>
  <c r="Y23" i="75"/>
  <c r="Y22" i="75"/>
  <c r="Y21" i="75"/>
  <c r="Y20" i="75"/>
  <c r="Y19" i="75"/>
  <c r="Y18" i="75"/>
  <c r="Y17" i="75"/>
  <c r="Y16" i="75"/>
  <c r="Y15" i="75"/>
  <c r="Y14" i="75"/>
  <c r="Y10" i="75"/>
  <c r="Y9" i="75"/>
  <c r="Y8" i="75"/>
  <c r="Y7" i="75"/>
  <c r="U35" i="75"/>
  <c r="U28" i="75"/>
  <c r="U27" i="75"/>
  <c r="U26" i="75"/>
  <c r="U25" i="75"/>
  <c r="U24" i="75"/>
  <c r="U23" i="75"/>
  <c r="U22" i="75"/>
  <c r="U21" i="75"/>
  <c r="U20" i="75"/>
  <c r="U19" i="75"/>
  <c r="U18" i="75"/>
  <c r="U17" i="75"/>
  <c r="U16" i="75"/>
  <c r="U15" i="75"/>
  <c r="U14" i="75"/>
  <c r="U10" i="75"/>
  <c r="U9" i="75"/>
  <c r="U8" i="75"/>
  <c r="U7" i="75"/>
  <c r="Q35" i="75"/>
  <c r="Q28" i="75"/>
  <c r="Q27" i="75"/>
  <c r="Q26" i="75"/>
  <c r="Q25" i="75"/>
  <c r="Q24" i="75"/>
  <c r="Q23" i="75"/>
  <c r="Q22" i="75"/>
  <c r="Q21" i="75"/>
  <c r="Q20" i="75"/>
  <c r="Q19" i="75"/>
  <c r="Q18" i="75"/>
  <c r="Q17" i="75"/>
  <c r="Q16" i="75"/>
  <c r="Q15" i="75"/>
  <c r="Q14" i="75"/>
  <c r="Q10" i="75"/>
  <c r="Q9" i="75"/>
  <c r="Q8" i="75"/>
  <c r="Q7" i="75"/>
  <c r="M35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0" i="75"/>
  <c r="M9" i="75"/>
  <c r="M8" i="75"/>
  <c r="M7" i="75"/>
  <c r="I35" i="75"/>
  <c r="I8" i="75"/>
  <c r="I9" i="75"/>
  <c r="I10" i="75"/>
  <c r="I14" i="75"/>
  <c r="I15" i="75"/>
  <c r="I16" i="75"/>
  <c r="I17" i="75"/>
  <c r="I18" i="75"/>
  <c r="I19" i="75"/>
  <c r="I20" i="75"/>
  <c r="I21" i="75"/>
  <c r="I22" i="75"/>
  <c r="I23" i="75"/>
  <c r="I24" i="75"/>
  <c r="I25" i="75"/>
  <c r="I26" i="75"/>
  <c r="I27" i="75"/>
  <c r="I28" i="75"/>
  <c r="I7" i="75"/>
  <c r="AM8" i="76" l="1"/>
  <c r="AL8" i="76"/>
  <c r="AM19" i="76"/>
  <c r="AL19" i="76"/>
  <c r="AM27" i="76"/>
  <c r="AL27" i="76"/>
  <c r="AM35" i="76"/>
  <c r="AL35" i="76"/>
  <c r="AL30" i="76"/>
  <c r="AM30" i="76"/>
  <c r="AM7" i="76"/>
  <c r="AL7" i="76"/>
  <c r="AL31" i="76"/>
  <c r="AM31" i="76"/>
  <c r="AM26" i="76"/>
  <c r="AL26" i="76"/>
  <c r="AL28" i="76"/>
  <c r="AM28" i="76"/>
  <c r="AL11" i="76"/>
  <c r="AM11" i="76"/>
  <c r="AL22" i="76"/>
  <c r="AM22" i="76"/>
  <c r="AM9" i="76"/>
  <c r="AL9" i="76"/>
  <c r="AL23" i="76"/>
  <c r="AM23" i="76"/>
  <c r="AM16" i="76"/>
  <c r="AL16" i="76"/>
  <c r="AM24" i="76"/>
  <c r="AL24" i="76"/>
  <c r="AM33" i="76"/>
  <c r="AL33" i="76"/>
  <c r="AL18" i="76"/>
  <c r="AM18" i="76"/>
  <c r="AM10" i="76"/>
  <c r="AL10" i="76"/>
  <c r="AM20" i="76"/>
  <c r="AL20" i="76"/>
  <c r="AL21" i="76"/>
  <c r="AM21" i="76"/>
  <c r="AL15" i="76"/>
  <c r="AM15" i="76"/>
  <c r="AM32" i="76"/>
  <c r="AL32" i="76"/>
  <c r="AM17" i="76"/>
  <c r="AL17" i="76"/>
  <c r="AM25" i="76"/>
  <c r="AL25" i="76"/>
  <c r="AM34" i="76"/>
  <c r="AL34" i="76"/>
  <c r="U32" i="75"/>
  <c r="AA32" i="75"/>
  <c r="AC32" i="75" s="1"/>
  <c r="AA34" i="75"/>
  <c r="AC34" i="75" s="1"/>
  <c r="AA33" i="75"/>
  <c r="AC33" i="75" s="1"/>
  <c r="AA31" i="75"/>
  <c r="AC31" i="75" s="1"/>
  <c r="AA30" i="75"/>
  <c r="AC30" i="75" s="1"/>
  <c r="C34" i="75"/>
  <c r="C33" i="75"/>
  <c r="C32" i="75"/>
  <c r="C31" i="75"/>
  <c r="C30" i="75"/>
  <c r="Y30" i="33"/>
  <c r="Y31" i="33"/>
  <c r="Y32" i="33"/>
  <c r="Y33" i="33"/>
  <c r="Y34" i="33"/>
  <c r="Y35" i="33"/>
  <c r="Y8" i="33"/>
  <c r="Y10" i="33"/>
  <c r="Y11" i="33"/>
  <c r="Y12" i="33"/>
  <c r="Y13" i="33"/>
  <c r="Y14" i="33"/>
  <c r="Y15" i="33"/>
  <c r="Y9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7" i="33"/>
  <c r="U30" i="33"/>
  <c r="U31" i="33"/>
  <c r="U32" i="33"/>
  <c r="U33" i="33"/>
  <c r="U34" i="33"/>
  <c r="U35" i="33"/>
  <c r="U8" i="33"/>
  <c r="U10" i="33"/>
  <c r="U11" i="33"/>
  <c r="U12" i="33"/>
  <c r="U13" i="33"/>
  <c r="U14" i="33"/>
  <c r="U15" i="33"/>
  <c r="U9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28" i="33"/>
  <c r="U7" i="33"/>
  <c r="Q30" i="33"/>
  <c r="Q31" i="33"/>
  <c r="Q32" i="33"/>
  <c r="Q33" i="33"/>
  <c r="Q34" i="33"/>
  <c r="Q35" i="33"/>
  <c r="Q8" i="33"/>
  <c r="Q10" i="33"/>
  <c r="Q11" i="33"/>
  <c r="Q12" i="33"/>
  <c r="Q13" i="33"/>
  <c r="Q14" i="33"/>
  <c r="Q15" i="33"/>
  <c r="Q9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7" i="33"/>
  <c r="M30" i="33"/>
  <c r="M31" i="33"/>
  <c r="M32" i="33"/>
  <c r="M33" i="33"/>
  <c r="M34" i="33"/>
  <c r="M35" i="33"/>
  <c r="M8" i="33"/>
  <c r="M10" i="33"/>
  <c r="M11" i="33"/>
  <c r="M12" i="33"/>
  <c r="M13" i="33"/>
  <c r="M14" i="33"/>
  <c r="M15" i="33"/>
  <c r="M9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7" i="33"/>
  <c r="I35" i="33"/>
  <c r="I30" i="33"/>
  <c r="I31" i="33"/>
  <c r="I32" i="33"/>
  <c r="I33" i="33"/>
  <c r="I34" i="33"/>
  <c r="I8" i="33"/>
  <c r="I10" i="33"/>
  <c r="I11" i="33"/>
  <c r="I12" i="33"/>
  <c r="I13" i="33"/>
  <c r="I14" i="33"/>
  <c r="I15" i="33"/>
  <c r="I9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7" i="33"/>
  <c r="V12" i="30" l="1"/>
  <c r="V13" i="30"/>
  <c r="S12" i="30"/>
  <c r="S13" i="30"/>
  <c r="P12" i="30"/>
  <c r="P13" i="30"/>
  <c r="M12" i="30"/>
  <c r="M13" i="30"/>
  <c r="J12" i="30"/>
  <c r="J13" i="30"/>
  <c r="G12" i="30"/>
  <c r="G13" i="30"/>
  <c r="D8" i="30"/>
  <c r="D10" i="30"/>
  <c r="D11" i="30"/>
  <c r="D14" i="30"/>
  <c r="D15" i="30"/>
  <c r="D9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12" i="30"/>
  <c r="D13" i="30"/>
  <c r="D30" i="30"/>
  <c r="D31" i="30"/>
  <c r="D32" i="30"/>
  <c r="D33" i="30"/>
  <c r="D34" i="30"/>
  <c r="D35" i="30"/>
  <c r="D7" i="30"/>
  <c r="E30" i="75" l="1"/>
  <c r="E31" i="75"/>
  <c r="E32" i="75"/>
  <c r="E33" i="75"/>
  <c r="E34" i="75"/>
  <c r="E35" i="75"/>
  <c r="E8" i="75"/>
  <c r="E9" i="75"/>
  <c r="E10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7" i="75"/>
  <c r="AC8" i="33"/>
  <c r="AC14" i="33"/>
  <c r="AC11" i="33"/>
  <c r="AC30" i="33"/>
  <c r="AC31" i="33"/>
  <c r="AC32" i="33"/>
  <c r="AC33" i="33"/>
  <c r="AC34" i="33"/>
  <c r="AC35" i="33"/>
  <c r="AC18" i="33"/>
  <c r="AC25" i="33"/>
  <c r="AC12" i="33"/>
  <c r="AC26" i="33"/>
  <c r="AC23" i="33"/>
  <c r="AC16" i="33"/>
  <c r="AC15" i="33"/>
  <c r="AC20" i="33"/>
  <c r="AC9" i="33"/>
  <c r="AC10" i="33"/>
  <c r="AC19" i="33"/>
  <c r="AC22" i="33"/>
  <c r="AC7" i="33"/>
  <c r="AC24" i="33"/>
  <c r="AC28" i="33"/>
  <c r="AC27" i="33"/>
  <c r="AC17" i="33"/>
  <c r="AC13" i="33"/>
  <c r="AC21" i="33"/>
  <c r="E25" i="33"/>
  <c r="E12" i="33"/>
  <c r="E26" i="33"/>
  <c r="E23" i="33"/>
  <c r="E16" i="33"/>
  <c r="E15" i="33"/>
  <c r="E20" i="33"/>
  <c r="E9" i="33"/>
  <c r="E10" i="33"/>
  <c r="E19" i="33"/>
  <c r="E22" i="33"/>
  <c r="E7" i="33"/>
  <c r="E24" i="33"/>
  <c r="E28" i="33"/>
  <c r="E27" i="33"/>
  <c r="E17" i="33"/>
  <c r="E13" i="33"/>
  <c r="E18" i="33"/>
  <c r="E8" i="33"/>
  <c r="E14" i="33"/>
  <c r="E11" i="33"/>
  <c r="E30" i="33"/>
  <c r="E31" i="33"/>
  <c r="E32" i="33"/>
  <c r="E33" i="33"/>
  <c r="E34" i="33"/>
  <c r="E35" i="33"/>
  <c r="E21" i="33"/>
  <c r="AT34" i="75" l="1"/>
  <c r="AU34" i="75"/>
  <c r="AU22" i="75"/>
  <c r="AT22" i="75"/>
  <c r="AU10" i="75"/>
  <c r="AT10" i="75"/>
  <c r="AU30" i="75"/>
  <c r="AT30" i="75"/>
  <c r="AT7" i="75"/>
  <c r="AU7" i="75"/>
  <c r="AU21" i="75"/>
  <c r="AT21" i="75"/>
  <c r="AU9" i="75"/>
  <c r="AT9" i="75"/>
  <c r="AU28" i="75"/>
  <c r="AT28" i="75"/>
  <c r="AU20" i="75"/>
  <c r="AT20" i="75"/>
  <c r="AU8" i="75"/>
  <c r="AT8" i="75"/>
  <c r="AT27" i="75"/>
  <c r="AU27" i="75"/>
  <c r="AU19" i="75"/>
  <c r="AT19" i="75"/>
  <c r="AU35" i="75"/>
  <c r="AT35" i="75"/>
  <c r="AU26" i="75"/>
  <c r="AT26" i="75"/>
  <c r="AU18" i="75"/>
  <c r="AT18" i="75"/>
  <c r="AU25" i="75"/>
  <c r="AT25" i="75"/>
  <c r="AU17" i="75"/>
  <c r="AT17" i="75"/>
  <c r="AT33" i="75"/>
  <c r="AU33" i="75"/>
  <c r="AU24" i="75"/>
  <c r="AT24" i="75"/>
  <c r="AU16" i="75"/>
  <c r="AT16" i="75"/>
  <c r="AT32" i="75"/>
  <c r="AU32" i="75"/>
  <c r="AT23" i="75"/>
  <c r="AU23" i="75"/>
  <c r="AU15" i="75"/>
  <c r="AT15" i="75"/>
  <c r="AT31" i="75"/>
  <c r="AU31" i="75"/>
  <c r="V35" i="30"/>
  <c r="AA10" i="63" l="1"/>
  <c r="AB10" i="63"/>
  <c r="AC10" i="63"/>
  <c r="AA32" i="63"/>
  <c r="AB32" i="63"/>
  <c r="AC32" i="63"/>
  <c r="AA33" i="63"/>
  <c r="AB33" i="63"/>
  <c r="AC33" i="63"/>
  <c r="AA34" i="63"/>
  <c r="AB34" i="63"/>
  <c r="AC34" i="63"/>
  <c r="AA35" i="63"/>
  <c r="AB35" i="63"/>
  <c r="AC35" i="63"/>
  <c r="AA36" i="63"/>
  <c r="AB36" i="63"/>
  <c r="AC36" i="63"/>
  <c r="AA37" i="63"/>
  <c r="AB37" i="63"/>
  <c r="AC37" i="63"/>
  <c r="AC32" i="64"/>
  <c r="E32" i="64"/>
  <c r="AW32" i="64" s="1"/>
  <c r="AC33" i="64"/>
  <c r="E33" i="64"/>
  <c r="AW33" i="64" s="1"/>
  <c r="AC34" i="64"/>
  <c r="E34" i="64"/>
  <c r="AW34" i="64" s="1"/>
  <c r="AC35" i="64"/>
  <c r="E35" i="64"/>
  <c r="AW35" i="64" s="1"/>
  <c r="AC36" i="64"/>
  <c r="E36" i="64"/>
  <c r="AW36" i="64" s="1"/>
  <c r="AC37" i="64"/>
  <c r="E37" i="64"/>
  <c r="AW37" i="64" s="1"/>
  <c r="AB32" i="64"/>
  <c r="D32" i="64"/>
  <c r="AV32" i="64" s="1"/>
  <c r="AB33" i="64"/>
  <c r="D33" i="64"/>
  <c r="AV33" i="64" s="1"/>
  <c r="AB34" i="64"/>
  <c r="D34" i="64"/>
  <c r="AV34" i="64" s="1"/>
  <c r="AB35" i="64"/>
  <c r="D35" i="64"/>
  <c r="AV35" i="64" s="1"/>
  <c r="AB36" i="64"/>
  <c r="D36" i="64"/>
  <c r="AV36" i="64" s="1"/>
  <c r="AB37" i="64"/>
  <c r="D37" i="64"/>
  <c r="AV37" i="64" s="1"/>
  <c r="AA32" i="64"/>
  <c r="C32" i="64"/>
  <c r="AU32" i="64" s="1"/>
  <c r="AA33" i="64"/>
  <c r="C33" i="64"/>
  <c r="AU33" i="64" s="1"/>
  <c r="AA34" i="64"/>
  <c r="C34" i="64"/>
  <c r="AU34" i="64" s="1"/>
  <c r="AA35" i="64"/>
  <c r="C35" i="64"/>
  <c r="AU35" i="64" s="1"/>
  <c r="AA36" i="64"/>
  <c r="C36" i="64"/>
  <c r="AU36" i="64" s="1"/>
  <c r="AA37" i="64"/>
  <c r="C37" i="64"/>
  <c r="AU37" i="64" s="1"/>
  <c r="AA10" i="64"/>
  <c r="C10" i="64"/>
  <c r="AU10" i="64" s="1"/>
  <c r="AB10" i="64"/>
  <c r="D10" i="64"/>
  <c r="AV10" i="64" s="1"/>
  <c r="AC10" i="64"/>
  <c r="AA11" i="64"/>
  <c r="C11" i="64"/>
  <c r="AU11" i="64" s="1"/>
  <c r="AB11" i="64"/>
  <c r="D11" i="64"/>
  <c r="AV11" i="64" s="1"/>
  <c r="AA12" i="64"/>
  <c r="C12" i="64"/>
  <c r="AU12" i="64" s="1"/>
  <c r="AB12" i="64"/>
  <c r="D12" i="64"/>
  <c r="AV12" i="64" s="1"/>
  <c r="AA13" i="64"/>
  <c r="C13" i="64"/>
  <c r="AU13" i="64" s="1"/>
  <c r="AB13" i="64"/>
  <c r="D13" i="64"/>
  <c r="AV13" i="64" s="1"/>
  <c r="AA14" i="64"/>
  <c r="C14" i="64"/>
  <c r="AU14" i="64" s="1"/>
  <c r="AB14" i="64"/>
  <c r="D14" i="64"/>
  <c r="AV14" i="64" s="1"/>
  <c r="AA15" i="64"/>
  <c r="C15" i="64"/>
  <c r="AU15" i="64" s="1"/>
  <c r="AB15" i="64"/>
  <c r="D15" i="64"/>
  <c r="AV15" i="64" s="1"/>
  <c r="AA16" i="64"/>
  <c r="C16" i="64"/>
  <c r="AU16" i="64" s="1"/>
  <c r="AB16" i="64"/>
  <c r="D16" i="64"/>
  <c r="AV16" i="64" s="1"/>
  <c r="AA17" i="64"/>
  <c r="C17" i="64"/>
  <c r="AU17" i="64" s="1"/>
  <c r="AB17" i="64"/>
  <c r="D17" i="64"/>
  <c r="AV17" i="64" s="1"/>
  <c r="AA18" i="64"/>
  <c r="C18" i="64"/>
  <c r="AU18" i="64" s="1"/>
  <c r="AB18" i="64"/>
  <c r="D18" i="64"/>
  <c r="AV18" i="64" s="1"/>
  <c r="AA19" i="64"/>
  <c r="C19" i="64"/>
  <c r="AU19" i="64" s="1"/>
  <c r="AB19" i="64"/>
  <c r="D19" i="64"/>
  <c r="AV19" i="64" s="1"/>
  <c r="AA20" i="64"/>
  <c r="C20" i="64"/>
  <c r="AU20" i="64" s="1"/>
  <c r="AB20" i="64"/>
  <c r="D20" i="64"/>
  <c r="AV20" i="64" s="1"/>
  <c r="AA21" i="64"/>
  <c r="C21" i="64"/>
  <c r="AU21" i="64" s="1"/>
  <c r="AB21" i="64"/>
  <c r="D21" i="64"/>
  <c r="AV21" i="64" s="1"/>
  <c r="AA22" i="64"/>
  <c r="C22" i="64"/>
  <c r="AU22" i="64" s="1"/>
  <c r="AB22" i="64"/>
  <c r="D22" i="64"/>
  <c r="AV22" i="64" s="1"/>
  <c r="AA23" i="64"/>
  <c r="C23" i="64"/>
  <c r="AU23" i="64" s="1"/>
  <c r="AB23" i="64"/>
  <c r="D23" i="64"/>
  <c r="AV23" i="64" s="1"/>
  <c r="AA24" i="64"/>
  <c r="C24" i="64"/>
  <c r="AU24" i="64" s="1"/>
  <c r="AB24" i="64"/>
  <c r="D24" i="64"/>
  <c r="AV24" i="64" s="1"/>
  <c r="AA25" i="64"/>
  <c r="C25" i="64"/>
  <c r="AU25" i="64" s="1"/>
  <c r="AB25" i="64"/>
  <c r="D25" i="64"/>
  <c r="AV25" i="64" s="1"/>
  <c r="AA26" i="64"/>
  <c r="C26" i="64"/>
  <c r="AU26" i="64" s="1"/>
  <c r="AB26" i="64"/>
  <c r="D26" i="64"/>
  <c r="AV26" i="64" s="1"/>
  <c r="AA27" i="64"/>
  <c r="C27" i="64"/>
  <c r="AU27" i="64" s="1"/>
  <c r="AB27" i="64"/>
  <c r="D27" i="64"/>
  <c r="AV27" i="64" s="1"/>
  <c r="AA28" i="64"/>
  <c r="C28" i="64"/>
  <c r="AU28" i="64" s="1"/>
  <c r="AB28" i="64"/>
  <c r="D28" i="64"/>
  <c r="AV28" i="64" s="1"/>
  <c r="AA29" i="64"/>
  <c r="C29" i="64"/>
  <c r="AU29" i="64" s="1"/>
  <c r="AB29" i="64"/>
  <c r="D29" i="64"/>
  <c r="AV29" i="64" s="1"/>
  <c r="AA30" i="64"/>
  <c r="C30" i="64"/>
  <c r="AU30" i="64" s="1"/>
  <c r="AB30" i="64"/>
  <c r="D30" i="64"/>
  <c r="AV30" i="64" s="1"/>
  <c r="AB9" i="64"/>
  <c r="D9" i="64"/>
  <c r="AV9" i="64" s="1"/>
  <c r="AA9" i="64"/>
  <c r="C9" i="64"/>
  <c r="AU9" i="64" s="1"/>
  <c r="F9" i="64"/>
  <c r="G9" i="64"/>
  <c r="H9" i="64"/>
  <c r="J9" i="64"/>
  <c r="K9" i="64"/>
  <c r="L9" i="64"/>
  <c r="N9" i="64"/>
  <c r="O9" i="64"/>
  <c r="P9" i="64"/>
  <c r="R9" i="64"/>
  <c r="S9" i="64"/>
  <c r="T9" i="64"/>
  <c r="V9" i="64"/>
  <c r="W9" i="64"/>
  <c r="X9" i="64"/>
  <c r="F10" i="64"/>
  <c r="G10" i="64"/>
  <c r="H10" i="64"/>
  <c r="J10" i="64"/>
  <c r="K10" i="64"/>
  <c r="L10" i="64"/>
  <c r="N10" i="64"/>
  <c r="O10" i="64"/>
  <c r="P10" i="64"/>
  <c r="R10" i="64"/>
  <c r="S10" i="64"/>
  <c r="T10" i="64"/>
  <c r="V10" i="64"/>
  <c r="W10" i="64"/>
  <c r="X10" i="64"/>
  <c r="F11" i="64"/>
  <c r="G11" i="64"/>
  <c r="H11" i="64"/>
  <c r="J11" i="64"/>
  <c r="K11" i="64"/>
  <c r="L11" i="64"/>
  <c r="N11" i="64"/>
  <c r="O11" i="64"/>
  <c r="P11" i="64"/>
  <c r="R11" i="64"/>
  <c r="S11" i="64"/>
  <c r="T11" i="64"/>
  <c r="V11" i="64"/>
  <c r="W11" i="64"/>
  <c r="X11" i="64"/>
  <c r="F12" i="64"/>
  <c r="G12" i="64"/>
  <c r="H12" i="64"/>
  <c r="J12" i="64"/>
  <c r="K12" i="64"/>
  <c r="L12" i="64"/>
  <c r="N12" i="64"/>
  <c r="O12" i="64"/>
  <c r="P12" i="64"/>
  <c r="R12" i="64"/>
  <c r="S12" i="64"/>
  <c r="T12" i="64"/>
  <c r="V12" i="64"/>
  <c r="W12" i="64"/>
  <c r="X12" i="64"/>
  <c r="F13" i="64"/>
  <c r="G13" i="64"/>
  <c r="H13" i="64"/>
  <c r="J13" i="64"/>
  <c r="K13" i="64"/>
  <c r="L13" i="64"/>
  <c r="N13" i="64"/>
  <c r="O13" i="64"/>
  <c r="P13" i="64"/>
  <c r="R13" i="64"/>
  <c r="S13" i="64"/>
  <c r="T13" i="64"/>
  <c r="V13" i="64"/>
  <c r="W13" i="64"/>
  <c r="X13" i="64"/>
  <c r="F14" i="64"/>
  <c r="G14" i="64"/>
  <c r="H14" i="64"/>
  <c r="J14" i="64"/>
  <c r="K14" i="64"/>
  <c r="L14" i="64"/>
  <c r="N14" i="64"/>
  <c r="O14" i="64"/>
  <c r="P14" i="64"/>
  <c r="R14" i="64"/>
  <c r="S14" i="64"/>
  <c r="T14" i="64"/>
  <c r="V14" i="64"/>
  <c r="W14" i="64"/>
  <c r="X14" i="64"/>
  <c r="F15" i="64"/>
  <c r="G15" i="64"/>
  <c r="H15" i="64"/>
  <c r="J15" i="64"/>
  <c r="K15" i="64"/>
  <c r="L15" i="64"/>
  <c r="N15" i="64"/>
  <c r="O15" i="64"/>
  <c r="P15" i="64"/>
  <c r="R15" i="64"/>
  <c r="S15" i="64"/>
  <c r="T15" i="64"/>
  <c r="V15" i="64"/>
  <c r="W15" i="64"/>
  <c r="X15" i="64"/>
  <c r="F16" i="64"/>
  <c r="G16" i="64"/>
  <c r="H16" i="64"/>
  <c r="J16" i="64"/>
  <c r="K16" i="64"/>
  <c r="L16" i="64"/>
  <c r="N16" i="64"/>
  <c r="O16" i="64"/>
  <c r="P16" i="64"/>
  <c r="R16" i="64"/>
  <c r="S16" i="64"/>
  <c r="T16" i="64"/>
  <c r="V16" i="64"/>
  <c r="W16" i="64"/>
  <c r="X16" i="64"/>
  <c r="F17" i="64"/>
  <c r="G17" i="64"/>
  <c r="H17" i="64"/>
  <c r="J17" i="64"/>
  <c r="K17" i="64"/>
  <c r="L17" i="64"/>
  <c r="N17" i="64"/>
  <c r="O17" i="64"/>
  <c r="P17" i="64"/>
  <c r="R17" i="64"/>
  <c r="S17" i="64"/>
  <c r="T17" i="64"/>
  <c r="V17" i="64"/>
  <c r="W17" i="64"/>
  <c r="X17" i="64"/>
  <c r="F18" i="64"/>
  <c r="G18" i="64"/>
  <c r="H18" i="64"/>
  <c r="J18" i="64"/>
  <c r="K18" i="64"/>
  <c r="L18" i="64"/>
  <c r="N18" i="64"/>
  <c r="O18" i="64"/>
  <c r="P18" i="64"/>
  <c r="R18" i="64"/>
  <c r="S18" i="64"/>
  <c r="T18" i="64"/>
  <c r="V18" i="64"/>
  <c r="W18" i="64"/>
  <c r="X18" i="64"/>
  <c r="F19" i="64"/>
  <c r="G19" i="64"/>
  <c r="H19" i="64"/>
  <c r="J19" i="64"/>
  <c r="K19" i="64"/>
  <c r="L19" i="64"/>
  <c r="N19" i="64"/>
  <c r="O19" i="64"/>
  <c r="P19" i="64"/>
  <c r="R19" i="64"/>
  <c r="S19" i="64"/>
  <c r="T19" i="64"/>
  <c r="V19" i="64"/>
  <c r="W19" i="64"/>
  <c r="X19" i="64"/>
  <c r="F20" i="64"/>
  <c r="G20" i="64"/>
  <c r="H20" i="64"/>
  <c r="J20" i="64"/>
  <c r="K20" i="64"/>
  <c r="L20" i="64"/>
  <c r="N20" i="64"/>
  <c r="O20" i="64"/>
  <c r="P20" i="64"/>
  <c r="R20" i="64"/>
  <c r="S20" i="64"/>
  <c r="T20" i="64"/>
  <c r="V20" i="64"/>
  <c r="W20" i="64"/>
  <c r="X20" i="64"/>
  <c r="F21" i="64"/>
  <c r="G21" i="64"/>
  <c r="H21" i="64"/>
  <c r="J21" i="64"/>
  <c r="K21" i="64"/>
  <c r="L21" i="64"/>
  <c r="N21" i="64"/>
  <c r="O21" i="64"/>
  <c r="P21" i="64"/>
  <c r="R21" i="64"/>
  <c r="S21" i="64"/>
  <c r="T21" i="64"/>
  <c r="V21" i="64"/>
  <c r="W21" i="64"/>
  <c r="X21" i="64"/>
  <c r="F22" i="64"/>
  <c r="G22" i="64"/>
  <c r="H22" i="64"/>
  <c r="J22" i="64"/>
  <c r="K22" i="64"/>
  <c r="L22" i="64"/>
  <c r="N22" i="64"/>
  <c r="O22" i="64"/>
  <c r="P22" i="64"/>
  <c r="R22" i="64"/>
  <c r="S22" i="64"/>
  <c r="T22" i="64"/>
  <c r="V22" i="64"/>
  <c r="W22" i="64"/>
  <c r="X22" i="64"/>
  <c r="F23" i="64"/>
  <c r="G23" i="64"/>
  <c r="H23" i="64"/>
  <c r="J23" i="64"/>
  <c r="K23" i="64"/>
  <c r="L23" i="64"/>
  <c r="N23" i="64"/>
  <c r="O23" i="64"/>
  <c r="P23" i="64"/>
  <c r="R23" i="64"/>
  <c r="S23" i="64"/>
  <c r="T23" i="64"/>
  <c r="V23" i="64"/>
  <c r="W23" i="64"/>
  <c r="X23" i="64"/>
  <c r="F24" i="64"/>
  <c r="G24" i="64"/>
  <c r="H24" i="64"/>
  <c r="J24" i="64"/>
  <c r="K24" i="64"/>
  <c r="L24" i="64"/>
  <c r="N24" i="64"/>
  <c r="O24" i="64"/>
  <c r="P24" i="64"/>
  <c r="R24" i="64"/>
  <c r="S24" i="64"/>
  <c r="T24" i="64"/>
  <c r="V24" i="64"/>
  <c r="W24" i="64"/>
  <c r="X24" i="64"/>
  <c r="F25" i="64"/>
  <c r="G25" i="64"/>
  <c r="H25" i="64"/>
  <c r="J25" i="64"/>
  <c r="K25" i="64"/>
  <c r="L25" i="64"/>
  <c r="N25" i="64"/>
  <c r="O25" i="64"/>
  <c r="P25" i="64"/>
  <c r="R25" i="64"/>
  <c r="S25" i="64"/>
  <c r="T25" i="64"/>
  <c r="V25" i="64"/>
  <c r="W25" i="64"/>
  <c r="X25" i="64"/>
  <c r="F26" i="64"/>
  <c r="G26" i="64"/>
  <c r="H26" i="64"/>
  <c r="J26" i="64"/>
  <c r="K26" i="64"/>
  <c r="L26" i="64"/>
  <c r="N26" i="64"/>
  <c r="O26" i="64"/>
  <c r="P26" i="64"/>
  <c r="R26" i="64"/>
  <c r="S26" i="64"/>
  <c r="T26" i="64"/>
  <c r="V26" i="64"/>
  <c r="W26" i="64"/>
  <c r="X26" i="64"/>
  <c r="F27" i="64"/>
  <c r="G27" i="64"/>
  <c r="H27" i="64"/>
  <c r="J27" i="64"/>
  <c r="K27" i="64"/>
  <c r="L27" i="64"/>
  <c r="N27" i="64"/>
  <c r="O27" i="64"/>
  <c r="P27" i="64"/>
  <c r="R27" i="64"/>
  <c r="S27" i="64"/>
  <c r="T27" i="64"/>
  <c r="V27" i="64"/>
  <c r="W27" i="64"/>
  <c r="X27" i="64"/>
  <c r="F28" i="64"/>
  <c r="G28" i="64"/>
  <c r="H28" i="64"/>
  <c r="J28" i="64"/>
  <c r="K28" i="64"/>
  <c r="L28" i="64"/>
  <c r="N28" i="64"/>
  <c r="O28" i="64"/>
  <c r="P28" i="64"/>
  <c r="R28" i="64"/>
  <c r="S28" i="64"/>
  <c r="T28" i="64"/>
  <c r="V28" i="64"/>
  <c r="W28" i="64"/>
  <c r="X28" i="64"/>
  <c r="F29" i="64"/>
  <c r="G29" i="64"/>
  <c r="H29" i="64"/>
  <c r="J29" i="64"/>
  <c r="K29" i="64"/>
  <c r="L29" i="64"/>
  <c r="N29" i="64"/>
  <c r="O29" i="64"/>
  <c r="P29" i="64"/>
  <c r="R29" i="64"/>
  <c r="S29" i="64"/>
  <c r="T29" i="64"/>
  <c r="V29" i="64"/>
  <c r="W29" i="64"/>
  <c r="X29" i="64"/>
  <c r="F30" i="64"/>
  <c r="G30" i="64"/>
  <c r="H30" i="64"/>
  <c r="J30" i="64"/>
  <c r="K30" i="64"/>
  <c r="L30" i="64"/>
  <c r="N30" i="64"/>
  <c r="O30" i="64"/>
  <c r="P30" i="64"/>
  <c r="R30" i="64"/>
  <c r="S30" i="64"/>
  <c r="T30" i="64"/>
  <c r="V30" i="64"/>
  <c r="W30" i="64"/>
  <c r="X30" i="64"/>
  <c r="E10" i="65"/>
  <c r="AC11" i="65"/>
  <c r="E11" i="65"/>
  <c r="AC12" i="65"/>
  <c r="E12" i="65"/>
  <c r="AC13" i="65"/>
  <c r="E13" i="65"/>
  <c r="AC14" i="65"/>
  <c r="E14" i="65"/>
  <c r="AC15" i="65"/>
  <c r="E15" i="65"/>
  <c r="AC16" i="65"/>
  <c r="E16" i="65"/>
  <c r="AC17" i="65"/>
  <c r="E17" i="65"/>
  <c r="AC18" i="65"/>
  <c r="E18" i="65"/>
  <c r="AC19" i="65"/>
  <c r="E19" i="65"/>
  <c r="AC20" i="65"/>
  <c r="E20" i="65"/>
  <c r="AC21" i="65"/>
  <c r="E21" i="65"/>
  <c r="AC22" i="65"/>
  <c r="E22" i="65"/>
  <c r="AC23" i="65"/>
  <c r="E23" i="65"/>
  <c r="AC24" i="65"/>
  <c r="E24" i="65"/>
  <c r="AC25" i="65"/>
  <c r="E25" i="65"/>
  <c r="AC26" i="65"/>
  <c r="E26" i="65"/>
  <c r="AC27" i="65"/>
  <c r="E27" i="65"/>
  <c r="AC28" i="65"/>
  <c r="E28" i="65"/>
  <c r="AC29" i="65"/>
  <c r="E29" i="65"/>
  <c r="AC30" i="65"/>
  <c r="E30" i="65"/>
  <c r="AC9" i="65"/>
  <c r="E9" i="65"/>
  <c r="I9" i="65"/>
  <c r="I10" i="65"/>
  <c r="I11" i="65"/>
  <c r="I11" i="64" s="1"/>
  <c r="I12" i="65"/>
  <c r="I12" i="64" s="1"/>
  <c r="M9" i="65"/>
  <c r="M10" i="65"/>
  <c r="M11" i="65"/>
  <c r="M11" i="64" s="1"/>
  <c r="M12" i="65"/>
  <c r="M12" i="64" s="1"/>
  <c r="Q9" i="65"/>
  <c r="Q10" i="65"/>
  <c r="Q11" i="65"/>
  <c r="Q11" i="64" s="1"/>
  <c r="Q12" i="65"/>
  <c r="Q12" i="64" s="1"/>
  <c r="U9" i="65"/>
  <c r="U10" i="65"/>
  <c r="U11" i="65"/>
  <c r="U11" i="64" s="1"/>
  <c r="U12" i="65"/>
  <c r="U12" i="64" s="1"/>
  <c r="Y9" i="65"/>
  <c r="Y10" i="65"/>
  <c r="Y11" i="65"/>
  <c r="Y11" i="64" s="1"/>
  <c r="Y12" i="65"/>
  <c r="Y12" i="64" s="1"/>
  <c r="I13" i="65"/>
  <c r="I16" i="65"/>
  <c r="I17" i="65"/>
  <c r="I17" i="64" s="1"/>
  <c r="I18" i="65"/>
  <c r="I18" i="64" s="1"/>
  <c r="M13" i="65"/>
  <c r="M16" i="65"/>
  <c r="M17" i="65"/>
  <c r="M17" i="64" s="1"/>
  <c r="M18" i="65"/>
  <c r="M18" i="64" s="1"/>
  <c r="Q13" i="65"/>
  <c r="Q16" i="65"/>
  <c r="Q17" i="65"/>
  <c r="Q17" i="64" s="1"/>
  <c r="Q18" i="65"/>
  <c r="Q18" i="64" s="1"/>
  <c r="U13" i="65"/>
  <c r="U16" i="65"/>
  <c r="U17" i="65"/>
  <c r="U17" i="64" s="1"/>
  <c r="U18" i="65"/>
  <c r="U18" i="64" s="1"/>
  <c r="Y13" i="65"/>
  <c r="Y16" i="65"/>
  <c r="Y17" i="65"/>
  <c r="Y17" i="64" s="1"/>
  <c r="Y18" i="65"/>
  <c r="Y18" i="64" s="1"/>
  <c r="I19" i="65"/>
  <c r="I20" i="65"/>
  <c r="I21" i="65"/>
  <c r="I21" i="64" s="1"/>
  <c r="I22" i="65"/>
  <c r="I22" i="64" s="1"/>
  <c r="M19" i="65"/>
  <c r="M20" i="65"/>
  <c r="M21" i="65"/>
  <c r="M21" i="64" s="1"/>
  <c r="M22" i="65"/>
  <c r="M22" i="64" s="1"/>
  <c r="Q19" i="65"/>
  <c r="Q20" i="65"/>
  <c r="Q21" i="65"/>
  <c r="Q21" i="64" s="1"/>
  <c r="Q22" i="65"/>
  <c r="Q22" i="64" s="1"/>
  <c r="U19" i="65"/>
  <c r="U20" i="65"/>
  <c r="U21" i="65"/>
  <c r="U21" i="64" s="1"/>
  <c r="U22" i="65"/>
  <c r="U22" i="64" s="1"/>
  <c r="Y19" i="65"/>
  <c r="Y20" i="65"/>
  <c r="Y21" i="65"/>
  <c r="Y21" i="64" s="1"/>
  <c r="Y22" i="65"/>
  <c r="Y22" i="64" s="1"/>
  <c r="I23" i="65"/>
  <c r="I24" i="65"/>
  <c r="I25" i="65"/>
  <c r="I25" i="64" s="1"/>
  <c r="I26" i="65"/>
  <c r="I26" i="64" s="1"/>
  <c r="I27" i="65"/>
  <c r="I28" i="65"/>
  <c r="M23" i="65"/>
  <c r="M23" i="64" s="1"/>
  <c r="M24" i="65"/>
  <c r="M24" i="64" s="1"/>
  <c r="M25" i="65"/>
  <c r="M26" i="65"/>
  <c r="M27" i="65"/>
  <c r="M27" i="64" s="1"/>
  <c r="M28" i="65"/>
  <c r="M28" i="64" s="1"/>
  <c r="Q23" i="65"/>
  <c r="Q24" i="65"/>
  <c r="Q25" i="65"/>
  <c r="Q25" i="64" s="1"/>
  <c r="Q26" i="65"/>
  <c r="Q26" i="64" s="1"/>
  <c r="Q27" i="65"/>
  <c r="Q28" i="65"/>
  <c r="U23" i="65"/>
  <c r="U23" i="64" s="1"/>
  <c r="U24" i="65"/>
  <c r="U24" i="64" s="1"/>
  <c r="U25" i="65"/>
  <c r="U26" i="65"/>
  <c r="U27" i="65"/>
  <c r="U27" i="64" s="1"/>
  <c r="U28" i="65"/>
  <c r="U28" i="64" s="1"/>
  <c r="Y23" i="65"/>
  <c r="Y24" i="65"/>
  <c r="Y25" i="65"/>
  <c r="Y25" i="64" s="1"/>
  <c r="Y26" i="65"/>
  <c r="Y26" i="64" s="1"/>
  <c r="Y27" i="65"/>
  <c r="Y28" i="65"/>
  <c r="I29" i="65"/>
  <c r="I29" i="64" s="1"/>
  <c r="I30" i="65"/>
  <c r="I30" i="64" s="1"/>
  <c r="M29" i="65"/>
  <c r="M30" i="65"/>
  <c r="Q29" i="65"/>
  <c r="Q29" i="64" s="1"/>
  <c r="Q30" i="65"/>
  <c r="Q30" i="64" s="1"/>
  <c r="U29" i="65"/>
  <c r="U30" i="65"/>
  <c r="Y29" i="65"/>
  <c r="Y29" i="64" s="1"/>
  <c r="Y30" i="65"/>
  <c r="Y30" i="64" s="1"/>
  <c r="I14" i="65"/>
  <c r="I14" i="64" s="1"/>
  <c r="I15" i="65"/>
  <c r="I15" i="64" s="1"/>
  <c r="M14" i="65"/>
  <c r="M15" i="65"/>
  <c r="Y14" i="65"/>
  <c r="Y14" i="64" s="1"/>
  <c r="Y15" i="65"/>
  <c r="I15" i="14"/>
  <c r="C10" i="25"/>
  <c r="N10" i="25" s="1"/>
  <c r="C11" i="25"/>
  <c r="N11" i="25" s="1"/>
  <c r="C12" i="25"/>
  <c r="N12" i="25" s="1"/>
  <c r="C13" i="25"/>
  <c r="N13" i="25" s="1"/>
  <c r="C14" i="25"/>
  <c r="N14" i="25" s="1"/>
  <c r="I17" i="25"/>
  <c r="C17" i="25"/>
  <c r="N17" i="25" s="1"/>
  <c r="I18" i="25"/>
  <c r="C18" i="25"/>
  <c r="N18" i="25" s="1"/>
  <c r="I19" i="25"/>
  <c r="C19" i="25"/>
  <c r="N19" i="25" s="1"/>
  <c r="I20" i="25"/>
  <c r="C20" i="25"/>
  <c r="N20" i="25" s="1"/>
  <c r="I21" i="25"/>
  <c r="C21" i="25"/>
  <c r="N21" i="25" s="1"/>
  <c r="C22" i="25"/>
  <c r="N22" i="25" s="1"/>
  <c r="I25" i="25"/>
  <c r="C25" i="25"/>
  <c r="N25" i="25" s="1"/>
  <c r="I26" i="25"/>
  <c r="C26" i="25"/>
  <c r="N26" i="25" s="1"/>
  <c r="I27" i="25"/>
  <c r="C27" i="25"/>
  <c r="N27" i="25" s="1"/>
  <c r="I28" i="25"/>
  <c r="C28" i="25"/>
  <c r="N28" i="25" s="1"/>
  <c r="I29" i="25"/>
  <c r="C29" i="25"/>
  <c r="N29" i="25" s="1"/>
  <c r="I30" i="25"/>
  <c r="C30" i="25"/>
  <c r="N30" i="25" s="1"/>
  <c r="C9" i="25"/>
  <c r="N9" i="25" s="1"/>
  <c r="Q14" i="65"/>
  <c r="Q15" i="65"/>
  <c r="U14" i="65"/>
  <c r="U15" i="65"/>
  <c r="U15" i="64" s="1"/>
  <c r="V25" i="30"/>
  <c r="V26" i="30"/>
  <c r="V23" i="30"/>
  <c r="V16" i="30"/>
  <c r="V15" i="30"/>
  <c r="V20" i="30"/>
  <c r="V9" i="30"/>
  <c r="V10" i="30"/>
  <c r="V19" i="30"/>
  <c r="V22" i="30"/>
  <c r="V7" i="30"/>
  <c r="V24" i="30"/>
  <c r="V28" i="30"/>
  <c r="V27" i="30"/>
  <c r="V17" i="30"/>
  <c r="V11" i="30"/>
  <c r="V18" i="30"/>
  <c r="V8" i="30"/>
  <c r="V14" i="30"/>
  <c r="V30" i="30"/>
  <c r="V31" i="30"/>
  <c r="V32" i="30"/>
  <c r="V33" i="30"/>
  <c r="V34" i="30"/>
  <c r="V21" i="30"/>
  <c r="S21" i="30"/>
  <c r="AC9" i="58"/>
  <c r="AB9" i="58"/>
  <c r="AA9" i="58"/>
  <c r="E9" i="59"/>
  <c r="AW9" i="59" s="1"/>
  <c r="E10" i="59"/>
  <c r="AW10" i="59" s="1"/>
  <c r="E11" i="59"/>
  <c r="AW11" i="59" s="1"/>
  <c r="E12" i="59"/>
  <c r="AW12" i="59" s="1"/>
  <c r="E13" i="59"/>
  <c r="AW13" i="59" s="1"/>
  <c r="E14" i="59"/>
  <c r="AW14" i="59" s="1"/>
  <c r="E15" i="59"/>
  <c r="AW15" i="59" s="1"/>
  <c r="E16" i="59"/>
  <c r="AW16" i="59" s="1"/>
  <c r="E17" i="59"/>
  <c r="AW17" i="59" s="1"/>
  <c r="E18" i="59"/>
  <c r="AW18" i="59" s="1"/>
  <c r="E19" i="59"/>
  <c r="AW19" i="59" s="1"/>
  <c r="E20" i="59"/>
  <c r="AW20" i="59" s="1"/>
  <c r="E21" i="59"/>
  <c r="AW21" i="59" s="1"/>
  <c r="E22" i="59"/>
  <c r="AW22" i="59" s="1"/>
  <c r="E23" i="59"/>
  <c r="AW23" i="59" s="1"/>
  <c r="E24" i="59"/>
  <c r="AW24" i="59" s="1"/>
  <c r="E25" i="59"/>
  <c r="AW25" i="59" s="1"/>
  <c r="E26" i="59"/>
  <c r="AW26" i="59" s="1"/>
  <c r="E27" i="59"/>
  <c r="AW27" i="59" s="1"/>
  <c r="E28" i="59"/>
  <c r="AW28" i="59" s="1"/>
  <c r="E29" i="59"/>
  <c r="AW29" i="59" s="1"/>
  <c r="E31" i="59"/>
  <c r="AW31" i="59" s="1"/>
  <c r="E32" i="59"/>
  <c r="AW32" i="59" s="1"/>
  <c r="E33" i="59"/>
  <c r="AW33" i="59" s="1"/>
  <c r="E34" i="59"/>
  <c r="AW34" i="59" s="1"/>
  <c r="E35" i="59"/>
  <c r="AW35" i="59" s="1"/>
  <c r="E36" i="59"/>
  <c r="AW36" i="59" s="1"/>
  <c r="E8" i="59"/>
  <c r="AW8" i="59" s="1"/>
  <c r="AB26" i="59"/>
  <c r="D26" i="59"/>
  <c r="AV26" i="59" s="1"/>
  <c r="AB27" i="59"/>
  <c r="D27" i="59"/>
  <c r="AV27" i="59" s="1"/>
  <c r="AB28" i="59"/>
  <c r="D28" i="59"/>
  <c r="AV28" i="59" s="1"/>
  <c r="AB29" i="59"/>
  <c r="D29" i="59"/>
  <c r="AV29" i="59" s="1"/>
  <c r="AB31" i="59"/>
  <c r="D31" i="59"/>
  <c r="AV31" i="59" s="1"/>
  <c r="AB32" i="59"/>
  <c r="D32" i="59"/>
  <c r="AV32" i="59" s="1"/>
  <c r="AB33" i="59"/>
  <c r="D33" i="59"/>
  <c r="AV33" i="59" s="1"/>
  <c r="AB34" i="59"/>
  <c r="D34" i="59"/>
  <c r="AV34" i="59" s="1"/>
  <c r="AB35" i="59"/>
  <c r="D35" i="59"/>
  <c r="AV35" i="59" s="1"/>
  <c r="AB36" i="59"/>
  <c r="D36" i="59"/>
  <c r="AV36" i="59" s="1"/>
  <c r="AB9" i="59"/>
  <c r="D9" i="59"/>
  <c r="AV9" i="59" s="1"/>
  <c r="AB10" i="59"/>
  <c r="D10" i="59"/>
  <c r="AV10" i="59" s="1"/>
  <c r="AB11" i="59"/>
  <c r="D11" i="59"/>
  <c r="AV11" i="59" s="1"/>
  <c r="AB12" i="59"/>
  <c r="D12" i="59"/>
  <c r="AV12" i="59" s="1"/>
  <c r="AB13" i="59"/>
  <c r="D13" i="59"/>
  <c r="AV13" i="59" s="1"/>
  <c r="AB14" i="59"/>
  <c r="D14" i="59"/>
  <c r="AV14" i="59" s="1"/>
  <c r="AB15" i="59"/>
  <c r="D15" i="59"/>
  <c r="AV15" i="59" s="1"/>
  <c r="AB16" i="59"/>
  <c r="D16" i="59"/>
  <c r="AV16" i="59" s="1"/>
  <c r="AB17" i="59"/>
  <c r="D17" i="59"/>
  <c r="AV17" i="59" s="1"/>
  <c r="AB18" i="59"/>
  <c r="D18" i="59"/>
  <c r="AV18" i="59" s="1"/>
  <c r="AB19" i="59"/>
  <c r="D19" i="59"/>
  <c r="AV19" i="59" s="1"/>
  <c r="AB20" i="59"/>
  <c r="D20" i="59"/>
  <c r="AV20" i="59" s="1"/>
  <c r="AB21" i="59"/>
  <c r="D21" i="59"/>
  <c r="AV21" i="59" s="1"/>
  <c r="AB22" i="59"/>
  <c r="D22" i="59"/>
  <c r="AV22" i="59" s="1"/>
  <c r="AB23" i="59"/>
  <c r="D23" i="59"/>
  <c r="AV23" i="59" s="1"/>
  <c r="AB24" i="59"/>
  <c r="D24" i="59"/>
  <c r="AV24" i="59" s="1"/>
  <c r="AB25" i="59"/>
  <c r="D25" i="59"/>
  <c r="AV25" i="59" s="1"/>
  <c r="AB8" i="59"/>
  <c r="D8" i="59"/>
  <c r="AV8" i="59" s="1"/>
  <c r="AA9" i="59"/>
  <c r="C9" i="59"/>
  <c r="AU9" i="59" s="1"/>
  <c r="AA10" i="59"/>
  <c r="C10" i="59"/>
  <c r="AU10" i="59" s="1"/>
  <c r="AA11" i="59"/>
  <c r="C11" i="59"/>
  <c r="AU11" i="59" s="1"/>
  <c r="AA12" i="59"/>
  <c r="C12" i="59"/>
  <c r="AU12" i="59" s="1"/>
  <c r="AA13" i="59"/>
  <c r="C13" i="59"/>
  <c r="AU13" i="59" s="1"/>
  <c r="AA14" i="59"/>
  <c r="C14" i="59"/>
  <c r="AU14" i="59" s="1"/>
  <c r="AA15" i="59"/>
  <c r="C15" i="59"/>
  <c r="AU15" i="59" s="1"/>
  <c r="AA16" i="59"/>
  <c r="C16" i="59"/>
  <c r="AU16" i="59" s="1"/>
  <c r="AA17" i="59"/>
  <c r="C17" i="59"/>
  <c r="AU17" i="59" s="1"/>
  <c r="AA18" i="59"/>
  <c r="C18" i="59"/>
  <c r="AU18" i="59" s="1"/>
  <c r="AA19" i="59"/>
  <c r="C19" i="59"/>
  <c r="AU19" i="59" s="1"/>
  <c r="AA20" i="59"/>
  <c r="C20" i="59"/>
  <c r="AU20" i="59" s="1"/>
  <c r="AA21" i="59"/>
  <c r="C21" i="59"/>
  <c r="AU21" i="59" s="1"/>
  <c r="AA22" i="59"/>
  <c r="C22" i="59"/>
  <c r="AU22" i="59" s="1"/>
  <c r="AA23" i="59"/>
  <c r="C23" i="59"/>
  <c r="AU23" i="59" s="1"/>
  <c r="AA24" i="59"/>
  <c r="C24" i="59"/>
  <c r="AU24" i="59" s="1"/>
  <c r="AA25" i="59"/>
  <c r="C25" i="59"/>
  <c r="AU25" i="59" s="1"/>
  <c r="AA26" i="59"/>
  <c r="C26" i="59"/>
  <c r="AU26" i="59" s="1"/>
  <c r="AA27" i="59"/>
  <c r="C27" i="59"/>
  <c r="AU27" i="59" s="1"/>
  <c r="AA28" i="59"/>
  <c r="C28" i="59"/>
  <c r="AU28" i="59" s="1"/>
  <c r="AA29" i="59"/>
  <c r="C29" i="59"/>
  <c r="AU29" i="59" s="1"/>
  <c r="AA31" i="59"/>
  <c r="C31" i="59"/>
  <c r="AU31" i="59" s="1"/>
  <c r="AA32" i="59"/>
  <c r="C32" i="59"/>
  <c r="AU32" i="59" s="1"/>
  <c r="AA33" i="59"/>
  <c r="C33" i="59"/>
  <c r="AU33" i="59" s="1"/>
  <c r="AA34" i="59"/>
  <c r="C34" i="59"/>
  <c r="AU34" i="59" s="1"/>
  <c r="AA35" i="59"/>
  <c r="C35" i="59"/>
  <c r="AU35" i="59" s="1"/>
  <c r="AA36" i="59"/>
  <c r="C36" i="59"/>
  <c r="AU36" i="59" s="1"/>
  <c r="AA8" i="59"/>
  <c r="C8" i="59"/>
  <c r="AU8" i="59" s="1"/>
  <c r="V13" i="9"/>
  <c r="V12" i="9"/>
  <c r="V11" i="9"/>
  <c r="V10" i="9"/>
  <c r="V9" i="9"/>
  <c r="V8" i="9"/>
  <c r="AC10" i="57"/>
  <c r="AC11" i="57"/>
  <c r="AC12" i="57"/>
  <c r="AC13" i="57"/>
  <c r="AC14" i="57"/>
  <c r="AC15" i="57"/>
  <c r="AC16" i="57"/>
  <c r="AC17" i="57"/>
  <c r="AC18" i="57"/>
  <c r="AC19" i="57"/>
  <c r="AC20" i="57"/>
  <c r="AC21" i="57"/>
  <c r="AC22" i="57"/>
  <c r="AC23" i="57"/>
  <c r="AC24" i="57"/>
  <c r="AC25" i="57"/>
  <c r="AC26" i="57"/>
  <c r="AC27" i="57"/>
  <c r="AC28" i="57"/>
  <c r="AC29" i="57"/>
  <c r="AC31" i="57"/>
  <c r="AC32" i="57"/>
  <c r="AC33" i="57"/>
  <c r="AC34" i="57"/>
  <c r="AC35" i="57"/>
  <c r="AC36" i="57"/>
  <c r="AC8" i="57"/>
  <c r="I22" i="25"/>
  <c r="Y33" i="64"/>
  <c r="Y34" i="64"/>
  <c r="Y35" i="64"/>
  <c r="Y36" i="64"/>
  <c r="Y37" i="64"/>
  <c r="Y32" i="64"/>
  <c r="X33" i="64"/>
  <c r="X34" i="64"/>
  <c r="X35" i="64"/>
  <c r="X36" i="64"/>
  <c r="X37" i="64"/>
  <c r="X32" i="64"/>
  <c r="W33" i="64"/>
  <c r="W34" i="64"/>
  <c r="W35" i="64"/>
  <c r="W36" i="64"/>
  <c r="W37" i="64"/>
  <c r="W32" i="64"/>
  <c r="F32" i="64"/>
  <c r="G32" i="64"/>
  <c r="H32" i="64"/>
  <c r="I32" i="64"/>
  <c r="J32" i="64"/>
  <c r="K32" i="64"/>
  <c r="L32" i="64"/>
  <c r="M32" i="64"/>
  <c r="N32" i="64"/>
  <c r="O32" i="64"/>
  <c r="P32" i="64"/>
  <c r="Q32" i="64"/>
  <c r="R32" i="64"/>
  <c r="S32" i="64"/>
  <c r="T32" i="64"/>
  <c r="U32" i="64"/>
  <c r="V32" i="64"/>
  <c r="F33" i="64"/>
  <c r="G33" i="64"/>
  <c r="H33" i="64"/>
  <c r="I33" i="64"/>
  <c r="J33" i="64"/>
  <c r="K33" i="64"/>
  <c r="L33" i="64"/>
  <c r="M33" i="64"/>
  <c r="N33" i="64"/>
  <c r="O33" i="64"/>
  <c r="P33" i="64"/>
  <c r="Q33" i="64"/>
  <c r="R33" i="64"/>
  <c r="S33" i="64"/>
  <c r="T33" i="64"/>
  <c r="U33" i="64"/>
  <c r="V33" i="64"/>
  <c r="F34" i="64"/>
  <c r="G34" i="64"/>
  <c r="H34" i="64"/>
  <c r="I34" i="64"/>
  <c r="J34" i="64"/>
  <c r="K34" i="64"/>
  <c r="L34" i="64"/>
  <c r="M34" i="64"/>
  <c r="N34" i="64"/>
  <c r="O34" i="64"/>
  <c r="P34" i="64"/>
  <c r="Q34" i="64"/>
  <c r="R34" i="64"/>
  <c r="S34" i="64"/>
  <c r="T34" i="64"/>
  <c r="U34" i="64"/>
  <c r="V34" i="64"/>
  <c r="F35" i="64"/>
  <c r="G35" i="64"/>
  <c r="H35" i="64"/>
  <c r="I35" i="64"/>
  <c r="J35" i="64"/>
  <c r="K35" i="64"/>
  <c r="L35" i="64"/>
  <c r="M35" i="64"/>
  <c r="N35" i="64"/>
  <c r="O35" i="64"/>
  <c r="P35" i="64"/>
  <c r="Q35" i="64"/>
  <c r="R35" i="64"/>
  <c r="S35" i="64"/>
  <c r="T35" i="64"/>
  <c r="U35" i="64"/>
  <c r="V35" i="64"/>
  <c r="F36" i="64"/>
  <c r="G36" i="64"/>
  <c r="H36" i="64"/>
  <c r="I36" i="64"/>
  <c r="J36" i="64"/>
  <c r="K36" i="64"/>
  <c r="L36" i="64"/>
  <c r="M36" i="64"/>
  <c r="N36" i="64"/>
  <c r="O36" i="64"/>
  <c r="P36" i="64"/>
  <c r="Q36" i="64"/>
  <c r="R36" i="64"/>
  <c r="S36" i="64"/>
  <c r="T36" i="64"/>
  <c r="U36" i="64"/>
  <c r="V36" i="64"/>
  <c r="F37" i="64"/>
  <c r="G37" i="64"/>
  <c r="H37" i="64"/>
  <c r="I37" i="64"/>
  <c r="J37" i="64"/>
  <c r="K37" i="64"/>
  <c r="L37" i="64"/>
  <c r="M37" i="64"/>
  <c r="N37" i="64"/>
  <c r="O37" i="64"/>
  <c r="P37" i="64"/>
  <c r="Q37" i="64"/>
  <c r="R37" i="64"/>
  <c r="S37" i="64"/>
  <c r="T37" i="64"/>
  <c r="U37" i="64"/>
  <c r="V37" i="64"/>
  <c r="W33" i="63"/>
  <c r="X33" i="63"/>
  <c r="Y33" i="63"/>
  <c r="W34" i="63"/>
  <c r="X34" i="63"/>
  <c r="Y34" i="63"/>
  <c r="W35" i="63"/>
  <c r="X35" i="63"/>
  <c r="Y35" i="63"/>
  <c r="W36" i="63"/>
  <c r="X36" i="63"/>
  <c r="Y36" i="63"/>
  <c r="W37" i="63"/>
  <c r="X37" i="63"/>
  <c r="Y37" i="63"/>
  <c r="X32" i="63"/>
  <c r="Y32" i="63"/>
  <c r="W32" i="63"/>
  <c r="S33" i="63"/>
  <c r="T33" i="63"/>
  <c r="U33" i="63"/>
  <c r="S34" i="63"/>
  <c r="T34" i="63"/>
  <c r="U34" i="63"/>
  <c r="S35" i="63"/>
  <c r="T35" i="63"/>
  <c r="U35" i="63"/>
  <c r="S36" i="63"/>
  <c r="T36" i="63"/>
  <c r="U36" i="63"/>
  <c r="S37" i="63"/>
  <c r="T37" i="63"/>
  <c r="U37" i="63"/>
  <c r="T32" i="63"/>
  <c r="U32" i="63"/>
  <c r="S32" i="63"/>
  <c r="O33" i="63"/>
  <c r="P33" i="63"/>
  <c r="Q33" i="63"/>
  <c r="O34" i="63"/>
  <c r="P34" i="63"/>
  <c r="Q34" i="63"/>
  <c r="O35" i="63"/>
  <c r="P35" i="63"/>
  <c r="Q35" i="63"/>
  <c r="O36" i="63"/>
  <c r="P36" i="63"/>
  <c r="Q36" i="63"/>
  <c r="O37" i="63"/>
  <c r="P37" i="63"/>
  <c r="Q37" i="63"/>
  <c r="P32" i="63"/>
  <c r="Q32" i="63"/>
  <c r="O32" i="63"/>
  <c r="K33" i="63"/>
  <c r="L33" i="63"/>
  <c r="M33" i="63"/>
  <c r="K34" i="63"/>
  <c r="L34" i="63"/>
  <c r="M34" i="63"/>
  <c r="K35" i="63"/>
  <c r="L35" i="63"/>
  <c r="M35" i="63"/>
  <c r="K36" i="63"/>
  <c r="L36" i="63"/>
  <c r="M36" i="63"/>
  <c r="K37" i="63"/>
  <c r="L37" i="63"/>
  <c r="M37" i="63"/>
  <c r="L32" i="63"/>
  <c r="M32" i="63"/>
  <c r="K32" i="63"/>
  <c r="G33" i="63"/>
  <c r="H33" i="63"/>
  <c r="I33" i="63"/>
  <c r="G34" i="63"/>
  <c r="H34" i="63"/>
  <c r="I34" i="63"/>
  <c r="G35" i="63"/>
  <c r="H35" i="63"/>
  <c r="I35" i="63"/>
  <c r="G36" i="63"/>
  <c r="H36" i="63"/>
  <c r="I36" i="63"/>
  <c r="G37" i="63"/>
  <c r="H37" i="63"/>
  <c r="I37" i="63"/>
  <c r="H32" i="63"/>
  <c r="I32" i="63"/>
  <c r="G32" i="63"/>
  <c r="C33" i="63"/>
  <c r="AU33" i="63" s="1"/>
  <c r="D33" i="63"/>
  <c r="AV33" i="63" s="1"/>
  <c r="E33" i="63"/>
  <c r="AW33" i="63" s="1"/>
  <c r="C34" i="63"/>
  <c r="AU34" i="63" s="1"/>
  <c r="D34" i="63"/>
  <c r="AV34" i="63" s="1"/>
  <c r="E34" i="63"/>
  <c r="AW34" i="63" s="1"/>
  <c r="C35" i="63"/>
  <c r="AU35" i="63" s="1"/>
  <c r="D35" i="63"/>
  <c r="AV35" i="63" s="1"/>
  <c r="E35" i="63"/>
  <c r="AW35" i="63" s="1"/>
  <c r="C36" i="63"/>
  <c r="AU36" i="63" s="1"/>
  <c r="D36" i="63"/>
  <c r="AV36" i="63" s="1"/>
  <c r="E36" i="63"/>
  <c r="AW36" i="63" s="1"/>
  <c r="C37" i="63"/>
  <c r="AU37" i="63" s="1"/>
  <c r="D37" i="63"/>
  <c r="AV37" i="63" s="1"/>
  <c r="E37" i="63"/>
  <c r="AW37" i="63" s="1"/>
  <c r="D32" i="63"/>
  <c r="AV32" i="63" s="1"/>
  <c r="E32" i="63"/>
  <c r="AW32" i="63" s="1"/>
  <c r="C32" i="63"/>
  <c r="AU32" i="63" s="1"/>
  <c r="S25" i="30"/>
  <c r="S26" i="30"/>
  <c r="S23" i="30"/>
  <c r="S16" i="30"/>
  <c r="S15" i="30"/>
  <c r="S20" i="30"/>
  <c r="S9" i="30"/>
  <c r="S10" i="30"/>
  <c r="S19" i="30"/>
  <c r="S22" i="30"/>
  <c r="S7" i="30"/>
  <c r="S24" i="30"/>
  <c r="S28" i="30"/>
  <c r="S27" i="30"/>
  <c r="S17" i="30"/>
  <c r="S11" i="30"/>
  <c r="S18" i="30"/>
  <c r="S8" i="30"/>
  <c r="S14" i="30"/>
  <c r="S30" i="30"/>
  <c r="S31" i="30"/>
  <c r="S32" i="30"/>
  <c r="S33" i="30"/>
  <c r="S34" i="30"/>
  <c r="S35" i="30"/>
  <c r="F8" i="59"/>
  <c r="G9" i="59"/>
  <c r="H8" i="59"/>
  <c r="I8" i="59"/>
  <c r="J8" i="59"/>
  <c r="K8" i="59"/>
  <c r="L8" i="59"/>
  <c r="M8" i="59"/>
  <c r="N8" i="59"/>
  <c r="O8" i="59"/>
  <c r="P8" i="59"/>
  <c r="Q8" i="59"/>
  <c r="R8" i="59"/>
  <c r="S8" i="59"/>
  <c r="T8" i="59"/>
  <c r="U8" i="59"/>
  <c r="V8" i="59"/>
  <c r="W8" i="59"/>
  <c r="X8" i="59"/>
  <c r="Y8" i="59"/>
  <c r="F9" i="59"/>
  <c r="H9" i="59"/>
  <c r="I9" i="59"/>
  <c r="J9" i="59"/>
  <c r="K9" i="59"/>
  <c r="L9" i="59"/>
  <c r="M9" i="59"/>
  <c r="N9" i="59"/>
  <c r="O9" i="59"/>
  <c r="P9" i="59"/>
  <c r="Q9" i="59"/>
  <c r="R9" i="59"/>
  <c r="S9" i="59"/>
  <c r="T9" i="59"/>
  <c r="U9" i="59"/>
  <c r="V9" i="59"/>
  <c r="W9" i="59"/>
  <c r="X9" i="59"/>
  <c r="Y9" i="59"/>
  <c r="F10" i="59"/>
  <c r="H10" i="59"/>
  <c r="I10" i="59"/>
  <c r="J10" i="59"/>
  <c r="K10" i="59"/>
  <c r="L10" i="59"/>
  <c r="M10" i="59"/>
  <c r="N10" i="59"/>
  <c r="O10" i="59"/>
  <c r="P10" i="59"/>
  <c r="Q10" i="59"/>
  <c r="R10" i="59"/>
  <c r="S10" i="59"/>
  <c r="T10" i="59"/>
  <c r="U10" i="59"/>
  <c r="V10" i="59"/>
  <c r="W10" i="59"/>
  <c r="X10" i="59"/>
  <c r="Y10" i="59"/>
  <c r="F11" i="59"/>
  <c r="H11" i="59"/>
  <c r="I11" i="59"/>
  <c r="J11" i="59"/>
  <c r="K11" i="59"/>
  <c r="L11" i="59"/>
  <c r="M11" i="59"/>
  <c r="N11" i="59"/>
  <c r="O11" i="59"/>
  <c r="P11" i="59"/>
  <c r="Q11" i="59"/>
  <c r="R11" i="59"/>
  <c r="S11" i="59"/>
  <c r="T11" i="59"/>
  <c r="U11" i="59"/>
  <c r="V11" i="59"/>
  <c r="W11" i="59"/>
  <c r="X11" i="59"/>
  <c r="Y11" i="59"/>
  <c r="F12" i="59"/>
  <c r="H12" i="59"/>
  <c r="I12" i="59"/>
  <c r="J12" i="59"/>
  <c r="K12" i="59"/>
  <c r="L12" i="59"/>
  <c r="M12" i="59"/>
  <c r="N12" i="59"/>
  <c r="O12" i="59"/>
  <c r="P12" i="59"/>
  <c r="Q12" i="59"/>
  <c r="R12" i="59"/>
  <c r="S12" i="59"/>
  <c r="T12" i="59"/>
  <c r="U12" i="59"/>
  <c r="V12" i="59"/>
  <c r="W12" i="59"/>
  <c r="X12" i="59"/>
  <c r="Y12" i="59"/>
  <c r="F13" i="59"/>
  <c r="H13" i="59"/>
  <c r="I13" i="59"/>
  <c r="J13" i="59"/>
  <c r="K13" i="59"/>
  <c r="L13" i="59"/>
  <c r="M13" i="59"/>
  <c r="N13" i="59"/>
  <c r="O13" i="59"/>
  <c r="P13" i="59"/>
  <c r="Q13" i="59"/>
  <c r="R13" i="59"/>
  <c r="S13" i="59"/>
  <c r="T13" i="59"/>
  <c r="U13" i="59"/>
  <c r="V13" i="59"/>
  <c r="W13" i="59"/>
  <c r="X13" i="59"/>
  <c r="Y13" i="59"/>
  <c r="F14" i="59"/>
  <c r="H14" i="59"/>
  <c r="I14" i="59"/>
  <c r="J14" i="59"/>
  <c r="K14" i="59"/>
  <c r="L14" i="59"/>
  <c r="M14" i="59"/>
  <c r="N14" i="59"/>
  <c r="O14" i="59"/>
  <c r="P14" i="59"/>
  <c r="Q14" i="59"/>
  <c r="R14" i="59"/>
  <c r="S14" i="59"/>
  <c r="T14" i="59"/>
  <c r="U14" i="59"/>
  <c r="V14" i="59"/>
  <c r="W14" i="59"/>
  <c r="X14" i="59"/>
  <c r="Y14" i="59"/>
  <c r="F15" i="59"/>
  <c r="H15" i="59"/>
  <c r="I15" i="59"/>
  <c r="J15" i="59"/>
  <c r="K15" i="59"/>
  <c r="L15" i="59"/>
  <c r="M15" i="59"/>
  <c r="N15" i="59"/>
  <c r="O15" i="59"/>
  <c r="P15" i="59"/>
  <c r="Q15" i="59"/>
  <c r="R15" i="59"/>
  <c r="S15" i="59"/>
  <c r="T15" i="59"/>
  <c r="U15" i="59"/>
  <c r="V15" i="59"/>
  <c r="W15" i="59"/>
  <c r="X15" i="59"/>
  <c r="Y15" i="59"/>
  <c r="F16" i="59"/>
  <c r="H16" i="59"/>
  <c r="I16" i="59"/>
  <c r="J16" i="59"/>
  <c r="K16" i="59"/>
  <c r="L16" i="59"/>
  <c r="M16" i="59"/>
  <c r="N16" i="59"/>
  <c r="O16" i="59"/>
  <c r="P16" i="59"/>
  <c r="Q16" i="59"/>
  <c r="R16" i="59"/>
  <c r="S16" i="59"/>
  <c r="T16" i="59"/>
  <c r="U16" i="59"/>
  <c r="V16" i="59"/>
  <c r="W16" i="59"/>
  <c r="X16" i="59"/>
  <c r="Y16" i="59"/>
  <c r="F17" i="59"/>
  <c r="H17" i="59"/>
  <c r="I17" i="59"/>
  <c r="J17" i="59"/>
  <c r="K17" i="59"/>
  <c r="L17" i="59"/>
  <c r="M17" i="59"/>
  <c r="N17" i="59"/>
  <c r="O17" i="59"/>
  <c r="P17" i="59"/>
  <c r="Q17" i="59"/>
  <c r="R17" i="59"/>
  <c r="S17" i="59"/>
  <c r="T17" i="59"/>
  <c r="U17" i="59"/>
  <c r="V17" i="59"/>
  <c r="W17" i="59"/>
  <c r="X17" i="59"/>
  <c r="Y17" i="59"/>
  <c r="F18" i="59"/>
  <c r="H18" i="59"/>
  <c r="I18" i="59"/>
  <c r="J18" i="59"/>
  <c r="K18" i="59"/>
  <c r="L18" i="59"/>
  <c r="M18" i="59"/>
  <c r="N18" i="59"/>
  <c r="O18" i="59"/>
  <c r="P18" i="59"/>
  <c r="Q18" i="59"/>
  <c r="R18" i="59"/>
  <c r="S18" i="59"/>
  <c r="T18" i="59"/>
  <c r="U18" i="59"/>
  <c r="V18" i="59"/>
  <c r="W18" i="59"/>
  <c r="X18" i="59"/>
  <c r="Y18" i="59"/>
  <c r="F19" i="59"/>
  <c r="H19" i="59"/>
  <c r="I19" i="59"/>
  <c r="J19" i="59"/>
  <c r="K19" i="59"/>
  <c r="L19" i="59"/>
  <c r="M19" i="59"/>
  <c r="N19" i="59"/>
  <c r="O19" i="59"/>
  <c r="P19" i="59"/>
  <c r="Q19" i="59"/>
  <c r="R19" i="59"/>
  <c r="S19" i="59"/>
  <c r="T19" i="59"/>
  <c r="U19" i="59"/>
  <c r="V19" i="59"/>
  <c r="W19" i="59"/>
  <c r="X19" i="59"/>
  <c r="Y19" i="59"/>
  <c r="F20" i="59"/>
  <c r="H20" i="59"/>
  <c r="I20" i="59"/>
  <c r="J20" i="59"/>
  <c r="K20" i="59"/>
  <c r="L20" i="59"/>
  <c r="M20" i="59"/>
  <c r="N20" i="59"/>
  <c r="O20" i="59"/>
  <c r="P20" i="59"/>
  <c r="Q20" i="59"/>
  <c r="R20" i="59"/>
  <c r="S20" i="59"/>
  <c r="T20" i="59"/>
  <c r="U20" i="59"/>
  <c r="V20" i="59"/>
  <c r="W20" i="59"/>
  <c r="X20" i="59"/>
  <c r="Y20" i="59"/>
  <c r="F21" i="59"/>
  <c r="H21" i="59"/>
  <c r="I21" i="59"/>
  <c r="J21" i="59"/>
  <c r="K21" i="59"/>
  <c r="L21" i="59"/>
  <c r="M21" i="59"/>
  <c r="N21" i="59"/>
  <c r="O21" i="59"/>
  <c r="P21" i="59"/>
  <c r="Q21" i="59"/>
  <c r="R21" i="59"/>
  <c r="S21" i="59"/>
  <c r="T21" i="59"/>
  <c r="U21" i="59"/>
  <c r="V21" i="59"/>
  <c r="W21" i="59"/>
  <c r="X21" i="59"/>
  <c r="Y21" i="59"/>
  <c r="F22" i="59"/>
  <c r="H22" i="59"/>
  <c r="I22" i="59"/>
  <c r="J22" i="59"/>
  <c r="K22" i="59"/>
  <c r="L22" i="59"/>
  <c r="M22" i="59"/>
  <c r="N22" i="59"/>
  <c r="O22" i="59"/>
  <c r="P22" i="59"/>
  <c r="Q22" i="59"/>
  <c r="R22" i="59"/>
  <c r="S22" i="59"/>
  <c r="T22" i="59"/>
  <c r="U22" i="59"/>
  <c r="V22" i="59"/>
  <c r="W22" i="59"/>
  <c r="X22" i="59"/>
  <c r="Y22" i="59"/>
  <c r="F23" i="59"/>
  <c r="H23" i="59"/>
  <c r="I23" i="59"/>
  <c r="J23" i="59"/>
  <c r="K23" i="59"/>
  <c r="L23" i="59"/>
  <c r="M23" i="59"/>
  <c r="N23" i="59"/>
  <c r="O23" i="59"/>
  <c r="P23" i="59"/>
  <c r="Q23" i="59"/>
  <c r="R23" i="59"/>
  <c r="S23" i="59"/>
  <c r="T23" i="59"/>
  <c r="U23" i="59"/>
  <c r="V23" i="59"/>
  <c r="W23" i="59"/>
  <c r="X23" i="59"/>
  <c r="Y23" i="59"/>
  <c r="F24" i="59"/>
  <c r="H24" i="59"/>
  <c r="I24" i="59"/>
  <c r="J24" i="59"/>
  <c r="K24" i="59"/>
  <c r="L24" i="59"/>
  <c r="M24" i="59"/>
  <c r="N24" i="59"/>
  <c r="O24" i="59"/>
  <c r="P24" i="59"/>
  <c r="Q24" i="59"/>
  <c r="R24" i="59"/>
  <c r="S24" i="59"/>
  <c r="T24" i="59"/>
  <c r="U24" i="59"/>
  <c r="V24" i="59"/>
  <c r="W24" i="59"/>
  <c r="X24" i="59"/>
  <c r="Y24" i="59"/>
  <c r="F25" i="59"/>
  <c r="H25" i="59"/>
  <c r="I25" i="59"/>
  <c r="J25" i="59"/>
  <c r="K25" i="59"/>
  <c r="L25" i="59"/>
  <c r="M25" i="59"/>
  <c r="N25" i="59"/>
  <c r="O25" i="59"/>
  <c r="P25" i="59"/>
  <c r="Q25" i="59"/>
  <c r="R25" i="59"/>
  <c r="S25" i="59"/>
  <c r="T25" i="59"/>
  <c r="U25" i="59"/>
  <c r="V25" i="59"/>
  <c r="W25" i="59"/>
  <c r="X25" i="59"/>
  <c r="Y25" i="59"/>
  <c r="F26" i="59"/>
  <c r="H26" i="59"/>
  <c r="I26" i="59"/>
  <c r="J26" i="59"/>
  <c r="K26" i="59"/>
  <c r="L26" i="59"/>
  <c r="M26" i="59"/>
  <c r="N26" i="59"/>
  <c r="O26" i="59"/>
  <c r="P26" i="59"/>
  <c r="Q26" i="59"/>
  <c r="R26" i="59"/>
  <c r="S26" i="59"/>
  <c r="T26" i="59"/>
  <c r="U26" i="59"/>
  <c r="V26" i="59"/>
  <c r="W26" i="59"/>
  <c r="X26" i="59"/>
  <c r="Y26" i="59"/>
  <c r="F27" i="59"/>
  <c r="H27" i="59"/>
  <c r="I27" i="59"/>
  <c r="J27" i="59"/>
  <c r="K27" i="59"/>
  <c r="L27" i="59"/>
  <c r="M27" i="59"/>
  <c r="N27" i="59"/>
  <c r="O27" i="59"/>
  <c r="P27" i="59"/>
  <c r="Q27" i="59"/>
  <c r="R27" i="59"/>
  <c r="S27" i="59"/>
  <c r="T27" i="59"/>
  <c r="U27" i="59"/>
  <c r="V27" i="59"/>
  <c r="W27" i="59"/>
  <c r="X27" i="59"/>
  <c r="Y27" i="59"/>
  <c r="F28" i="59"/>
  <c r="H28" i="59"/>
  <c r="I28" i="59"/>
  <c r="J28" i="59"/>
  <c r="K28" i="59"/>
  <c r="L28" i="59"/>
  <c r="M28" i="59"/>
  <c r="N28" i="59"/>
  <c r="O28" i="59"/>
  <c r="P28" i="59"/>
  <c r="Q28" i="59"/>
  <c r="R28" i="59"/>
  <c r="S28" i="59"/>
  <c r="T28" i="59"/>
  <c r="U28" i="59"/>
  <c r="V28" i="59"/>
  <c r="W28" i="59"/>
  <c r="X28" i="59"/>
  <c r="Y28" i="59"/>
  <c r="F29" i="59"/>
  <c r="H29" i="59"/>
  <c r="I29" i="59"/>
  <c r="J29" i="59"/>
  <c r="K29" i="59"/>
  <c r="L29" i="59"/>
  <c r="M29" i="59"/>
  <c r="N29" i="59"/>
  <c r="O29" i="59"/>
  <c r="P29" i="59"/>
  <c r="Q29" i="59"/>
  <c r="R29" i="59"/>
  <c r="S29" i="59"/>
  <c r="T29" i="59"/>
  <c r="U29" i="59"/>
  <c r="V29" i="59"/>
  <c r="W29" i="59"/>
  <c r="X29" i="59"/>
  <c r="Y29" i="59"/>
  <c r="F31" i="59"/>
  <c r="H31" i="59"/>
  <c r="I31" i="59"/>
  <c r="J31" i="59"/>
  <c r="K31" i="59"/>
  <c r="L31" i="59"/>
  <c r="M31" i="59"/>
  <c r="N31" i="59"/>
  <c r="O31" i="59"/>
  <c r="P31" i="59"/>
  <c r="Q31" i="59"/>
  <c r="R31" i="59"/>
  <c r="S31" i="59"/>
  <c r="T31" i="59"/>
  <c r="U31" i="59"/>
  <c r="V31" i="59"/>
  <c r="W31" i="59"/>
  <c r="X31" i="59"/>
  <c r="Y31" i="59"/>
  <c r="F32" i="59"/>
  <c r="H32" i="59"/>
  <c r="I32" i="59"/>
  <c r="J32" i="59"/>
  <c r="K32" i="59"/>
  <c r="L32" i="59"/>
  <c r="M32" i="59"/>
  <c r="N32" i="59"/>
  <c r="O32" i="59"/>
  <c r="P32" i="59"/>
  <c r="Q32" i="59"/>
  <c r="R32" i="59"/>
  <c r="S32" i="59"/>
  <c r="T32" i="59"/>
  <c r="U32" i="59"/>
  <c r="V32" i="59"/>
  <c r="W32" i="59"/>
  <c r="X32" i="59"/>
  <c r="Y32" i="59"/>
  <c r="F33" i="59"/>
  <c r="H33" i="59"/>
  <c r="I33" i="59"/>
  <c r="J33" i="59"/>
  <c r="K33" i="59"/>
  <c r="L33" i="59"/>
  <c r="M33" i="59"/>
  <c r="N33" i="59"/>
  <c r="O33" i="59"/>
  <c r="P33" i="59"/>
  <c r="Q33" i="59"/>
  <c r="R33" i="59"/>
  <c r="S33" i="59"/>
  <c r="T33" i="59"/>
  <c r="U33" i="59"/>
  <c r="V33" i="59"/>
  <c r="W33" i="59"/>
  <c r="X33" i="59"/>
  <c r="Y33" i="59"/>
  <c r="F34" i="59"/>
  <c r="H34" i="59"/>
  <c r="I34" i="59"/>
  <c r="J34" i="59"/>
  <c r="K34" i="59"/>
  <c r="L34" i="59"/>
  <c r="M34" i="59"/>
  <c r="N34" i="59"/>
  <c r="O34" i="59"/>
  <c r="P34" i="59"/>
  <c r="Q34" i="59"/>
  <c r="R34" i="59"/>
  <c r="S34" i="59"/>
  <c r="T34" i="59"/>
  <c r="U34" i="59"/>
  <c r="V34" i="59"/>
  <c r="W34" i="59"/>
  <c r="X34" i="59"/>
  <c r="Y34" i="59"/>
  <c r="F35" i="59"/>
  <c r="H35" i="59"/>
  <c r="I35" i="59"/>
  <c r="J35" i="59"/>
  <c r="K35" i="59"/>
  <c r="L35" i="59"/>
  <c r="M35" i="59"/>
  <c r="N35" i="59"/>
  <c r="O35" i="59"/>
  <c r="P35" i="59"/>
  <c r="Q35" i="59"/>
  <c r="R35" i="59"/>
  <c r="S35" i="59"/>
  <c r="T35" i="59"/>
  <c r="U35" i="59"/>
  <c r="V35" i="59"/>
  <c r="W35" i="59"/>
  <c r="X35" i="59"/>
  <c r="Y35" i="59"/>
  <c r="F36" i="59"/>
  <c r="H36" i="59"/>
  <c r="I36" i="59"/>
  <c r="J36" i="59"/>
  <c r="K36" i="59"/>
  <c r="L36" i="59"/>
  <c r="M36" i="59"/>
  <c r="N36" i="59"/>
  <c r="O36" i="59"/>
  <c r="P36" i="59"/>
  <c r="Q36" i="59"/>
  <c r="R36" i="59"/>
  <c r="S36" i="59"/>
  <c r="T36" i="59"/>
  <c r="U36" i="59"/>
  <c r="V36" i="59"/>
  <c r="W36" i="59"/>
  <c r="X36" i="59"/>
  <c r="Y36" i="59"/>
  <c r="Y9" i="58"/>
  <c r="E9" i="58"/>
  <c r="AW9" i="58" s="1"/>
  <c r="Y10" i="58"/>
  <c r="E10" i="58"/>
  <c r="AW10" i="58" s="1"/>
  <c r="Y11" i="58"/>
  <c r="E11" i="58"/>
  <c r="AW11" i="58" s="1"/>
  <c r="Y12" i="58"/>
  <c r="E12" i="58"/>
  <c r="AW12" i="58" s="1"/>
  <c r="Y13" i="58"/>
  <c r="E13" i="58"/>
  <c r="AW13" i="58" s="1"/>
  <c r="Y14" i="58"/>
  <c r="E14" i="58"/>
  <c r="AW14" i="58" s="1"/>
  <c r="Y15" i="58"/>
  <c r="E15" i="58"/>
  <c r="AW15" i="58" s="1"/>
  <c r="Y16" i="58"/>
  <c r="E16" i="58"/>
  <c r="AW16" i="58" s="1"/>
  <c r="Y17" i="58"/>
  <c r="E17" i="58"/>
  <c r="AW17" i="58" s="1"/>
  <c r="Y18" i="58"/>
  <c r="E18" i="58"/>
  <c r="AW18" i="58" s="1"/>
  <c r="Y19" i="58"/>
  <c r="E19" i="58"/>
  <c r="AW19" i="58" s="1"/>
  <c r="Y20" i="58"/>
  <c r="E20" i="58"/>
  <c r="AW20" i="58" s="1"/>
  <c r="Y21" i="58"/>
  <c r="E21" i="58"/>
  <c r="AW21" i="58" s="1"/>
  <c r="Y22" i="58"/>
  <c r="E22" i="58"/>
  <c r="AW22" i="58" s="1"/>
  <c r="Y23" i="58"/>
  <c r="E23" i="58"/>
  <c r="AW23" i="58" s="1"/>
  <c r="Y24" i="58"/>
  <c r="E24" i="58"/>
  <c r="AW24" i="58" s="1"/>
  <c r="Y25" i="58"/>
  <c r="E25" i="58"/>
  <c r="AW25" i="58" s="1"/>
  <c r="Y26" i="58"/>
  <c r="E26" i="58"/>
  <c r="AW26" i="58" s="1"/>
  <c r="Y27" i="58"/>
  <c r="E27" i="58"/>
  <c r="AW27" i="58" s="1"/>
  <c r="Y28" i="58"/>
  <c r="E28" i="58"/>
  <c r="AW28" i="58" s="1"/>
  <c r="Y29" i="58"/>
  <c r="E29" i="58"/>
  <c r="AW29" i="58" s="1"/>
  <c r="Y31" i="58"/>
  <c r="E31" i="58"/>
  <c r="AW31" i="58" s="1"/>
  <c r="Y32" i="58"/>
  <c r="E32" i="58"/>
  <c r="AW32" i="58" s="1"/>
  <c r="Y33" i="58"/>
  <c r="E33" i="58"/>
  <c r="AW33" i="58" s="1"/>
  <c r="Y34" i="58"/>
  <c r="E34" i="58"/>
  <c r="AW34" i="58" s="1"/>
  <c r="Y35" i="58"/>
  <c r="E35" i="58"/>
  <c r="AW35" i="58" s="1"/>
  <c r="Y36" i="58"/>
  <c r="E36" i="58"/>
  <c r="AW36" i="58" s="1"/>
  <c r="Y8" i="58"/>
  <c r="E8" i="58"/>
  <c r="AW8" i="58" s="1"/>
  <c r="X9" i="58"/>
  <c r="D9" i="58"/>
  <c r="AV9" i="58" s="1"/>
  <c r="X10" i="58"/>
  <c r="D10" i="58"/>
  <c r="AV10" i="58" s="1"/>
  <c r="X11" i="58"/>
  <c r="D11" i="58"/>
  <c r="AV11" i="58" s="1"/>
  <c r="X12" i="58"/>
  <c r="D12" i="58"/>
  <c r="AV12" i="58" s="1"/>
  <c r="X13" i="58"/>
  <c r="D13" i="58"/>
  <c r="AV13" i="58" s="1"/>
  <c r="X14" i="58"/>
  <c r="D14" i="58"/>
  <c r="AV14" i="58" s="1"/>
  <c r="X15" i="58"/>
  <c r="D15" i="58"/>
  <c r="AV15" i="58" s="1"/>
  <c r="X16" i="58"/>
  <c r="D16" i="58"/>
  <c r="AV16" i="58" s="1"/>
  <c r="X17" i="58"/>
  <c r="D17" i="58"/>
  <c r="AV17" i="58" s="1"/>
  <c r="X18" i="58"/>
  <c r="D18" i="58"/>
  <c r="AV18" i="58" s="1"/>
  <c r="X19" i="58"/>
  <c r="D19" i="58"/>
  <c r="AV19" i="58" s="1"/>
  <c r="X20" i="58"/>
  <c r="D20" i="58"/>
  <c r="AV20" i="58" s="1"/>
  <c r="X21" i="58"/>
  <c r="D21" i="58"/>
  <c r="AV21" i="58" s="1"/>
  <c r="X22" i="58"/>
  <c r="D22" i="58"/>
  <c r="AV22" i="58" s="1"/>
  <c r="X23" i="58"/>
  <c r="D23" i="58"/>
  <c r="AV23" i="58" s="1"/>
  <c r="X24" i="58"/>
  <c r="D24" i="58"/>
  <c r="AV24" i="58" s="1"/>
  <c r="X25" i="58"/>
  <c r="D25" i="58"/>
  <c r="AV25" i="58" s="1"/>
  <c r="X26" i="58"/>
  <c r="D26" i="58"/>
  <c r="AV26" i="58" s="1"/>
  <c r="X27" i="58"/>
  <c r="D27" i="58"/>
  <c r="AV27" i="58" s="1"/>
  <c r="X28" i="58"/>
  <c r="D28" i="58"/>
  <c r="AV28" i="58" s="1"/>
  <c r="X29" i="58"/>
  <c r="D29" i="58"/>
  <c r="AV29" i="58" s="1"/>
  <c r="X31" i="58"/>
  <c r="D31" i="58"/>
  <c r="AV31" i="58" s="1"/>
  <c r="X32" i="58"/>
  <c r="D32" i="58"/>
  <c r="AV32" i="58" s="1"/>
  <c r="X33" i="58"/>
  <c r="D33" i="58"/>
  <c r="AV33" i="58" s="1"/>
  <c r="X34" i="58"/>
  <c r="D34" i="58"/>
  <c r="AV34" i="58" s="1"/>
  <c r="X35" i="58"/>
  <c r="D35" i="58"/>
  <c r="AV35" i="58" s="1"/>
  <c r="X36" i="58"/>
  <c r="D36" i="58"/>
  <c r="AV36" i="58" s="1"/>
  <c r="X8" i="58"/>
  <c r="D8" i="58"/>
  <c r="AV8" i="58" s="1"/>
  <c r="W9" i="58"/>
  <c r="C9" i="58"/>
  <c r="AU9" i="58" s="1"/>
  <c r="W10" i="58"/>
  <c r="C10" i="58"/>
  <c r="AU10" i="58" s="1"/>
  <c r="W11" i="58"/>
  <c r="C11" i="58"/>
  <c r="AU11" i="58" s="1"/>
  <c r="W12" i="58"/>
  <c r="C12" i="58"/>
  <c r="AU12" i="58" s="1"/>
  <c r="W13" i="58"/>
  <c r="C13" i="58"/>
  <c r="AU13" i="58" s="1"/>
  <c r="W14" i="58"/>
  <c r="C14" i="58"/>
  <c r="AU14" i="58" s="1"/>
  <c r="W15" i="58"/>
  <c r="C15" i="58"/>
  <c r="AU15" i="58" s="1"/>
  <c r="W16" i="58"/>
  <c r="C16" i="58"/>
  <c r="AU16" i="58" s="1"/>
  <c r="W17" i="58"/>
  <c r="C17" i="58"/>
  <c r="AU17" i="58" s="1"/>
  <c r="W18" i="58"/>
  <c r="C18" i="58"/>
  <c r="AU18" i="58" s="1"/>
  <c r="W19" i="58"/>
  <c r="C19" i="58"/>
  <c r="AU19" i="58" s="1"/>
  <c r="W20" i="58"/>
  <c r="C20" i="58"/>
  <c r="AU20" i="58" s="1"/>
  <c r="W21" i="58"/>
  <c r="C21" i="58"/>
  <c r="AU21" i="58" s="1"/>
  <c r="W22" i="58"/>
  <c r="C22" i="58"/>
  <c r="AU22" i="58" s="1"/>
  <c r="W23" i="58"/>
  <c r="C23" i="58"/>
  <c r="AU23" i="58" s="1"/>
  <c r="W24" i="58"/>
  <c r="C24" i="58"/>
  <c r="AU24" i="58" s="1"/>
  <c r="W25" i="58"/>
  <c r="C25" i="58"/>
  <c r="AU25" i="58" s="1"/>
  <c r="W26" i="58"/>
  <c r="C26" i="58"/>
  <c r="AU26" i="58" s="1"/>
  <c r="W27" i="58"/>
  <c r="C27" i="58"/>
  <c r="AU27" i="58" s="1"/>
  <c r="W28" i="58"/>
  <c r="C28" i="58"/>
  <c r="AU28" i="58" s="1"/>
  <c r="W29" i="58"/>
  <c r="C29" i="58"/>
  <c r="AU29" i="58" s="1"/>
  <c r="W31" i="58"/>
  <c r="C31" i="58"/>
  <c r="AU31" i="58" s="1"/>
  <c r="W32" i="58"/>
  <c r="C32" i="58"/>
  <c r="AU32" i="58" s="1"/>
  <c r="W33" i="58"/>
  <c r="C33" i="58"/>
  <c r="AU33" i="58" s="1"/>
  <c r="W34" i="58"/>
  <c r="C34" i="58"/>
  <c r="AU34" i="58" s="1"/>
  <c r="W35" i="58"/>
  <c r="C35" i="58"/>
  <c r="AU35" i="58" s="1"/>
  <c r="W36" i="58"/>
  <c r="C36" i="58"/>
  <c r="AU36" i="58" s="1"/>
  <c r="W8" i="58"/>
  <c r="C8" i="58"/>
  <c r="AU8" i="58" s="1"/>
  <c r="S9" i="58"/>
  <c r="T9" i="58"/>
  <c r="U9" i="58"/>
  <c r="S10" i="58"/>
  <c r="T10" i="58"/>
  <c r="U10" i="58"/>
  <c r="S11" i="58"/>
  <c r="T11" i="58"/>
  <c r="U11" i="58"/>
  <c r="S12" i="58"/>
  <c r="T12" i="58"/>
  <c r="U12" i="58"/>
  <c r="S13" i="58"/>
  <c r="T13" i="58"/>
  <c r="U13" i="58"/>
  <c r="S14" i="58"/>
  <c r="T14" i="58"/>
  <c r="U14" i="58"/>
  <c r="S15" i="58"/>
  <c r="T15" i="58"/>
  <c r="U15" i="58"/>
  <c r="S16" i="58"/>
  <c r="T16" i="58"/>
  <c r="U16" i="58"/>
  <c r="S17" i="58"/>
  <c r="T17" i="58"/>
  <c r="U17" i="58"/>
  <c r="S18" i="58"/>
  <c r="T18" i="58"/>
  <c r="U18" i="58"/>
  <c r="S19" i="58"/>
  <c r="T19" i="58"/>
  <c r="U19" i="58"/>
  <c r="S20" i="58"/>
  <c r="T20" i="58"/>
  <c r="U20" i="58"/>
  <c r="S21" i="58"/>
  <c r="T21" i="58"/>
  <c r="U21" i="58"/>
  <c r="S22" i="58"/>
  <c r="T22" i="58"/>
  <c r="U22" i="58"/>
  <c r="S23" i="58"/>
  <c r="T23" i="58"/>
  <c r="U23" i="58"/>
  <c r="S24" i="58"/>
  <c r="T24" i="58"/>
  <c r="U24" i="58"/>
  <c r="S25" i="58"/>
  <c r="T25" i="58"/>
  <c r="U25" i="58"/>
  <c r="S26" i="58"/>
  <c r="T26" i="58"/>
  <c r="U26" i="58"/>
  <c r="S27" i="58"/>
  <c r="T27" i="58"/>
  <c r="U27" i="58"/>
  <c r="S28" i="58"/>
  <c r="T28" i="58"/>
  <c r="U28" i="58"/>
  <c r="S29" i="58"/>
  <c r="T29" i="58"/>
  <c r="U29" i="58"/>
  <c r="S31" i="58"/>
  <c r="T31" i="58"/>
  <c r="U31" i="58"/>
  <c r="S32" i="58"/>
  <c r="T32" i="58"/>
  <c r="U32" i="58"/>
  <c r="S33" i="58"/>
  <c r="T33" i="58"/>
  <c r="U33" i="58"/>
  <c r="S34" i="58"/>
  <c r="T34" i="58"/>
  <c r="U34" i="58"/>
  <c r="S35" i="58"/>
  <c r="T35" i="58"/>
  <c r="U35" i="58"/>
  <c r="S36" i="58"/>
  <c r="T36" i="58"/>
  <c r="U36" i="58"/>
  <c r="T8" i="58"/>
  <c r="U8" i="58"/>
  <c r="S8" i="58"/>
  <c r="O9" i="58"/>
  <c r="P9" i="58"/>
  <c r="Q9" i="58"/>
  <c r="O10" i="58"/>
  <c r="P10" i="58"/>
  <c r="Q10" i="58"/>
  <c r="O11" i="58"/>
  <c r="P11" i="58"/>
  <c r="Q11" i="58"/>
  <c r="O12" i="58"/>
  <c r="P12" i="58"/>
  <c r="Q12" i="58"/>
  <c r="O13" i="58"/>
  <c r="P13" i="58"/>
  <c r="Q13" i="58"/>
  <c r="O14" i="58"/>
  <c r="P14" i="58"/>
  <c r="Q14" i="58"/>
  <c r="O15" i="58"/>
  <c r="P15" i="58"/>
  <c r="Q15" i="58"/>
  <c r="O16" i="58"/>
  <c r="P16" i="58"/>
  <c r="Q16" i="58"/>
  <c r="O17" i="58"/>
  <c r="P17" i="58"/>
  <c r="Q17" i="58"/>
  <c r="O18" i="58"/>
  <c r="P18" i="58"/>
  <c r="Q18" i="58"/>
  <c r="O19" i="58"/>
  <c r="P19" i="58"/>
  <c r="Q19" i="58"/>
  <c r="O20" i="58"/>
  <c r="P20" i="58"/>
  <c r="Q20" i="58"/>
  <c r="O21" i="58"/>
  <c r="P21" i="58"/>
  <c r="Q21" i="58"/>
  <c r="O22" i="58"/>
  <c r="P22" i="58"/>
  <c r="Q22" i="58"/>
  <c r="O23" i="58"/>
  <c r="P23" i="58"/>
  <c r="Q23" i="58"/>
  <c r="O24" i="58"/>
  <c r="P24" i="58"/>
  <c r="Q24" i="58"/>
  <c r="O25" i="58"/>
  <c r="P25" i="58"/>
  <c r="Q25" i="58"/>
  <c r="O26" i="58"/>
  <c r="P26" i="58"/>
  <c r="Q26" i="58"/>
  <c r="O27" i="58"/>
  <c r="P27" i="58"/>
  <c r="Q27" i="58"/>
  <c r="O28" i="58"/>
  <c r="P28" i="58"/>
  <c r="Q28" i="58"/>
  <c r="O29" i="58"/>
  <c r="P29" i="58"/>
  <c r="Q29" i="58"/>
  <c r="O31" i="58"/>
  <c r="P31" i="58"/>
  <c r="Q31" i="58"/>
  <c r="O32" i="58"/>
  <c r="P32" i="58"/>
  <c r="Q32" i="58"/>
  <c r="O33" i="58"/>
  <c r="P33" i="58"/>
  <c r="Q33" i="58"/>
  <c r="O34" i="58"/>
  <c r="P34" i="58"/>
  <c r="Q34" i="58"/>
  <c r="O35" i="58"/>
  <c r="P35" i="58"/>
  <c r="Q35" i="58"/>
  <c r="O36" i="58"/>
  <c r="P36" i="58"/>
  <c r="Q36" i="58"/>
  <c r="P8" i="58"/>
  <c r="Q8" i="58"/>
  <c r="O8" i="58"/>
  <c r="K9" i="58"/>
  <c r="L9" i="58"/>
  <c r="M9" i="58"/>
  <c r="K10" i="58"/>
  <c r="L10" i="58"/>
  <c r="M10" i="58"/>
  <c r="K11" i="58"/>
  <c r="L11" i="58"/>
  <c r="M11" i="58"/>
  <c r="K12" i="58"/>
  <c r="L12" i="58"/>
  <c r="M12" i="58"/>
  <c r="K13" i="58"/>
  <c r="L13" i="58"/>
  <c r="M13" i="58"/>
  <c r="K14" i="58"/>
  <c r="L14" i="58"/>
  <c r="M14" i="58"/>
  <c r="K15" i="58"/>
  <c r="L15" i="58"/>
  <c r="M15" i="58"/>
  <c r="K16" i="58"/>
  <c r="L16" i="58"/>
  <c r="M16" i="58"/>
  <c r="K17" i="58"/>
  <c r="L17" i="58"/>
  <c r="M17" i="58"/>
  <c r="K18" i="58"/>
  <c r="L18" i="58"/>
  <c r="M18" i="58"/>
  <c r="K19" i="58"/>
  <c r="L19" i="58"/>
  <c r="M19" i="58"/>
  <c r="K20" i="58"/>
  <c r="L20" i="58"/>
  <c r="M20" i="58"/>
  <c r="K21" i="58"/>
  <c r="L21" i="58"/>
  <c r="M21" i="58"/>
  <c r="K22" i="58"/>
  <c r="L22" i="58"/>
  <c r="M22" i="58"/>
  <c r="K23" i="58"/>
  <c r="L23" i="58"/>
  <c r="M23" i="58"/>
  <c r="K24" i="58"/>
  <c r="L24" i="58"/>
  <c r="M24" i="58"/>
  <c r="K25" i="58"/>
  <c r="L25" i="58"/>
  <c r="M25" i="58"/>
  <c r="K26" i="58"/>
  <c r="L26" i="58"/>
  <c r="M26" i="58"/>
  <c r="K27" i="58"/>
  <c r="L27" i="58"/>
  <c r="M27" i="58"/>
  <c r="K28" i="58"/>
  <c r="L28" i="58"/>
  <c r="M28" i="58"/>
  <c r="K29" i="58"/>
  <c r="L29" i="58"/>
  <c r="M29" i="58"/>
  <c r="K31" i="58"/>
  <c r="L31" i="58"/>
  <c r="M31" i="58"/>
  <c r="K32" i="58"/>
  <c r="L32" i="58"/>
  <c r="M32" i="58"/>
  <c r="K33" i="58"/>
  <c r="L33" i="58"/>
  <c r="M33" i="58"/>
  <c r="K34" i="58"/>
  <c r="L34" i="58"/>
  <c r="M34" i="58"/>
  <c r="K35" i="58"/>
  <c r="L35" i="58"/>
  <c r="M35" i="58"/>
  <c r="K36" i="58"/>
  <c r="L36" i="58"/>
  <c r="M36" i="58"/>
  <c r="L8" i="58"/>
  <c r="M8" i="58"/>
  <c r="K8" i="58"/>
  <c r="G9" i="58"/>
  <c r="H9" i="58"/>
  <c r="I9" i="58"/>
  <c r="G10" i="58"/>
  <c r="H10" i="58"/>
  <c r="I10" i="58"/>
  <c r="G11" i="58"/>
  <c r="H11" i="58"/>
  <c r="I11" i="58"/>
  <c r="G12" i="58"/>
  <c r="H12" i="58"/>
  <c r="I12" i="58"/>
  <c r="G13" i="58"/>
  <c r="H13" i="58"/>
  <c r="I13" i="58"/>
  <c r="G14" i="58"/>
  <c r="H14" i="58"/>
  <c r="I14" i="58"/>
  <c r="G15" i="58"/>
  <c r="H15" i="58"/>
  <c r="I15" i="58"/>
  <c r="G16" i="58"/>
  <c r="H16" i="58"/>
  <c r="I16" i="58"/>
  <c r="G17" i="58"/>
  <c r="H17" i="58"/>
  <c r="I17" i="58"/>
  <c r="G18" i="58"/>
  <c r="H18" i="58"/>
  <c r="I18" i="58"/>
  <c r="G19" i="58"/>
  <c r="H19" i="58"/>
  <c r="I19" i="58"/>
  <c r="G20" i="58"/>
  <c r="H20" i="58"/>
  <c r="I20" i="58"/>
  <c r="G21" i="58"/>
  <c r="H21" i="58"/>
  <c r="I21" i="58"/>
  <c r="G22" i="58"/>
  <c r="H22" i="58"/>
  <c r="I22" i="58"/>
  <c r="G23" i="58"/>
  <c r="H23" i="58"/>
  <c r="I23" i="58"/>
  <c r="G24" i="58"/>
  <c r="H24" i="58"/>
  <c r="I24" i="58"/>
  <c r="G25" i="58"/>
  <c r="H25" i="58"/>
  <c r="I25" i="58"/>
  <c r="G26" i="58"/>
  <c r="H26" i="58"/>
  <c r="I26" i="58"/>
  <c r="G27" i="58"/>
  <c r="H27" i="58"/>
  <c r="I27" i="58"/>
  <c r="G28" i="58"/>
  <c r="H28" i="58"/>
  <c r="I28" i="58"/>
  <c r="G29" i="58"/>
  <c r="H29" i="58"/>
  <c r="I29" i="58"/>
  <c r="G31" i="58"/>
  <c r="H31" i="58"/>
  <c r="I31" i="58"/>
  <c r="G32" i="58"/>
  <c r="H32" i="58"/>
  <c r="I32" i="58"/>
  <c r="G33" i="58"/>
  <c r="H33" i="58"/>
  <c r="I33" i="58"/>
  <c r="G34" i="58"/>
  <c r="H34" i="58"/>
  <c r="I34" i="58"/>
  <c r="G35" i="58"/>
  <c r="H35" i="58"/>
  <c r="I35" i="58"/>
  <c r="H36" i="58"/>
  <c r="I36" i="58"/>
  <c r="H8" i="58"/>
  <c r="I8" i="58"/>
  <c r="G8" i="58"/>
  <c r="P35" i="30"/>
  <c r="M35" i="30"/>
  <c r="J35" i="30"/>
  <c r="G35" i="30"/>
  <c r="P34" i="30"/>
  <c r="M34" i="30"/>
  <c r="J34" i="30"/>
  <c r="G34" i="30"/>
  <c r="P33" i="30"/>
  <c r="M33" i="30"/>
  <c r="J33" i="30"/>
  <c r="G33" i="30"/>
  <c r="P32" i="30"/>
  <c r="M32" i="30"/>
  <c r="J32" i="30"/>
  <c r="G32" i="30"/>
  <c r="P31" i="30"/>
  <c r="M31" i="30"/>
  <c r="J31" i="30"/>
  <c r="G31" i="30"/>
  <c r="P30" i="30"/>
  <c r="M30" i="30"/>
  <c r="J30" i="30"/>
  <c r="G30" i="30"/>
  <c r="P14" i="30"/>
  <c r="M14" i="30"/>
  <c r="J14" i="30"/>
  <c r="G14" i="30"/>
  <c r="P8" i="30"/>
  <c r="M8" i="30"/>
  <c r="J8" i="30"/>
  <c r="G8" i="30"/>
  <c r="P18" i="30"/>
  <c r="M18" i="30"/>
  <c r="J18" i="30"/>
  <c r="G18" i="30"/>
  <c r="P11" i="30"/>
  <c r="M11" i="30"/>
  <c r="J11" i="30"/>
  <c r="G11" i="30"/>
  <c r="P17" i="30"/>
  <c r="M17" i="30"/>
  <c r="J17" i="30"/>
  <c r="G17" i="30"/>
  <c r="P27" i="30"/>
  <c r="M27" i="30"/>
  <c r="J27" i="30"/>
  <c r="G27" i="30"/>
  <c r="P28" i="30"/>
  <c r="M28" i="30"/>
  <c r="J28" i="30"/>
  <c r="G28" i="30"/>
  <c r="P24" i="30"/>
  <c r="M24" i="30"/>
  <c r="J24" i="30"/>
  <c r="G24" i="30"/>
  <c r="P7" i="30"/>
  <c r="M7" i="30"/>
  <c r="J7" i="30"/>
  <c r="G7" i="30"/>
  <c r="P22" i="30"/>
  <c r="M22" i="30"/>
  <c r="J22" i="30"/>
  <c r="G22" i="30"/>
  <c r="P19" i="30"/>
  <c r="M19" i="30"/>
  <c r="J19" i="30"/>
  <c r="G19" i="30"/>
  <c r="P10" i="30"/>
  <c r="M10" i="30"/>
  <c r="J10" i="30"/>
  <c r="G10" i="30"/>
  <c r="P9" i="30"/>
  <c r="M9" i="30"/>
  <c r="J9" i="30"/>
  <c r="G9" i="30"/>
  <c r="P20" i="30"/>
  <c r="M20" i="30"/>
  <c r="J20" i="30"/>
  <c r="G20" i="30"/>
  <c r="P15" i="30"/>
  <c r="M15" i="30"/>
  <c r="J15" i="30"/>
  <c r="G15" i="30"/>
  <c r="P16" i="30"/>
  <c r="M16" i="30"/>
  <c r="J16" i="30"/>
  <c r="G16" i="30"/>
  <c r="P23" i="30"/>
  <c r="M23" i="30"/>
  <c r="J23" i="30"/>
  <c r="G23" i="30"/>
  <c r="P26" i="30"/>
  <c r="M26" i="30"/>
  <c r="J26" i="30"/>
  <c r="G26" i="30"/>
  <c r="P25" i="30"/>
  <c r="M25" i="30"/>
  <c r="J25" i="30"/>
  <c r="G25" i="30"/>
  <c r="P21" i="30"/>
  <c r="M21" i="30"/>
  <c r="J21" i="30"/>
  <c r="G21" i="30"/>
  <c r="H28" i="25"/>
  <c r="H29" i="25"/>
  <c r="H30" i="25"/>
  <c r="H12" i="25"/>
  <c r="H14" i="25"/>
  <c r="H17" i="25"/>
  <c r="H18" i="25"/>
  <c r="H19" i="25"/>
  <c r="H20" i="25"/>
  <c r="H21" i="25"/>
  <c r="H22" i="25"/>
  <c r="H25" i="25"/>
  <c r="H26" i="25"/>
  <c r="H27" i="25"/>
  <c r="G17" i="25"/>
  <c r="G18" i="25"/>
  <c r="G19" i="25"/>
  <c r="G20" i="25"/>
  <c r="G21" i="25"/>
  <c r="G22" i="25"/>
  <c r="G25" i="25"/>
  <c r="G26" i="25"/>
  <c r="G27" i="25"/>
  <c r="G28" i="25"/>
  <c r="G29" i="25"/>
  <c r="G30" i="25"/>
  <c r="F10" i="25"/>
  <c r="F11" i="25"/>
  <c r="F12" i="25"/>
  <c r="F13" i="25"/>
  <c r="F14" i="25"/>
  <c r="F17" i="25"/>
  <c r="F18" i="25"/>
  <c r="F19" i="25"/>
  <c r="F20" i="25"/>
  <c r="F21" i="25"/>
  <c r="F22" i="25"/>
  <c r="F25" i="25"/>
  <c r="F26" i="25"/>
  <c r="F27" i="25"/>
  <c r="F28" i="25"/>
  <c r="F29" i="25"/>
  <c r="F30" i="25"/>
  <c r="F9" i="25"/>
  <c r="E10" i="25"/>
  <c r="E11" i="25"/>
  <c r="E12" i="25"/>
  <c r="E13" i="25"/>
  <c r="E14" i="25"/>
  <c r="E17" i="25"/>
  <c r="E18" i="25"/>
  <c r="E19" i="25"/>
  <c r="E20" i="25"/>
  <c r="E21" i="25"/>
  <c r="E22" i="25"/>
  <c r="E25" i="25"/>
  <c r="E26" i="25"/>
  <c r="E27" i="25"/>
  <c r="E28" i="25"/>
  <c r="E29" i="25"/>
  <c r="E30" i="25"/>
  <c r="E9" i="25"/>
  <c r="D10" i="25"/>
  <c r="D11" i="25"/>
  <c r="D12" i="25"/>
  <c r="D13" i="25"/>
  <c r="D14" i="25"/>
  <c r="D17" i="25"/>
  <c r="D18" i="25"/>
  <c r="D19" i="25"/>
  <c r="D20" i="25"/>
  <c r="D21" i="25"/>
  <c r="D22" i="25"/>
  <c r="D25" i="25"/>
  <c r="D26" i="25"/>
  <c r="D27" i="25"/>
  <c r="D28" i="25"/>
  <c r="D29" i="25"/>
  <c r="D30" i="25"/>
  <c r="D9" i="25"/>
  <c r="R9" i="9"/>
  <c r="R10" i="9"/>
  <c r="R12" i="9"/>
  <c r="R8" i="9"/>
  <c r="O13" i="9"/>
  <c r="G14" i="25" s="1"/>
  <c r="O8" i="9"/>
  <c r="G9" i="25" s="1"/>
  <c r="O9" i="9"/>
  <c r="G10" i="25" s="1"/>
  <c r="O10" i="9"/>
  <c r="G11" i="25" s="1"/>
  <c r="O11" i="9"/>
  <c r="G12" i="25" s="1"/>
  <c r="O12" i="9"/>
  <c r="G13" i="25" s="1"/>
  <c r="E9" i="64" l="1"/>
  <c r="AW9" i="64" s="1"/>
  <c r="AC11" i="64"/>
  <c r="E11" i="64"/>
  <c r="AW11" i="64" s="1"/>
  <c r="AC32" i="58"/>
  <c r="E14" i="64"/>
  <c r="AW14" i="64" s="1"/>
  <c r="AC12" i="64"/>
  <c r="AC30" i="64"/>
  <c r="AC26" i="64"/>
  <c r="AC22" i="64"/>
  <c r="AC18" i="64"/>
  <c r="E29" i="64"/>
  <c r="AW29" i="64" s="1"/>
  <c r="E25" i="64"/>
  <c r="AW25" i="64" s="1"/>
  <c r="E21" i="64"/>
  <c r="AW21" i="64" s="1"/>
  <c r="E17" i="64"/>
  <c r="AW17" i="64" s="1"/>
  <c r="AB28" i="58"/>
  <c r="AC24" i="58"/>
  <c r="AC20" i="58"/>
  <c r="AC16" i="58"/>
  <c r="AC27" i="58"/>
  <c r="AC23" i="58"/>
  <c r="AC19" i="58"/>
  <c r="AC15" i="58"/>
  <c r="AC11" i="58"/>
  <c r="AC26" i="58"/>
  <c r="AB29" i="58"/>
  <c r="AB25" i="58"/>
  <c r="AB21" i="58"/>
  <c r="AB17" i="58"/>
  <c r="I11" i="25"/>
  <c r="I9" i="25"/>
  <c r="H9" i="25"/>
  <c r="H11" i="25"/>
  <c r="H13" i="25"/>
  <c r="I14" i="25"/>
  <c r="I12" i="25"/>
  <c r="I10" i="25"/>
  <c r="H10" i="25"/>
  <c r="I13" i="25"/>
  <c r="G36" i="59"/>
  <c r="G35" i="59"/>
  <c r="G34" i="59"/>
  <c r="G33" i="59"/>
  <c r="G32" i="59"/>
  <c r="G31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8" i="59"/>
  <c r="AC36" i="58"/>
  <c r="P14" i="63"/>
  <c r="Q14" i="63"/>
  <c r="O14" i="63"/>
  <c r="Q14" i="64"/>
  <c r="K14" i="63"/>
  <c r="L14" i="63"/>
  <c r="M14" i="63"/>
  <c r="M14" i="64"/>
  <c r="Q15" i="63"/>
  <c r="O15" i="63"/>
  <c r="P15" i="63"/>
  <c r="Q15" i="64"/>
  <c r="S14" i="63"/>
  <c r="T14" i="63"/>
  <c r="U14" i="63"/>
  <c r="W15" i="63"/>
  <c r="X15" i="63"/>
  <c r="Y15" i="63"/>
  <c r="K15" i="63"/>
  <c r="L15" i="63"/>
  <c r="M15" i="63"/>
  <c r="S30" i="63"/>
  <c r="T30" i="63"/>
  <c r="U30" i="63"/>
  <c r="K30" i="63"/>
  <c r="L30" i="63"/>
  <c r="M30" i="63"/>
  <c r="X28" i="63"/>
  <c r="Y28" i="63"/>
  <c r="W28" i="63"/>
  <c r="X24" i="63"/>
  <c r="Y24" i="63"/>
  <c r="W24" i="63"/>
  <c r="S26" i="63"/>
  <c r="T26" i="63"/>
  <c r="U26" i="63"/>
  <c r="O28" i="63"/>
  <c r="P28" i="63"/>
  <c r="Q28" i="63"/>
  <c r="O24" i="63"/>
  <c r="P24" i="63"/>
  <c r="Q24" i="63"/>
  <c r="K26" i="63"/>
  <c r="L26" i="63"/>
  <c r="M26" i="63"/>
  <c r="I28" i="63"/>
  <c r="G28" i="63"/>
  <c r="H28" i="63"/>
  <c r="G24" i="63"/>
  <c r="H24" i="63"/>
  <c r="I24" i="63"/>
  <c r="X20" i="63"/>
  <c r="Y20" i="63"/>
  <c r="W20" i="63"/>
  <c r="T20" i="63"/>
  <c r="S20" i="63"/>
  <c r="U20" i="63"/>
  <c r="O20" i="63"/>
  <c r="P20" i="63"/>
  <c r="Q20" i="63"/>
  <c r="L20" i="63"/>
  <c r="M20" i="63"/>
  <c r="K20" i="63"/>
  <c r="G20" i="63"/>
  <c r="H20" i="63"/>
  <c r="I20" i="63"/>
  <c r="X16" i="63"/>
  <c r="Y16" i="63"/>
  <c r="W16" i="63"/>
  <c r="T16" i="63"/>
  <c r="S16" i="63"/>
  <c r="U16" i="63"/>
  <c r="O16" i="63"/>
  <c r="P16" i="63"/>
  <c r="Q16" i="63"/>
  <c r="L16" i="63"/>
  <c r="K16" i="63"/>
  <c r="M16" i="63"/>
  <c r="H16" i="63"/>
  <c r="I16" i="63"/>
  <c r="G16" i="63"/>
  <c r="W10" i="63"/>
  <c r="X10" i="63"/>
  <c r="Y10" i="63"/>
  <c r="T10" i="63"/>
  <c r="U10" i="63"/>
  <c r="S10" i="63"/>
  <c r="P10" i="63"/>
  <c r="Q10" i="63"/>
  <c r="O10" i="63"/>
  <c r="K10" i="63"/>
  <c r="L10" i="63"/>
  <c r="M10" i="63"/>
  <c r="H10" i="63"/>
  <c r="G10" i="63"/>
  <c r="I10" i="63"/>
  <c r="AA9" i="63"/>
  <c r="AB9" i="63"/>
  <c r="AC9" i="63"/>
  <c r="AC29" i="63"/>
  <c r="AA29" i="63"/>
  <c r="AB29" i="63"/>
  <c r="D28" i="63"/>
  <c r="AV28" i="63" s="1"/>
  <c r="E28" i="63"/>
  <c r="AW28" i="63" s="1"/>
  <c r="C28" i="63"/>
  <c r="AU28" i="63" s="1"/>
  <c r="AC25" i="63"/>
  <c r="AA25" i="63"/>
  <c r="AB25" i="63"/>
  <c r="D24" i="63"/>
  <c r="AV24" i="63" s="1"/>
  <c r="E24" i="63"/>
  <c r="AW24" i="63" s="1"/>
  <c r="C24" i="63"/>
  <c r="AU24" i="63" s="1"/>
  <c r="AC21" i="63"/>
  <c r="AA21" i="63"/>
  <c r="AB21" i="63"/>
  <c r="D20" i="63"/>
  <c r="AV20" i="63" s="1"/>
  <c r="E20" i="63"/>
  <c r="AW20" i="63" s="1"/>
  <c r="C20" i="63"/>
  <c r="AU20" i="63" s="1"/>
  <c r="AC17" i="63"/>
  <c r="AA17" i="63"/>
  <c r="AB17" i="63"/>
  <c r="D16" i="63"/>
  <c r="AV16" i="63" s="1"/>
  <c r="E16" i="63"/>
  <c r="AW16" i="63" s="1"/>
  <c r="C16" i="63"/>
  <c r="AU16" i="63" s="1"/>
  <c r="AB13" i="63"/>
  <c r="AC13" i="63"/>
  <c r="AA13" i="63"/>
  <c r="D12" i="63"/>
  <c r="AV12" i="63" s="1"/>
  <c r="C12" i="63"/>
  <c r="AU12" i="63" s="1"/>
  <c r="E12" i="63"/>
  <c r="AW12" i="63" s="1"/>
  <c r="E16" i="64"/>
  <c r="AW16" i="64" s="1"/>
  <c r="AC13" i="64"/>
  <c r="E10" i="64"/>
  <c r="AW10" i="64" s="1"/>
  <c r="U29" i="63"/>
  <c r="S29" i="63"/>
  <c r="T29" i="63"/>
  <c r="M29" i="63"/>
  <c r="L29" i="63"/>
  <c r="K29" i="63"/>
  <c r="W27" i="63"/>
  <c r="X27" i="63"/>
  <c r="Y27" i="63"/>
  <c r="W23" i="63"/>
  <c r="X23" i="63"/>
  <c r="Y23" i="63"/>
  <c r="U25" i="63"/>
  <c r="S25" i="63"/>
  <c r="T25" i="63"/>
  <c r="Q27" i="63"/>
  <c r="O27" i="63"/>
  <c r="P27" i="63"/>
  <c r="Q23" i="63"/>
  <c r="O23" i="63"/>
  <c r="P23" i="63"/>
  <c r="M25" i="63"/>
  <c r="K25" i="63"/>
  <c r="L25" i="63"/>
  <c r="I27" i="63"/>
  <c r="G27" i="63"/>
  <c r="H27" i="63"/>
  <c r="I23" i="63"/>
  <c r="H23" i="63"/>
  <c r="G23" i="63"/>
  <c r="W19" i="63"/>
  <c r="X19" i="63"/>
  <c r="Y19" i="63"/>
  <c r="S19" i="63"/>
  <c r="T19" i="63"/>
  <c r="U19" i="63"/>
  <c r="Q19" i="63"/>
  <c r="O19" i="63"/>
  <c r="P19" i="63"/>
  <c r="K19" i="63"/>
  <c r="L19" i="63"/>
  <c r="M19" i="63"/>
  <c r="I19" i="63"/>
  <c r="G19" i="63"/>
  <c r="H19" i="63"/>
  <c r="Y13" i="63"/>
  <c r="W13" i="63"/>
  <c r="X13" i="63"/>
  <c r="U13" i="63"/>
  <c r="S13" i="63"/>
  <c r="T13" i="63"/>
  <c r="O13" i="63"/>
  <c r="P13" i="63"/>
  <c r="Q13" i="63"/>
  <c r="M13" i="63"/>
  <c r="K13" i="63"/>
  <c r="L13" i="63"/>
  <c r="G13" i="63"/>
  <c r="H13" i="63"/>
  <c r="I13" i="63"/>
  <c r="X9" i="63"/>
  <c r="Y9" i="63"/>
  <c r="W9" i="63"/>
  <c r="T9" i="63"/>
  <c r="U9" i="63"/>
  <c r="S9" i="63"/>
  <c r="O9" i="63"/>
  <c r="P9" i="63"/>
  <c r="Q9" i="63"/>
  <c r="L9" i="63"/>
  <c r="M9" i="63"/>
  <c r="K9" i="63"/>
  <c r="G9" i="63"/>
  <c r="H9" i="63"/>
  <c r="I9" i="63"/>
  <c r="AB28" i="63"/>
  <c r="AC28" i="63"/>
  <c r="AA28" i="63"/>
  <c r="C27" i="63"/>
  <c r="AU27" i="63" s="1"/>
  <c r="D27" i="63"/>
  <c r="AV27" i="63" s="1"/>
  <c r="E27" i="63"/>
  <c r="AW27" i="63" s="1"/>
  <c r="AB24" i="63"/>
  <c r="AC24" i="63"/>
  <c r="AA24" i="63"/>
  <c r="C23" i="63"/>
  <c r="AU23" i="63" s="1"/>
  <c r="D23" i="63"/>
  <c r="AV23" i="63" s="1"/>
  <c r="E23" i="63"/>
  <c r="AW23" i="63" s="1"/>
  <c r="AB20" i="63"/>
  <c r="AC20" i="63"/>
  <c r="AA20" i="63"/>
  <c r="C19" i="63"/>
  <c r="AU19" i="63" s="1"/>
  <c r="D19" i="63"/>
  <c r="AV19" i="63" s="1"/>
  <c r="E19" i="63"/>
  <c r="AW19" i="63" s="1"/>
  <c r="AB16" i="63"/>
  <c r="AC16" i="63"/>
  <c r="AA16" i="63"/>
  <c r="C15" i="63"/>
  <c r="AU15" i="63" s="1"/>
  <c r="D15" i="63"/>
  <c r="AV15" i="63" s="1"/>
  <c r="E15" i="63"/>
  <c r="AW15" i="63" s="1"/>
  <c r="AA12" i="63"/>
  <c r="AB12" i="63"/>
  <c r="AC12" i="63"/>
  <c r="C11" i="63"/>
  <c r="AU11" i="63" s="1"/>
  <c r="D11" i="63"/>
  <c r="AV11" i="63" s="1"/>
  <c r="E11" i="63"/>
  <c r="AW11" i="63" s="1"/>
  <c r="U30" i="64"/>
  <c r="M30" i="64"/>
  <c r="U29" i="64"/>
  <c r="M29" i="64"/>
  <c r="Y28" i="64"/>
  <c r="Q28" i="64"/>
  <c r="I28" i="64"/>
  <c r="Y27" i="64"/>
  <c r="Q27" i="64"/>
  <c r="I27" i="64"/>
  <c r="U26" i="64"/>
  <c r="M26" i="64"/>
  <c r="U25" i="64"/>
  <c r="M25" i="64"/>
  <c r="Y24" i="64"/>
  <c r="Q24" i="64"/>
  <c r="I24" i="64"/>
  <c r="Y23" i="64"/>
  <c r="Q23" i="64"/>
  <c r="I23" i="64"/>
  <c r="Y20" i="64"/>
  <c r="U20" i="64"/>
  <c r="Q20" i="64"/>
  <c r="M20" i="64"/>
  <c r="I20" i="64"/>
  <c r="Y19" i="64"/>
  <c r="U19" i="64"/>
  <c r="Q19" i="64"/>
  <c r="M19" i="64"/>
  <c r="I19" i="64"/>
  <c r="Y16" i="64"/>
  <c r="U16" i="64"/>
  <c r="Q16" i="64"/>
  <c r="M16" i="64"/>
  <c r="I16" i="64"/>
  <c r="Y15" i="64"/>
  <c r="M15" i="64"/>
  <c r="U14" i="64"/>
  <c r="Y13" i="64"/>
  <c r="U13" i="64"/>
  <c r="Q13" i="64"/>
  <c r="M13" i="64"/>
  <c r="I13" i="64"/>
  <c r="Y10" i="64"/>
  <c r="U10" i="64"/>
  <c r="Q10" i="64"/>
  <c r="M10" i="64"/>
  <c r="I10" i="64"/>
  <c r="Y9" i="64"/>
  <c r="U9" i="64"/>
  <c r="Q9" i="64"/>
  <c r="M9" i="64"/>
  <c r="I9" i="64"/>
  <c r="AC9" i="64"/>
  <c r="AC29" i="64"/>
  <c r="E28" i="64"/>
  <c r="AW28" i="64" s="1"/>
  <c r="AC25" i="64"/>
  <c r="E24" i="64"/>
  <c r="AW24" i="64" s="1"/>
  <c r="AC21" i="64"/>
  <c r="E20" i="64"/>
  <c r="AW20" i="64" s="1"/>
  <c r="AC17" i="64"/>
  <c r="AC16" i="64"/>
  <c r="E15" i="64"/>
  <c r="AW15" i="64" s="1"/>
  <c r="W14" i="63"/>
  <c r="X14" i="63"/>
  <c r="Y14" i="63"/>
  <c r="I15" i="63"/>
  <c r="G15" i="63"/>
  <c r="H15" i="63"/>
  <c r="W30" i="63"/>
  <c r="X30" i="63"/>
  <c r="Y30" i="63"/>
  <c r="P30" i="63"/>
  <c r="Q30" i="63"/>
  <c r="O30" i="63"/>
  <c r="H30" i="63"/>
  <c r="I30" i="63"/>
  <c r="G30" i="63"/>
  <c r="W26" i="63"/>
  <c r="X26" i="63"/>
  <c r="Y26" i="63"/>
  <c r="T28" i="63"/>
  <c r="U28" i="63"/>
  <c r="S28" i="63"/>
  <c r="T24" i="63"/>
  <c r="U24" i="63"/>
  <c r="S24" i="63"/>
  <c r="P26" i="63"/>
  <c r="Q26" i="63"/>
  <c r="O26" i="63"/>
  <c r="L28" i="63"/>
  <c r="K28" i="63"/>
  <c r="M28" i="63"/>
  <c r="L24" i="63"/>
  <c r="K24" i="63"/>
  <c r="M24" i="63"/>
  <c r="H26" i="63"/>
  <c r="G26" i="63"/>
  <c r="I26" i="63"/>
  <c r="W22" i="63"/>
  <c r="X22" i="63"/>
  <c r="Y22" i="63"/>
  <c r="U22" i="63"/>
  <c r="S22" i="63"/>
  <c r="T22" i="63"/>
  <c r="P22" i="63"/>
  <c r="Q22" i="63"/>
  <c r="O22" i="63"/>
  <c r="L22" i="63"/>
  <c r="M22" i="63"/>
  <c r="K22" i="63"/>
  <c r="H22" i="63"/>
  <c r="G22" i="63"/>
  <c r="I22" i="63"/>
  <c r="W18" i="63"/>
  <c r="X18" i="63"/>
  <c r="Y18" i="63"/>
  <c r="S18" i="63"/>
  <c r="T18" i="63"/>
  <c r="U18" i="63"/>
  <c r="P18" i="63"/>
  <c r="Q18" i="63"/>
  <c r="O18" i="63"/>
  <c r="M18" i="63"/>
  <c r="K18" i="63"/>
  <c r="L18" i="63"/>
  <c r="H18" i="63"/>
  <c r="G18" i="63"/>
  <c r="I18" i="63"/>
  <c r="X12" i="63"/>
  <c r="Y12" i="63"/>
  <c r="W12" i="63"/>
  <c r="T12" i="63"/>
  <c r="S12" i="63"/>
  <c r="U12" i="63"/>
  <c r="O12" i="63"/>
  <c r="P12" i="63"/>
  <c r="Q12" i="63"/>
  <c r="L12" i="63"/>
  <c r="M12" i="63"/>
  <c r="K12" i="63"/>
  <c r="I12" i="63"/>
  <c r="G12" i="63"/>
  <c r="H12" i="63"/>
  <c r="C30" i="63"/>
  <c r="AU30" i="63" s="1"/>
  <c r="D30" i="63"/>
  <c r="AV30" i="63" s="1"/>
  <c r="E30" i="63"/>
  <c r="AW30" i="63" s="1"/>
  <c r="AA27" i="63"/>
  <c r="AB27" i="63"/>
  <c r="AC27" i="63"/>
  <c r="C26" i="63"/>
  <c r="AU26" i="63" s="1"/>
  <c r="D26" i="63"/>
  <c r="AV26" i="63" s="1"/>
  <c r="E26" i="63"/>
  <c r="AW26" i="63" s="1"/>
  <c r="AA23" i="63"/>
  <c r="AB23" i="63"/>
  <c r="AC23" i="63"/>
  <c r="C22" i="63"/>
  <c r="AU22" i="63" s="1"/>
  <c r="D22" i="63"/>
  <c r="AV22" i="63" s="1"/>
  <c r="E22" i="63"/>
  <c r="AW22" i="63" s="1"/>
  <c r="AA19" i="63"/>
  <c r="AB19" i="63"/>
  <c r="AC19" i="63"/>
  <c r="C18" i="63"/>
  <c r="AU18" i="63" s="1"/>
  <c r="D18" i="63"/>
  <c r="AV18" i="63" s="1"/>
  <c r="E18" i="63"/>
  <c r="AW18" i="63" s="1"/>
  <c r="AA15" i="63"/>
  <c r="AB15" i="63"/>
  <c r="AC15" i="63"/>
  <c r="C14" i="63"/>
  <c r="AU14" i="63" s="1"/>
  <c r="D14" i="63"/>
  <c r="AV14" i="63" s="1"/>
  <c r="E14" i="63"/>
  <c r="AW14" i="63" s="1"/>
  <c r="AA11" i="63"/>
  <c r="AB11" i="63"/>
  <c r="AC11" i="63"/>
  <c r="D10" i="63"/>
  <c r="AV10" i="63" s="1"/>
  <c r="E10" i="63"/>
  <c r="AW10" i="63" s="1"/>
  <c r="C10" i="63"/>
  <c r="AU10" i="63" s="1"/>
  <c r="AC28" i="64"/>
  <c r="E27" i="64"/>
  <c r="AW27" i="64" s="1"/>
  <c r="AC24" i="64"/>
  <c r="E23" i="64"/>
  <c r="AW23" i="64" s="1"/>
  <c r="AC20" i="64"/>
  <c r="E19" i="64"/>
  <c r="AW19" i="64" s="1"/>
  <c r="AC15" i="64"/>
  <c r="S15" i="63"/>
  <c r="U15" i="63"/>
  <c r="T15" i="63"/>
  <c r="H14" i="63"/>
  <c r="I14" i="63"/>
  <c r="G14" i="63"/>
  <c r="Y29" i="63"/>
  <c r="W29" i="63"/>
  <c r="X29" i="63"/>
  <c r="O29" i="63"/>
  <c r="P29" i="63"/>
  <c r="Q29" i="63"/>
  <c r="G29" i="63"/>
  <c r="H29" i="63"/>
  <c r="I29" i="63"/>
  <c r="Y25" i="63"/>
  <c r="W25" i="63"/>
  <c r="X25" i="63"/>
  <c r="S27" i="63"/>
  <c r="T27" i="63"/>
  <c r="U27" i="63"/>
  <c r="S23" i="63"/>
  <c r="T23" i="63"/>
  <c r="U23" i="63"/>
  <c r="O25" i="63"/>
  <c r="P25" i="63"/>
  <c r="Q25" i="63"/>
  <c r="K27" i="63"/>
  <c r="M27" i="63"/>
  <c r="L27" i="63"/>
  <c r="K23" i="63"/>
  <c r="L23" i="63"/>
  <c r="M23" i="63"/>
  <c r="G25" i="63"/>
  <c r="H25" i="63"/>
  <c r="I25" i="63"/>
  <c r="Y21" i="63"/>
  <c r="W21" i="63"/>
  <c r="X21" i="63"/>
  <c r="U21" i="63"/>
  <c r="S21" i="63"/>
  <c r="T21" i="63"/>
  <c r="O21" i="63"/>
  <c r="P21" i="63"/>
  <c r="Q21" i="63"/>
  <c r="M21" i="63"/>
  <c r="K21" i="63"/>
  <c r="L21" i="63"/>
  <c r="G21" i="63"/>
  <c r="I21" i="63"/>
  <c r="H21" i="63"/>
  <c r="Y17" i="63"/>
  <c r="W17" i="63"/>
  <c r="X17" i="63"/>
  <c r="U17" i="63"/>
  <c r="T17" i="63"/>
  <c r="S17" i="63"/>
  <c r="O17" i="63"/>
  <c r="P17" i="63"/>
  <c r="Q17" i="63"/>
  <c r="M17" i="63"/>
  <c r="K17" i="63"/>
  <c r="L17" i="63"/>
  <c r="G17" i="63"/>
  <c r="H17" i="63"/>
  <c r="I17" i="63"/>
  <c r="W11" i="63"/>
  <c r="X11" i="63"/>
  <c r="Y11" i="63"/>
  <c r="S11" i="63"/>
  <c r="T11" i="63"/>
  <c r="U11" i="63"/>
  <c r="Q11" i="63"/>
  <c r="O11" i="63"/>
  <c r="P11" i="63"/>
  <c r="K11" i="63"/>
  <c r="L11" i="63"/>
  <c r="M11" i="63"/>
  <c r="I11" i="63"/>
  <c r="G11" i="63"/>
  <c r="H11" i="63"/>
  <c r="D9" i="63"/>
  <c r="AV9" i="63" s="1"/>
  <c r="E9" i="63"/>
  <c r="AW9" i="63" s="1"/>
  <c r="C9" i="63"/>
  <c r="AU9" i="63" s="1"/>
  <c r="AA30" i="63"/>
  <c r="AB30" i="63"/>
  <c r="AC30" i="63"/>
  <c r="E29" i="63"/>
  <c r="AW29" i="63" s="1"/>
  <c r="C29" i="63"/>
  <c r="AU29" i="63" s="1"/>
  <c r="D29" i="63"/>
  <c r="AV29" i="63" s="1"/>
  <c r="AA26" i="63"/>
  <c r="AB26" i="63"/>
  <c r="AC26" i="63"/>
  <c r="E25" i="63"/>
  <c r="AW25" i="63" s="1"/>
  <c r="C25" i="63"/>
  <c r="AU25" i="63" s="1"/>
  <c r="D25" i="63"/>
  <c r="AV25" i="63" s="1"/>
  <c r="AA22" i="63"/>
  <c r="AB22" i="63"/>
  <c r="AC22" i="63"/>
  <c r="E21" i="63"/>
  <c r="AW21" i="63" s="1"/>
  <c r="C21" i="63"/>
  <c r="AU21" i="63" s="1"/>
  <c r="D21" i="63"/>
  <c r="AV21" i="63" s="1"/>
  <c r="AA18" i="63"/>
  <c r="AB18" i="63"/>
  <c r="AC18" i="63"/>
  <c r="E17" i="63"/>
  <c r="AW17" i="63" s="1"/>
  <c r="C17" i="63"/>
  <c r="AU17" i="63" s="1"/>
  <c r="D17" i="63"/>
  <c r="AV17" i="63" s="1"/>
  <c r="AB14" i="63"/>
  <c r="AA14" i="63"/>
  <c r="AC14" i="63"/>
  <c r="AC14" i="64"/>
  <c r="E13" i="63"/>
  <c r="AW13" i="63" s="1"/>
  <c r="C13" i="63"/>
  <c r="AU13" i="63" s="1"/>
  <c r="D13" i="63"/>
  <c r="AV13" i="63" s="1"/>
  <c r="E13" i="64"/>
  <c r="AW13" i="64" s="1"/>
  <c r="E30" i="64"/>
  <c r="AW30" i="64" s="1"/>
  <c r="AC27" i="64"/>
  <c r="E26" i="64"/>
  <c r="AW26" i="64" s="1"/>
  <c r="AC23" i="64"/>
  <c r="E22" i="64"/>
  <c r="AW22" i="64" s="1"/>
  <c r="AC19" i="64"/>
  <c r="E18" i="64"/>
  <c r="AW18" i="64" s="1"/>
  <c r="E12" i="64"/>
  <c r="AW12" i="64" s="1"/>
  <c r="G36" i="58"/>
  <c r="AC8" i="59"/>
  <c r="AC35" i="59"/>
  <c r="AC31" i="59"/>
  <c r="AC10" i="59"/>
  <c r="AA31" i="58"/>
  <c r="AB11" i="58"/>
  <c r="AC35" i="58"/>
  <c r="AA14" i="58"/>
  <c r="AC31" i="58"/>
  <c r="AA10" i="58"/>
  <c r="AB35" i="58"/>
  <c r="AC14" i="58"/>
  <c r="AC33" i="59"/>
  <c r="AC12" i="59"/>
  <c r="AA35" i="58"/>
  <c r="AB31" i="58"/>
  <c r="AC10" i="58"/>
  <c r="AC34" i="59"/>
  <c r="AC28" i="59"/>
  <c r="AC13" i="59"/>
  <c r="AC9" i="59"/>
  <c r="AA34" i="58"/>
  <c r="AA26" i="58"/>
  <c r="AA13" i="58"/>
  <c r="AB16" i="58"/>
  <c r="AB10" i="58"/>
  <c r="AB34" i="58"/>
  <c r="AB27" i="58"/>
  <c r="AC34" i="58"/>
  <c r="AC13" i="58"/>
  <c r="AC26" i="59"/>
  <c r="AC24" i="59"/>
  <c r="AA8" i="58"/>
  <c r="AA33" i="58"/>
  <c r="AA22" i="58"/>
  <c r="AA12" i="58"/>
  <c r="AB8" i="58"/>
  <c r="AB13" i="58"/>
  <c r="AB33" i="58"/>
  <c r="AC8" i="58"/>
  <c r="AC33" i="58"/>
  <c r="AC22" i="58"/>
  <c r="AC12" i="58"/>
  <c r="AC36" i="59"/>
  <c r="AC32" i="59"/>
  <c r="AC20" i="59"/>
  <c r="AC11" i="59"/>
  <c r="AA36" i="58"/>
  <c r="AA32" i="58"/>
  <c r="AA18" i="58"/>
  <c r="AA11" i="58"/>
  <c r="AB24" i="58"/>
  <c r="AB12" i="58"/>
  <c r="AB36" i="58"/>
  <c r="AB32" i="58"/>
  <c r="AC18" i="58"/>
  <c r="AC16" i="59"/>
  <c r="AB20" i="58"/>
  <c r="AC29" i="59"/>
  <c r="AC25" i="59"/>
  <c r="AC21" i="59"/>
  <c r="AC17" i="59"/>
  <c r="AA29" i="58"/>
  <c r="AA25" i="58"/>
  <c r="AA21" i="58"/>
  <c r="AA17" i="58"/>
  <c r="AB23" i="58"/>
  <c r="AB19" i="58"/>
  <c r="AB15" i="58"/>
  <c r="AB26" i="58"/>
  <c r="AC29" i="58"/>
  <c r="AC25" i="58"/>
  <c r="AC21" i="58"/>
  <c r="AC17" i="58"/>
  <c r="AC22" i="59"/>
  <c r="AC18" i="59"/>
  <c r="AC14" i="59"/>
  <c r="AA28" i="58"/>
  <c r="AA24" i="58"/>
  <c r="AA20" i="58"/>
  <c r="AA16" i="58"/>
  <c r="AB22" i="58"/>
  <c r="AB18" i="58"/>
  <c r="AB14" i="58"/>
  <c r="AC28" i="58"/>
  <c r="AC27" i="59"/>
  <c r="AC23" i="59"/>
  <c r="AC19" i="59"/>
  <c r="AC15" i="59"/>
  <c r="AA27" i="58"/>
  <c r="AA23" i="58"/>
  <c r="AA19" i="58"/>
  <c r="AA15" i="58"/>
</calcChain>
</file>

<file path=xl/sharedStrings.xml><?xml version="1.0" encoding="utf-8"?>
<sst xmlns="http://schemas.openxmlformats.org/spreadsheetml/2006/main" count="4262" uniqueCount="755">
  <si>
    <t>Totale</t>
  </si>
  <si>
    <t>Italia</t>
  </si>
  <si>
    <t>Assegni</t>
  </si>
  <si>
    <t>Bolzano</t>
  </si>
  <si>
    <t>Trento</t>
  </si>
  <si>
    <t>Liguria</t>
  </si>
  <si>
    <t>Lombardia</t>
  </si>
  <si>
    <t>Veneto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</si>
  <si>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</si>
  <si>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</si>
  <si>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</si>
  <si>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</si>
  <si>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</si>
  <si>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</si>
  <si>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</si>
  <si>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</si>
  <si>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</si>
  <si>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</si>
  <si>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</si>
  <si>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</si>
  <si>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</si>
  <si>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</si>
  <si>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</si>
  <si>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</si>
  <si>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</si>
  <si>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</si>
  <si>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</si>
  <si>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Numero</t>
  </si>
  <si>
    <t>Ammontare</t>
  </si>
  <si>
    <t>TOTALE</t>
  </si>
  <si>
    <t>ASSEGNI</t>
  </si>
  <si>
    <t>RIPARTIZIONI GEOGRAFICHE</t>
  </si>
  <si>
    <t>Protesti</t>
  </si>
  <si>
    <t>Anni</t>
  </si>
  <si>
    <t>Non indicato</t>
  </si>
  <si>
    <t>Imprese</t>
  </si>
  <si>
    <t>Tipo di soggetto</t>
  </si>
  <si>
    <t>Piemonte</t>
  </si>
  <si>
    <t>Nord-Ovest</t>
  </si>
  <si>
    <t>Nord-Est</t>
  </si>
  <si>
    <t>CAMBIALI e TRATTE ACCETTATE</t>
  </si>
  <si>
    <t>Cambiali e tratte accettate</t>
  </si>
  <si>
    <t>REGIONI</t>
  </si>
  <si>
    <t>Assegni protestati</t>
  </si>
  <si>
    <t xml:space="preserve">Persone
</t>
  </si>
  <si>
    <t>Ammontare (in migliaia di euro)</t>
  </si>
  <si>
    <t>Persone fisiche</t>
  </si>
  <si>
    <t>Persone giuridiche</t>
  </si>
  <si>
    <t>Regioni</t>
  </si>
  <si>
    <t>Non attribuiibile</t>
  </si>
  <si>
    <t>Friuli-Venezia Giulia</t>
  </si>
  <si>
    <t>Ripartizione geografica</t>
  </si>
  <si>
    <t>Importi medi</t>
  </si>
  <si>
    <t>CAMBIALI E TRATTE ACCETTATE</t>
  </si>
  <si>
    <t>Anno 2013</t>
  </si>
  <si>
    <t>Anno 2014</t>
  </si>
  <si>
    <t>Anno 2015</t>
  </si>
  <si>
    <t>Anno 2016</t>
  </si>
  <si>
    <t>Anno 2017</t>
  </si>
  <si>
    <t>Anno 2018</t>
  </si>
  <si>
    <t>Cambiali emesse</t>
  </si>
  <si>
    <t xml:space="preserve">Popolazione residente </t>
  </si>
  <si>
    <t>Tasso (su 1000 ab.)</t>
  </si>
  <si>
    <t>Tasso (su 1.000 ab.)</t>
  </si>
  <si>
    <t>Cambiali protestate</t>
  </si>
  <si>
    <t>Assegni emessi</t>
  </si>
  <si>
    <t>Totale (a)</t>
  </si>
  <si>
    <t xml:space="preserve">(a) Il numero di cambiali emesse corrisponde al numero di marche da bollo emesse per le cambiali (Fonte: Agenzia delle Entrate) </t>
  </si>
  <si>
    <t>Ammontare protestato ogni 10.000 euro di ammontare per assegni emessi</t>
  </si>
  <si>
    <t>Tavola 2 - Protesti per tipo di effetto e regione della CCIAA che ha levato il protesto</t>
  </si>
  <si>
    <t>Tavola 3 - Protesti per tipo di effetto e regione della CCIAA che ha levato il protesto</t>
  </si>
  <si>
    <t>Tavola 4 - Protesti per tipo di effetto e regione della Camera di Commercio che ha levato il protesto</t>
  </si>
  <si>
    <t>Anno 2019</t>
  </si>
  <si>
    <t>Non attribuibile</t>
  </si>
  <si>
    <t>Tasso di cambiali protestate (su 1.000 emesse)</t>
  </si>
  <si>
    <t>Tasso di assegni protestati (su 1.000 emessi)</t>
  </si>
  <si>
    <t>Totale (b)</t>
  </si>
  <si>
    <t xml:space="preserve">Italia </t>
  </si>
  <si>
    <t xml:space="preserve">(b) Per gli anni 2013, 2014 e 2018, il totale dei protesti differisce dalla somma delle due tipologie di effetto ("cambiali e tratte accettate" e "assegni") perché include i protesti iscritti al REPR  per i quali non è stato possibile distinguere a quali delle due tipologie di effetto appartengano. In particolare risulta non indicato la tipologia di effetto per 1 protesto in Sicilia (e quindi nelle Isole) nel 2013; per 1 protesto nel Lazio (e quindi al Centro) e 1 in Puglia (e quindi al Sud) nel 2014 e per 1  protesto in Calabria (e quindi al Sud) nel 2018. </t>
  </si>
  <si>
    <t>(a) Il numero degli assegni emessi si riferisce ai soli assegni addebitati in conto per operazioni diverse da approvvigionamento contante (Fonte Banca d'Italia).</t>
  </si>
  <si>
    <t>Ammontare medio</t>
  </si>
  <si>
    <t>-</t>
  </si>
  <si>
    <t>Valle d'Aosta/Vallée d'Aoste</t>
  </si>
  <si>
    <t>Trentino-Alto Adige/Südtirol</t>
  </si>
  <si>
    <t>(a) I dati per gli anni 2013-2016 non corrispondono a quelli pubblicati sull'Annuario Statistico Italiano perché allora come base dati furono usati i macrodati e non i microdati come nel caso di questa pubblicazione.</t>
  </si>
  <si>
    <t>Tavola 1</t>
  </si>
  <si>
    <t>Titolo della tavola</t>
  </si>
  <si>
    <t>Tavola 2</t>
  </si>
  <si>
    <t>Tavola 3</t>
  </si>
  <si>
    <t>Tavola 4</t>
  </si>
  <si>
    <t>Tavola 12</t>
  </si>
  <si>
    <t>Tavola 13</t>
  </si>
  <si>
    <t>Tavola 14</t>
  </si>
  <si>
    <t>Tavola 15</t>
  </si>
  <si>
    <t>Tavola 16</t>
  </si>
  <si>
    <t>Tavola 17</t>
  </si>
  <si>
    <t>Tavola 18</t>
  </si>
  <si>
    <t>Tavola 19</t>
  </si>
  <si>
    <t>Tavola 20</t>
  </si>
  <si>
    <t>Tavola 21</t>
  </si>
  <si>
    <t>Tavola 22</t>
  </si>
  <si>
    <t>Tavola 5</t>
  </si>
  <si>
    <t>Tavola 6</t>
  </si>
  <si>
    <t>Tavola 7</t>
  </si>
  <si>
    <t>Tavola 8</t>
  </si>
  <si>
    <t>Persone protestate</t>
  </si>
  <si>
    <t>Maschi</t>
  </si>
  <si>
    <t>Femmine</t>
  </si>
  <si>
    <t>Bolzano/Bozen</t>
  </si>
  <si>
    <t>Tasso di persone protestate</t>
  </si>
  <si>
    <t>Tavola 39</t>
  </si>
  <si>
    <t>Regione</t>
  </si>
  <si>
    <t>Tavola 53</t>
  </si>
  <si>
    <t>Anno</t>
  </si>
  <si>
    <t>Soggetti protestati</t>
  </si>
  <si>
    <t>v.a.</t>
  </si>
  <si>
    <t>%</t>
  </si>
  <si>
    <t>Tavola 26</t>
  </si>
  <si>
    <t>Sesso</t>
  </si>
  <si>
    <t>Tavola 29</t>
  </si>
  <si>
    <t>Estero</t>
  </si>
  <si>
    <t>Nate in</t>
  </si>
  <si>
    <t>Tavola 27</t>
  </si>
  <si>
    <t>Totale nazioni estere</t>
  </si>
  <si>
    <t>Altre nazioni estere</t>
  </si>
  <si>
    <t>Stato di nascita</t>
  </si>
  <si>
    <t>Tavola 28</t>
  </si>
  <si>
    <t>Persone protestate nate all'Estero</t>
  </si>
  <si>
    <t>Persone protestate nate in Italia</t>
  </si>
  <si>
    <t>Tavola 30</t>
  </si>
  <si>
    <t>Tavola 31</t>
  </si>
  <si>
    <t>v.a</t>
  </si>
  <si>
    <t>Oltre 65 anni</t>
  </si>
  <si>
    <t>56-65 anni</t>
  </si>
  <si>
    <t>46-55 anni</t>
  </si>
  <si>
    <t>36-45 anni</t>
  </si>
  <si>
    <t>26-35 anni</t>
  </si>
  <si>
    <t>18-25 anni</t>
  </si>
  <si>
    <t>Meno di 18 anni</t>
  </si>
  <si>
    <t>Età</t>
  </si>
  <si>
    <t>Tavola 32</t>
  </si>
  <si>
    <t>Stranieri</t>
  </si>
  <si>
    <t>Italiani</t>
  </si>
  <si>
    <t>Età media</t>
  </si>
  <si>
    <t>Tavola 33</t>
  </si>
  <si>
    <t xml:space="preserve">Friuli-Venezia Giulia </t>
  </si>
  <si>
    <t>Valle d'Aosta/
Vallée d'Aoste</t>
  </si>
  <si>
    <t xml:space="preserve">Piemonte </t>
  </si>
  <si>
    <t>Tavola 34</t>
  </si>
  <si>
    <t>Oltre 10</t>
  </si>
  <si>
    <t>9-10</t>
  </si>
  <si>
    <t>7-8</t>
  </si>
  <si>
    <t>5-6</t>
  </si>
  <si>
    <t>3-4</t>
  </si>
  <si>
    <t>Tavola 41</t>
  </si>
  <si>
    <t>Solo assegno</t>
  </si>
  <si>
    <t>Solo cambiale</t>
  </si>
  <si>
    <t>Cambiale e assegno</t>
  </si>
  <si>
    <t>totale</t>
  </si>
  <si>
    <t>Solo assegno o solo cambiale</t>
  </si>
  <si>
    <t>Tipologia di titolo protestato</t>
  </si>
  <si>
    <t>Tavola 42</t>
  </si>
  <si>
    <t>Tavola 43</t>
  </si>
  <si>
    <t>Più di 1</t>
  </si>
  <si>
    <t>Camere di Commercio</t>
  </si>
  <si>
    <t>Tavola 44</t>
  </si>
  <si>
    <t>Imprese protestate</t>
  </si>
  <si>
    <t>Tavola 54</t>
  </si>
  <si>
    <t>Titoli di credito protestati nell'anno</t>
  </si>
  <si>
    <t>Tavola 56</t>
  </si>
  <si>
    <t>Tavola 57</t>
  </si>
  <si>
    <t>Più di una</t>
  </si>
  <si>
    <t>Totale una</t>
  </si>
  <si>
    <t>Una,
per più titoli protestati</t>
  </si>
  <si>
    <t>Una, 
per un solo titolo protestato</t>
  </si>
  <si>
    <t>Tavola 58</t>
  </si>
  <si>
    <t>Tavola 9</t>
  </si>
  <si>
    <t>Tavola 10</t>
  </si>
  <si>
    <t>Tavola 11</t>
  </si>
  <si>
    <t>Tavola 23</t>
  </si>
  <si>
    <t>Tavola 24</t>
  </si>
  <si>
    <t>Tavola 25</t>
  </si>
  <si>
    <t>Tavola 45</t>
  </si>
  <si>
    <t>Importo medio  per persona protestata</t>
  </si>
  <si>
    <t>Importo medio per persona protestata</t>
  </si>
  <si>
    <t>Importo medio</t>
  </si>
  <si>
    <t>Tavola 46</t>
  </si>
  <si>
    <t xml:space="preserve">Protestati nati in Italia </t>
  </si>
  <si>
    <t>Protestati nati all'Estero</t>
  </si>
  <si>
    <t>ANNI</t>
  </si>
  <si>
    <t>Classi di età</t>
  </si>
  <si>
    <t>Importo medio per persone protestate</t>
  </si>
  <si>
    <t>Tavola 47</t>
  </si>
  <si>
    <t>per più titoli di credito protestati</t>
  </si>
  <si>
    <t>per un solo titolo di credito protestato</t>
  </si>
  <si>
    <t>da più di una CCIA</t>
  </si>
  <si>
    <t>da una sola CCIAA</t>
  </si>
  <si>
    <t>Tavola 48</t>
  </si>
  <si>
    <t>Importo medio per impresa protestata</t>
  </si>
  <si>
    <t>Tavola 61</t>
  </si>
  <si>
    <t>Tavola 62</t>
  </si>
  <si>
    <t>Campania (a)</t>
  </si>
  <si>
    <t>Tavola 35</t>
  </si>
  <si>
    <t>Residenza non indicata</t>
  </si>
  <si>
    <t>Tavola 36</t>
  </si>
  <si>
    <t>Viterbo</t>
  </si>
  <si>
    <t>Vicenza</t>
  </si>
  <si>
    <t>Vibo Valentia</t>
  </si>
  <si>
    <t>Verona</t>
  </si>
  <si>
    <t>Vercelli</t>
  </si>
  <si>
    <t>Verbania</t>
  </si>
  <si>
    <t>Venezia</t>
  </si>
  <si>
    <t>Varese</t>
  </si>
  <si>
    <t>Udine</t>
  </si>
  <si>
    <t>Trieste</t>
  </si>
  <si>
    <t>Treviso</t>
  </si>
  <si>
    <t>Trapani</t>
  </si>
  <si>
    <t>Torino</t>
  </si>
  <si>
    <t>Terni</t>
  </si>
  <si>
    <t>Teramo</t>
  </si>
  <si>
    <t>Taranto</t>
  </si>
  <si>
    <t>Sondrio</t>
  </si>
  <si>
    <t>Siracusa</t>
  </si>
  <si>
    <t>Siena</t>
  </si>
  <si>
    <t>Savona</t>
  </si>
  <si>
    <t>Sassari</t>
  </si>
  <si>
    <t>Rovigo</t>
  </si>
  <si>
    <t>Roma</t>
  </si>
  <si>
    <t>Rimini</t>
  </si>
  <si>
    <t>Rieti</t>
  </si>
  <si>
    <t>Reggio nell'Emilia</t>
  </si>
  <si>
    <t>Reggio di Calabria</t>
  </si>
  <si>
    <t>Ravenna</t>
  </si>
  <si>
    <t>Ragusa</t>
  </si>
  <si>
    <t>Prato</t>
  </si>
  <si>
    <t>Potenza</t>
  </si>
  <si>
    <t>Pordenone</t>
  </si>
  <si>
    <t>Pistoia</t>
  </si>
  <si>
    <t>Pisa</t>
  </si>
  <si>
    <t>Piacenza</t>
  </si>
  <si>
    <t>Pescara</t>
  </si>
  <si>
    <t>Pesaro</t>
  </si>
  <si>
    <t>Perugia</t>
  </si>
  <si>
    <t>Pavia</t>
  </si>
  <si>
    <t>Parma</t>
  </si>
  <si>
    <t>Palermo</t>
  </si>
  <si>
    <t>Padova</t>
  </si>
  <si>
    <t>Oristano</t>
  </si>
  <si>
    <t>Nuoro</t>
  </si>
  <si>
    <t>Novara</t>
  </si>
  <si>
    <t>Napoli</t>
  </si>
  <si>
    <t>Monza</t>
  </si>
  <si>
    <t>Modena</t>
  </si>
  <si>
    <t>Milano</t>
  </si>
  <si>
    <t>Messina</t>
  </si>
  <si>
    <t>Matera</t>
  </si>
  <si>
    <t>Massa</t>
  </si>
  <si>
    <t>Mantova</t>
  </si>
  <si>
    <t>Macerata</t>
  </si>
  <si>
    <t>Lucca</t>
  </si>
  <si>
    <t>Lodi</t>
  </si>
  <si>
    <t>Livorno</t>
  </si>
  <si>
    <t>Lecco</t>
  </si>
  <si>
    <t>Lecce</t>
  </si>
  <si>
    <t>Latina</t>
  </si>
  <si>
    <t>La Spezia</t>
  </si>
  <si>
    <t>L'Aquila</t>
  </si>
  <si>
    <t>Isernia</t>
  </si>
  <si>
    <t>Imperia</t>
  </si>
  <si>
    <t>Grosseto</t>
  </si>
  <si>
    <t>Gorizia</t>
  </si>
  <si>
    <t>Genova</t>
  </si>
  <si>
    <t>Frosinone</t>
  </si>
  <si>
    <t>Forlì Cesena</t>
  </si>
  <si>
    <t>Foggia</t>
  </si>
  <si>
    <t>Firenze</t>
  </si>
  <si>
    <t>Ferrara</t>
  </si>
  <si>
    <t>Fermo</t>
  </si>
  <si>
    <t>Enna</t>
  </si>
  <si>
    <t>Cuneo</t>
  </si>
  <si>
    <t>Crotone</t>
  </si>
  <si>
    <t>Cremona</t>
  </si>
  <si>
    <t>Cosenza</t>
  </si>
  <si>
    <t>Como</t>
  </si>
  <si>
    <t>Chieti</t>
  </si>
  <si>
    <t>Catanzaro</t>
  </si>
  <si>
    <t>Catania</t>
  </si>
  <si>
    <t>Caserta</t>
  </si>
  <si>
    <t>Campobasso</t>
  </si>
  <si>
    <t>Caltanissetta</t>
  </si>
  <si>
    <t>Cagliari</t>
  </si>
  <si>
    <t>Brindisi</t>
  </si>
  <si>
    <t>Brescia</t>
  </si>
  <si>
    <t>Bologna</t>
  </si>
  <si>
    <t>Biella</t>
  </si>
  <si>
    <t>Bergamo</t>
  </si>
  <si>
    <t>Benevento</t>
  </si>
  <si>
    <t>Belluno</t>
  </si>
  <si>
    <t>Bari</t>
  </si>
  <si>
    <t>Avellino</t>
  </si>
  <si>
    <t>Asti</t>
  </si>
  <si>
    <t>Ascoli Piceno</t>
  </si>
  <si>
    <t>Arezzo</t>
  </si>
  <si>
    <t>Aosta</t>
  </si>
  <si>
    <t>Ancona</t>
  </si>
  <si>
    <t>Alessandria</t>
  </si>
  <si>
    <t>Agrigento</t>
  </si>
  <si>
    <t xml:space="preserve">Maschi </t>
  </si>
  <si>
    <t>Codice regione</t>
  </si>
  <si>
    <t>Provincia di residenza</t>
  </si>
  <si>
    <t>Salerno</t>
  </si>
  <si>
    <t>Provincia</t>
  </si>
  <si>
    <t>Tavola 38</t>
  </si>
  <si>
    <t>Tavola 37</t>
  </si>
  <si>
    <t>Regione e ripartizione geografica</t>
  </si>
  <si>
    <t>Tavola 59</t>
  </si>
  <si>
    <t>Tavola 40</t>
  </si>
  <si>
    <t>Tavola 49</t>
  </si>
  <si>
    <t>Tavola 50</t>
  </si>
  <si>
    <t>Tavola 51</t>
  </si>
  <si>
    <t>Tavola 52</t>
  </si>
  <si>
    <t>Tavola 55</t>
  </si>
  <si>
    <t>Tavola 60</t>
  </si>
  <si>
    <t>Tavola 63</t>
  </si>
  <si>
    <t>Totale Italia con residenza indicata</t>
  </si>
  <si>
    <t>Tavola 20 - Numero e ammontare di assegni emessi (a), numero e ammontare di assegni protestati, ammontare medio per assegni emessi e protestati, ammontare protestato ogni 10.000 euro di ammontare per assegni emessi, per regione e ripartizione geografica</t>
  </si>
  <si>
    <t>Tavola 19 - Assegni emessi (a), assegni protestati e tassi di assegni protestati per regione e ripartizione geografica</t>
  </si>
  <si>
    <t>Tavola 17 - Cambiali emesse (a), cambiali protestate e tassi di cambiali protestate per regione e ripartizione geografica</t>
  </si>
  <si>
    <t>Tavola 23 - Persone fisiche e giuridiche protestate (a)</t>
  </si>
  <si>
    <t>Tavola 29 - Persone protestate nate in Italia e all'Estero</t>
  </si>
  <si>
    <t>Tavola 48 - Ammontare dei protesti per tipo di effetto e regione della CCIAA che ha levato il protesto</t>
  </si>
  <si>
    <t>Tavola 49 - Ammontare dei protesti per tipo di effetto e regione della CCIAA che ha levato il protesto</t>
  </si>
  <si>
    <t>Tavola 50 - Ammontare dei protesti per tipo di effetto e regione della Camera di Commercio che ha levato il protesto</t>
  </si>
  <si>
    <t>Tavola 51 - Importo medio per protesto, per tipo di effetto e ripartizione geografica della CCIAA che ha levato il protesto</t>
  </si>
  <si>
    <t xml:space="preserve">(b) Per gli anni 2013, 2014 e 2018, il totale dei protesti differisce dalla somma delle due tipologie di effetto ("cambiali e tratte accettate" e "assegni") perché include i protesti iscritti al REPR  per i quali non è stato possibile distinguere a quali delle due tipologie di effetto appartengano. 
In particolare risulta non indicato la tipologia di effetto per 1 protesto in Sicilia (e quindi nelle Isole) nel 2013; per 1 protesto nel Lazio (e quindi al Centro) e 1 in Puglia (e quindi al Sud) nel 2014 e per 1  protesto in Calabria (e quindi al Sud) nel 2018. </t>
  </si>
  <si>
    <t>1239 (a)</t>
  </si>
  <si>
    <t>(b) Per residenza si intende il domicilio della persona protestata.</t>
  </si>
  <si>
    <t>(a) Per residenza si intende il domicilio dell'impresa protestata.</t>
  </si>
  <si>
    <t>(a) Per residenza si intende il domicilio della persona protestata.</t>
  </si>
  <si>
    <t>Totale Italia (e)</t>
  </si>
  <si>
    <t xml:space="preserve">(a) Per residenza si intende il domicilio delle imprese protestate. </t>
  </si>
  <si>
    <t>Numerazione</t>
  </si>
  <si>
    <t>da più di una CCIAA</t>
  </si>
  <si>
    <t>Anno 2020</t>
  </si>
  <si>
    <t>Anno 2021</t>
  </si>
  <si>
    <t>Anno 2022</t>
  </si>
  <si>
    <t>Anni 2013-2022, valori assoluti</t>
  </si>
  <si>
    <t>Anni 2013-2022, valori assoluti (a)</t>
  </si>
  <si>
    <t>Anni 2013-2022, composizione percentuale sul totale Italia</t>
  </si>
  <si>
    <t>Anni 2013-2022, composizione percentuale sul totale dei protesti</t>
  </si>
  <si>
    <t>Anni 2013-2022, valori assoluti in migliaia di euro (a)</t>
  </si>
  <si>
    <t>Anni 2013-2022, valori in euro</t>
  </si>
  <si>
    <t>Anni 2013-2022, valori assoluti e variazioni percentuali</t>
  </si>
  <si>
    <r>
      <t xml:space="preserve"> Tavola 5 - Protesti per tipo di soggetto (</t>
    </r>
    <r>
      <rPr>
        <i/>
        <sz val="11"/>
        <color theme="1"/>
        <rFont val="Calibri"/>
        <family val="2"/>
        <scheme val="minor"/>
      </rPr>
      <t>persone e imprese</t>
    </r>
    <r>
      <rPr>
        <sz val="11"/>
        <color theme="1"/>
        <rFont val="Calibri"/>
        <family val="2"/>
        <scheme val="minor"/>
      </rPr>
      <t>) (a)</t>
    </r>
  </si>
  <si>
    <r>
      <t>Tavola 6 - Protesti per tipo di soggetto (</t>
    </r>
    <r>
      <rPr>
        <i/>
        <sz val="11"/>
        <color theme="1"/>
        <rFont val="Calibri"/>
        <family val="2"/>
        <scheme val="minor"/>
      </rPr>
      <t>persone e imprese</t>
    </r>
    <r>
      <rPr>
        <sz val="11"/>
        <color theme="1"/>
        <rFont val="Calibri"/>
        <family val="2"/>
        <scheme val="minor"/>
      </rPr>
      <t>) (a)</t>
    </r>
  </si>
  <si>
    <t>Anni 2013-2022, valori assoluti e percentuali</t>
  </si>
  <si>
    <t>Altro tipo</t>
  </si>
  <si>
    <t>Anni 2013-2022, Composizione percentuale sul totale delle cambiali protestate</t>
  </si>
  <si>
    <t>Anni 2013-2022, Composizione percentuale sul totale Italia</t>
  </si>
  <si>
    <t>Anni 2013-2022, valori assoluti e numero di cambiali protestate ogni  1.000 cambiali emesse</t>
  </si>
  <si>
    <t>Anni 2013-2022, valori assoluti e tasso di assegni protestati ogni  1.000 assegni emessi</t>
  </si>
  <si>
    <t>Anni 2013-2022, valori assoluti, tasso di utilizzo su 1.000 abitanti (b)</t>
  </si>
  <si>
    <t xml:space="preserve">Anni 2013-2022, persone protestate ogni 1.000 abitanti; uomini e donne protestate rispettivamente ogni 1.000 persone dello stesso sesso </t>
  </si>
  <si>
    <t>Variazione percentuale 2022/2021</t>
  </si>
  <si>
    <t>Variazione percentuale 2022/2013</t>
  </si>
  <si>
    <t>Differenza 2022/2021 in punti percentuali</t>
  </si>
  <si>
    <t>Var% 2022/2021</t>
  </si>
  <si>
    <t>Differenza 2022/2021
in punti percentuali</t>
  </si>
  <si>
    <t>Differenza 2022/2021
(in punti percentuali)</t>
  </si>
  <si>
    <t>Anno 2013-2022, valori assoluti e percentuali</t>
  </si>
  <si>
    <t>Differenza in punti percentuali 2022/2021</t>
  </si>
  <si>
    <t>Variazione % 2022/2021</t>
  </si>
  <si>
    <t>Anni 2013-2022</t>
  </si>
  <si>
    <t>Diff. 2022/2021 in punti percentuali</t>
  </si>
  <si>
    <t>Anni 2013-2022, composizione percentuale</t>
  </si>
  <si>
    <t>Diff. 2022/2021</t>
  </si>
  <si>
    <t>Anni 2013-2022, valori assoluti e composizione percentuale</t>
  </si>
  <si>
    <t>Variazione% 2022/2021</t>
  </si>
  <si>
    <t>2021 (b)</t>
  </si>
  <si>
    <t>Totale (e)</t>
  </si>
  <si>
    <t>2022 (b)</t>
  </si>
  <si>
    <t>Differenza  2022/2021 dei tassi                        (in termini di valori assoluti ogni 1.000 abitanti)</t>
  </si>
  <si>
    <t>Variazione percentuale 2022/2021 dei tassi</t>
  </si>
  <si>
    <t>Differenza  2022/2013  dei tassi                        (in termini di valori assoluti ogni 1.000 abitanti)</t>
  </si>
  <si>
    <t>Variazione percentuale 2022/2013 dei tassi</t>
  </si>
  <si>
    <t>Differenza  2022/2021  dei tassi                        (in valori assoluti ogni 1.000 abitanti)</t>
  </si>
  <si>
    <t>Differenza  2022/2013  dei tassi                        (in valori assoluti ogni 1.000 abitanti)</t>
  </si>
  <si>
    <t>Variazione percentuale  2022/2021</t>
  </si>
  <si>
    <t xml:space="preserve">Variazione percentuale  2022/2013 </t>
  </si>
  <si>
    <t>Differenza 2022/2021
 in punti percentuali</t>
  </si>
  <si>
    <t>Differenza 2022/2013
 in punti percentuali</t>
  </si>
  <si>
    <t xml:space="preserve">Differenza 2022/2021
in punti percentuali </t>
  </si>
  <si>
    <t xml:space="preserve">Differenza 2022/2013 
in punti percentuali </t>
  </si>
  <si>
    <t>Anni 2013-2022, valori assoluti e ammontare medio</t>
  </si>
  <si>
    <t>Ammontare protestato ogni 10.000.000 euro di ammontare per assegni emessi</t>
  </si>
  <si>
    <t>Variazione% 
e in punti percentuali 2022/2021</t>
  </si>
  <si>
    <t>Variazione % e in punti percentuali 2022/2021</t>
  </si>
  <si>
    <t>Variazione% e differenza in punti percentuali 2022/2021</t>
  </si>
  <si>
    <t>Variazione % e differenze in punti percentuali 2022/2021</t>
  </si>
  <si>
    <t>Variazione% e differenza in punti percentuali  2022/2021</t>
  </si>
  <si>
    <t>Var% e differenza in punti percentuali 2022/2021</t>
  </si>
  <si>
    <t>Variazione percentuale 2022/2021 delle cambiali emesse</t>
  </si>
  <si>
    <t>Variazione percentuale 2022/2013 delle cambiali emesse</t>
  </si>
  <si>
    <t xml:space="preserve">Variazione percentuale 2022/2021 degli assegni emessi </t>
  </si>
  <si>
    <t>Variazione percentuale 2022/2013 degli asseni emessi</t>
  </si>
  <si>
    <t>Protesti per tipo di effetto e ammontare, per ripartizione geografica della CCIAA che ha levato il protesto -  Anno 2013-2022, valori assoluti</t>
  </si>
  <si>
    <t>Protesti per tipo di effetto e regione della CCIAA che ha levato il protesto - Anni 2013-2022, valori assoluti</t>
  </si>
  <si>
    <t>Protesti per tipo di effetto e regione della CCIAA che ha levato il protesto - Anni 2013-2022, composizione percentuale sul totale Italia</t>
  </si>
  <si>
    <t>Protesti per tipo di effetto e regione della CCIAA che ha levato il protesto - Anni 2013-2022, composizione percentuale sul totale dei protesti</t>
  </si>
  <si>
    <t>Cambiali emesse e tassi di utilizzo per regione e ripartizione geografica - Anni 2013-2022, valori assoluti, tasso di utilizzo su 1.000 abitanti (a)</t>
  </si>
  <si>
    <t>Cambiali emesse (a), cambiali protestate e tassi di cambiali protestate per regione e ripartizione geografica - Anni 2013-2022, valori assoluti e numero di cambiali protestate ogni  1.000 cambiali emesse</t>
  </si>
  <si>
    <t>Assegni emessi (a) e tassi di utilizzo per regione e ripartizione geografica - Anni 2013-2022, valori assoluti, tasso di utilizzo su 1.000 abitanti (b)</t>
  </si>
  <si>
    <t>Assegni emessi (a), assegni protestati e tassi di assegni protestati per regione e ripartizione geografica - Anni 2013-2022, valori assoluti e tasso di assegni protestati ogni  1.000 assegni emessi</t>
  </si>
  <si>
    <t>Numero e ammontare di assegni emessi (a), numero e ammontare di assegni protestati, ammontare medio per assegni emessi e protestati, ammontare protestato ogni 10.000 euro di ammontare per assegni emessi, per regione e ripartizione  geografica - Anni 2013-2022, valori assoluti e ammontare medio</t>
  </si>
  <si>
    <t>Ammontare dei protesti per tipo di effetto e regione della CCIAA che ha levato il protesto - Anni 2013-2022, valori assoluti in migliaia di euro (a)</t>
  </si>
  <si>
    <t>Ammontare dei protesti per tipo di effetto e regione della CCIAA che ha levato il protesto - Anni 2013-2022, composizione percentuale sul totale Italia</t>
  </si>
  <si>
    <t>Ammontare dei protesti per tipo di effetto e regione della CCIAA che ha levato il protesto - Anni 2013-2022, composizione percentuale sul totale dei protesti</t>
  </si>
  <si>
    <t xml:space="preserve">Protesti </t>
  </si>
  <si>
    <t>A10</t>
  </si>
  <si>
    <t>A11</t>
  </si>
  <si>
    <t>A12</t>
  </si>
  <si>
    <t>A13</t>
  </si>
  <si>
    <t>A14</t>
  </si>
  <si>
    <t>A15</t>
  </si>
  <si>
    <t>A17</t>
  </si>
  <si>
    <t>A20</t>
  </si>
  <si>
    <t>A21</t>
  </si>
  <si>
    <t>A22</t>
  </si>
  <si>
    <t>A31</t>
  </si>
  <si>
    <t>A32</t>
  </si>
  <si>
    <t>A33</t>
  </si>
  <si>
    <t>A34</t>
  </si>
  <si>
    <t>A35</t>
  </si>
  <si>
    <t>A36</t>
  </si>
  <si>
    <t>A37</t>
  </si>
  <si>
    <t>A40</t>
  </si>
  <si>
    <t>CA1</t>
  </si>
  <si>
    <t>CA2</t>
  </si>
  <si>
    <t>CA3</t>
  </si>
  <si>
    <t>CB1</t>
  </si>
  <si>
    <t>CC1</t>
  </si>
  <si>
    <t>CD2</t>
  </si>
  <si>
    <t>CD3</t>
  </si>
  <si>
    <t>CE1</t>
  </si>
  <si>
    <t>CE2</t>
  </si>
  <si>
    <t>CE3</t>
  </si>
  <si>
    <t>CE4</t>
  </si>
  <si>
    <t>CF1</t>
  </si>
  <si>
    <t>CG1</t>
  </si>
  <si>
    <t>CG2</t>
  </si>
  <si>
    <t>CH1</t>
  </si>
  <si>
    <t>CI1</t>
  </si>
  <si>
    <t>CL1</t>
  </si>
  <si>
    <t>CM1</t>
  </si>
  <si>
    <t>CM2</t>
  </si>
  <si>
    <t>CM3</t>
  </si>
  <si>
    <t>CN1</t>
  </si>
  <si>
    <t>Cambiali</t>
  </si>
  <si>
    <t>PROTESTI</t>
  </si>
  <si>
    <t>Tavola 64 - Motivazione del mancato pagamento dei protesti</t>
  </si>
  <si>
    <t>Codice del mancato pagamento (a)</t>
  </si>
  <si>
    <t>Tavola 66 - Motivazione del mancato pagamento degli assegni</t>
  </si>
  <si>
    <t>MESI</t>
  </si>
  <si>
    <t xml:space="preserve">Meno di un mese </t>
  </si>
  <si>
    <t>da 1 a 12 mesi</t>
  </si>
  <si>
    <t>da 13 a 24 mesi</t>
  </si>
  <si>
    <t>da 25 a 36 mesi</t>
  </si>
  <si>
    <t>Oltre i 36 mesi</t>
  </si>
  <si>
    <t xml:space="preserve">Totale </t>
  </si>
  <si>
    <t>Anno 2022, valori assoluti e composizione percentuale</t>
  </si>
  <si>
    <t xml:space="preserve">Cambiali </t>
  </si>
  <si>
    <t xml:space="preserve">Protesti associate alle persone </t>
  </si>
  <si>
    <t>Protesti associati alle imprese</t>
  </si>
  <si>
    <t xml:space="preserve">Anno 2022, valore medio espresso in mesi </t>
  </si>
  <si>
    <t>Assegni (a)</t>
  </si>
  <si>
    <t xml:space="preserve">- </t>
  </si>
  <si>
    <t>(a) Lo 0 indica un tempo inferiore al mese; l trattino indica che il fenomeno non esiste.</t>
  </si>
  <si>
    <t>Tavola 64</t>
  </si>
  <si>
    <t>Tavola 65</t>
  </si>
  <si>
    <t>Tavola 66</t>
  </si>
  <si>
    <t>Tavola 67</t>
  </si>
  <si>
    <t>Tavola 68</t>
  </si>
  <si>
    <t>.</t>
  </si>
  <si>
    <t xml:space="preserve">Tavola 67 - Motivazione del mancato pagamento dei protesti, per regione </t>
  </si>
  <si>
    <t xml:space="preserve">Tavola 68 - Motivazione del mancato pagamento dei protesti, per regione </t>
  </si>
  <si>
    <t>Anno 2022, composizione percentuale</t>
  </si>
  <si>
    <t xml:space="preserve">Tavola 69 - Motivazione del mancato pagamento delle cambiali, per regione </t>
  </si>
  <si>
    <t>Tavola 72 - Motivazione del mancato pagamento degli assegni, per regione</t>
  </si>
  <si>
    <t xml:space="preserve">Tavola 70 - Motivazione del mancato pagamento delle cambiali, per regione </t>
  </si>
  <si>
    <t>Tavola 71 - Motivazione del mancato pagamento degli assegni, per regione</t>
  </si>
  <si>
    <t>Tavola 74 - Durata media del tempo intercorso tra la data di emissione e la data di levata del protesto, per tipo di effetto e per tipo di soggetto al quale è associato il protesto, per regione</t>
  </si>
  <si>
    <t>Tvaola 73 - Mesi intercorsi tra la data di emissione e la data di levata del protesto</t>
  </si>
  <si>
    <t>Tavola 73</t>
  </si>
  <si>
    <t>Tavola 74</t>
  </si>
  <si>
    <t>Tavola 69</t>
  </si>
  <si>
    <t>Tavola 70</t>
  </si>
  <si>
    <t>Tavola 71</t>
  </si>
  <si>
    <t>Tavola 72</t>
  </si>
  <si>
    <t>Anno 2022, valori assoluti</t>
  </si>
  <si>
    <t>(a) Dal 2021 c'è un'interruzione di serie storica poiché è cambiato il modo di individuare la tipologia di soggetto protestato. In prospettiva, i dati precedenti al 2021 saranno ricostruiti secondo le modalità utilizzate per gli anni 2021 e 2022 e l'intera serie storica sarà nuovamente confrontabile.</t>
  </si>
  <si>
    <t>Tavola 7 - Protesti per tipo di soggetto, regione e ripartizione geografica della CCIAA che ha levato il protesto (a)</t>
  </si>
  <si>
    <t>Tavola 8 - Protesti per tipo di soggetto, regione e ripartizione geografica della CCIAA che ha levato il protesto (a)</t>
  </si>
  <si>
    <t>Tavola 9 - Protesti per tipo di soggetto, regione  e ripartizione geografica della CCIAA che ha levato il protesto (a)</t>
  </si>
  <si>
    <t>Tavola 10 - Cambiali protestate per tipo di soggetto protestato e per regione e ripartizione geografica della CCIAA che ha levato il protesto (a)</t>
  </si>
  <si>
    <t>Tavola 11 -  Cambiali protestate per tipo di soggetto protestato e per regione e ripartizione geografica della CCIAA che ha levato il protesto (a)</t>
  </si>
  <si>
    <t>Tavola 12 - Cambiali protestate per tipo di soggetto protestato e per regione e ripartizione geografica della CCIAA che ha levato il protesto (a)</t>
  </si>
  <si>
    <t>Tavola 13 - Assegni protestati per tipo di soggetto e per regione e ripartizione geografica della CCIAA che ha levato il protesto (a)</t>
  </si>
  <si>
    <t>Tavola 14 - Assegni protestati per tipo di soggetto e per regione e ripartizione geografica della CCIAA che ha levato il protesto (a)</t>
  </si>
  <si>
    <t>Tavola 15 - Assegni protestati per tipo di soggetto e  per regione e ripartizione geografica della CCIAA che ha levato il protesto (a)</t>
  </si>
  <si>
    <t xml:space="preserve">Tavola 21 - Tasso di persone protestate sulla popolazione media residente (a) per regione e ripartizione geografica di residenza del protestato (b) (c) </t>
  </si>
  <si>
    <t>Italia con residenza indicata (d)</t>
  </si>
  <si>
    <t>(d) Il tasso delle persone protestate in corrispondenza del "Totale Italia con residenza indicata" è calcolato sul totale delle persone protestate per le quali si conosce la regione di residenza.</t>
  </si>
  <si>
    <t>Tavola 22 - Tasso di imprese protestate, per regione e ripartizione geografica di residenza (a) (b)</t>
  </si>
  <si>
    <t>Anni 2013-2022, Imprese protestate ogni 1.000 imprese attive (c)</t>
  </si>
  <si>
    <t>(c) Il numero di imprese protestate ad un certo anno è stato confrontato con il numero di imprese attive nell’anno precedente, ottenute dal “Registro Statistico delle Imprese Attive (ASIA)” dell’Istat. Tale scelta è motivata dal fatto che alcune imprese potrebbero risultare non più attive già nel corso dell’anno in cui vengono iscritte al REPR.</t>
  </si>
  <si>
    <t>(d) Il tasso delle imprese protestate in corrispondenza del "Totale Italia con residenza indicata" è calcolato sul totale delle imprese protestate per le quali si conosce la regione di residenza.</t>
  </si>
  <si>
    <t>Totale ITALIA (e)</t>
  </si>
  <si>
    <t>Totale Italia con residenza indicata (d)</t>
  </si>
  <si>
    <t>Tavola 24 - Persone protestate per sesso (a)</t>
  </si>
  <si>
    <t xml:space="preserve">2022 (d) </t>
  </si>
  <si>
    <t>2021 (c)</t>
  </si>
  <si>
    <t>2019 (b)</t>
  </si>
  <si>
    <t>(b) Per l'anno 2019 il totale comprende anche una persona protestata della quale non si conosce il sesso.</t>
  </si>
  <si>
    <t>(c) Per l'anno 2021  il totale comprende anche 14 persone protestate della quali non si conosce il sesso.</t>
  </si>
  <si>
    <t>(d) Per l'anno 2022  il totale comprende anche 6 persone protestate della quali non si conosce il sesso.</t>
  </si>
  <si>
    <t>Tavola 25 - Persone protestate per sesso, per regione e ripartizione geografica di residenza (a) (b)</t>
  </si>
  <si>
    <t>Tavola 26 - Persone protestate per sesso, per regione e ripartizione geografica di residenza (a) (b)</t>
  </si>
  <si>
    <t>Tavola 27 - Persone protestate per sesso e provincia di residenza (a) (b)</t>
  </si>
  <si>
    <t>Tavola 28 - Persone protestate per provincia di residenza (a) (b)</t>
  </si>
  <si>
    <t>(c) Dal 2021 c'è un'interruzione di serie storica poiché è cambiato il modo di individuare la tipologia di soggetto protestato. In prospettiva, i dati precedenti al 2021 saranno ricostruiti secondo le modalità utilizzate per gli anni 2021 e 2022 e l'intera serie storica sarà nuovamente confrontabile.</t>
  </si>
  <si>
    <t>(b) Dal 2021 c'è un'interruzione di serie storica poiché è cambiato il modo di individuare la tipologia di soggetto protestato. In prospettiva, i dati precedenti al 2021 saranno ricostruiti secondo le modalità utilizzate per gli anni 2021 e 2022 e l'intera serie storica sarà nuovamente confrontabile.</t>
  </si>
  <si>
    <t>Fonte: Istat, elaborazioni su dati Infocamere</t>
  </si>
  <si>
    <t>Tavola 16 - Cambiali emesse e tassi di utilizzo per regione e ripartizione geografica (a)</t>
  </si>
  <si>
    <t xml:space="preserve">(b) Popolazione ottenuta come media di quella rilevata al 1° gennaio di un dato anno e la popolazione al 1° gennaio dell'anno successivo. Per gli anni 2013-2018 è stata utilizzata la popolazione ricostruita; per gli anni 2019-2022 quella rilevata con il Censimento della popolazione (Fonte: Istat). </t>
  </si>
  <si>
    <t>Fonte: Istat, elaborazione su dati Infocamere</t>
  </si>
  <si>
    <t>Tavola 18 - Assegni emessi (a) e tassi di utilizzo per regione e ripartizione geografica - Anni 2013-2022</t>
  </si>
  <si>
    <t>(e) Il tasso delle imprese protestate in corrispondenza del "Totale Italia" è calcolato sul numero totale delle imprese protestate, comprese quelle per le quali non è stato possibile individuare la regione di residenza. Il numero di imprese, per anno, per le quali non si conosce la residenza è indicato nella tavola 40.</t>
  </si>
  <si>
    <t>(e) Il tasso delle persone protestate in corrispondenza del "Totale Italia" è calcolato sul numero totale delle persone protestate, comprese quelle per le quali non è stato possibile individuare la regione di residenza. Il numero di persone, per anno, per le quali non si conosce la residenza è indicato nella tavola 25.</t>
  </si>
  <si>
    <t>Totale dei soggetti protestati identificati</t>
  </si>
  <si>
    <t>(d) Il totale delle persone protestate nel 2021 comprende, sia a livello di regione che di ripartizione, oltre che al livello di totale nazionale, il numero di persone per le quali non si conosce il sesso, così dislocate: 4 in Lombardia , 1 in Toscana, 3 nel Lazio, 4 in Puglia, 1 in Calabria  e 1 in Sicilia.</t>
  </si>
  <si>
    <t>(e) Il totale delle persone protestate nel 2022 comprende, sia a livello di regione che di ripartizione, oltre che al livello di totale nazionale, il numero di persone per le quali non si conosce il sesso, così dislocate: 2 in Lombardia , 1 in Abruzzo, 1 in Campania e 2 in Puglia.</t>
  </si>
  <si>
    <t>(f) Il "Totale Italia con residenza indicata" comprende il totale delle persone protestate per le quali si conosce la regione di residenza.</t>
  </si>
  <si>
    <t>(g) Il "totale ITALIA" comprende anche le persone protestate per le quali non si conosce la regione di residenza.</t>
  </si>
  <si>
    <t>Totale ITALIA (g)</t>
  </si>
  <si>
    <t>Totale Italia con residenza indicata (f)</t>
  </si>
  <si>
    <t>Totale (c)</t>
  </si>
  <si>
    <t>Totale (d)</t>
  </si>
  <si>
    <t>(c)Il totale delle persone protestate nel 2019 comprende, sia a livello di regione "Campania" che di ripartizione "Sud", oltre che al livello di totale nazionale, una persona protestata della quale non si conosce il sesso.</t>
  </si>
  <si>
    <t xml:space="preserve">Sud </t>
  </si>
  <si>
    <t xml:space="preserve">Totale Italia (con residenza indicata) </t>
  </si>
  <si>
    <t xml:space="preserve">Campania </t>
  </si>
  <si>
    <t>(c) Il totale delle persone protestate nel 2019 comprende, nella provincia di Salerno e di conseguenza nel totale Italia, una persona protestata della quale non si conosce il sesso. Per la suddetta provincia e per il totale Italia, dunque, il totale delle persone non corrisponde alla somma dei maschi e delle femmine.</t>
  </si>
  <si>
    <t xml:space="preserve">(d) Il totale delle persone protestate nel 2021 comprende, sia a livello provinciale che al livello di totale nazionale, il numero di persone per le quali non si conosce il sesso, così dislocate:  2 a Bari, 1 a Brindisi, 1 a Catanzaro, 1 a Foggia, 1 a Frosinone, 2 a Milano, 1 a Monza, 1 a Pavia, 1 a Prato, 1 a Ragusa e 2  a Roma._x000D_ Per le suddette province e per il totale Italia, dunque, il totale delle persone non corrisponde alla somma dei maschi e delle femmine.
</t>
  </si>
  <si>
    <t>(e)  Il totale delle persone protestate nel 2022 comprende, sia a livello provinciale che al livello di totale nazionale, il numero di persone per le quali non si conosce il sesso, così dislocate:   1 a Brescia, 1 a Brindisi, 1 a Foggia, 1 a Milano, 1 a Napoli e 1 a Pescara. Per le suddette province e per il totale Italia, dunque, il totale delle persone non corrisponde alla somma dei maschi e delle femmine.</t>
  </si>
  <si>
    <t>Totale Italia (g)</t>
  </si>
  <si>
    <t>(c) Il "Totale Italia con residenza indicata" comprende il totale delle persone protestate per le quali si conosce la regione di residenza.</t>
  </si>
  <si>
    <t>Totale Italia (con residenza indicata) (c)</t>
  </si>
  <si>
    <t>2022 (c)</t>
  </si>
  <si>
    <t>(b) Il totale delle persone protestate nel 2021 non  è pari alla somma dei nati in Italia e nati all'Estero, poiché comprende anche le 24 persone per le quali non si conosce lo stato di nascita.</t>
  </si>
  <si>
    <t>(c) Il totale delle persone protestate nel 2022 non  è pari alla somma dei nati in Italia e nati all'Estero, poiché comprende anche le 6 persone per le quali non si conosce lo stato di nascita.</t>
  </si>
  <si>
    <t>Persone nate all'Estero</t>
  </si>
  <si>
    <t>Tavola 31 - Persone protestate nate in Italia per sesso (a)</t>
  </si>
  <si>
    <t>(c) Il totale delle persone protestate nate in Italia nel 2021 non è pari alla somma dei maschi e delle femmine nati in Italia, poiché comprende anche le 2 persone per le quali non si conosce il sesso.</t>
  </si>
  <si>
    <t>(d)  Il totale delle persone protestate nate in Italia nel 2022 non è pari alla somma dei maschi e delle femmine nati in Italia, poiché comprende anche le 2 persone per le quali non si conosce il sesso.</t>
  </si>
  <si>
    <t>(b) Il totale delle persone protestate nate all'Estero nel 2022 non è pari alla somma dei maschi e delle femmine nati all'Estero, poiché comprende anche 1 persona per le quale non si conosce il sesso.</t>
  </si>
  <si>
    <t>Tavola 32 - Persone protestate nate all'Estero per sesso (a)</t>
  </si>
  <si>
    <t>Tavola 33 - Persone protestate per classe di età (a)</t>
  </si>
  <si>
    <t xml:space="preserve">2021 (c) </t>
  </si>
  <si>
    <t>(b) Per l'anno 2019 il totale comprende anche una persona protestata della quale non si conosce l'età.</t>
  </si>
  <si>
    <t>Variazione % e differenza in punti percentuali 2022/2021</t>
  </si>
  <si>
    <t>(c) Il totale delle persone protestate nel 2021 non è pari alla somma delle persone distinte per età, poiché comprende anche 2.490 persone per le quale non si conosce l'età. Tale quota è pari al 4,1 per cento.</t>
  </si>
  <si>
    <t>(d) Il totale delle persone protestate nel 2022 non è pari alla somma delle persone distinte per età, poiché comprende anche 8.776 persone per le quale non si conosce l'età. Tale quota è pari al 17,4 per cento.</t>
  </si>
  <si>
    <t>Tavola 34 - Età media per protestati nati in Italia e all'Estero, per sesso (a)</t>
  </si>
  <si>
    <t>Tavola 35 - Età media per protestati nati in Italia e all'Estero, per regione di residenza (a) (b)</t>
  </si>
  <si>
    <t>Tavola 36 - Persone protestate per numero di titoli di credito protestati nell'anno (a)</t>
  </si>
  <si>
    <t>Tavola 37 - Persone protestate per una o più tipologie di titolo di credito protestato (a)</t>
  </si>
  <si>
    <t>Tavola 38 - Persone protestate per una o più tipologie di titolodi credito protestato (a)</t>
  </si>
  <si>
    <t>Tavola 39 - Persone protestate da una o più CCIAA che hanno levato il protesto (a)</t>
  </si>
  <si>
    <t>Tavola 40 - Imprese protestate, per regione e ripartizione geografica di residenza (a) (b)</t>
  </si>
  <si>
    <t>Totale Italia con residenza indicata (c)</t>
  </si>
  <si>
    <t>(c) Il "Totale Italia con residenza indicata" comprende il totale delle imprese protestate per le quali si conosce la regione di residenza.</t>
  </si>
  <si>
    <t>Tavola 42 - Imprese protestate per provincia di residenza (a) (b)</t>
  </si>
  <si>
    <t>Totale Italia (d)</t>
  </si>
  <si>
    <t>(c) Il "Totale Italia con residenza indicata" comprende il totale delle imprese protestate per le quali si conosce la provincia di residenza.</t>
  </si>
  <si>
    <t>Tavola 41 - Imprese protestate, per regione e ripartizione geografica di residenza (a) (b)</t>
  </si>
  <si>
    <t>Tavola 43 - Imprese protestate per provincia di residenza (a) (b)</t>
  </si>
  <si>
    <t>Tavola 44 - Imprese protestate per numero di titoli di credito protestati nell'anno (a)</t>
  </si>
  <si>
    <t>(b) Per l'anno 2014 il totale delle imprese protestate comprende anche un'impresa per la quale non si conosce la tipologia di titolo di credito protestato</t>
  </si>
  <si>
    <t>2014 (b)</t>
  </si>
  <si>
    <t>Tavola 45 - Imprese protestate per tipologia di titolo di credito protestato (a)</t>
  </si>
  <si>
    <t>Tavola 46 - Imprese protestate per tipologia di titolo di credito protestato (a)</t>
  </si>
  <si>
    <t>Tavola 47 - Imprese protestate da una o più CCIAA che hanno levato il protesto (a)</t>
  </si>
  <si>
    <t>Tavola 52  - Importo medio per protesto, per tipologia di soggetto protestato e ripartizione geografica della CCIAA che ha levato il protesto (a)</t>
  </si>
  <si>
    <t>Tavola 53 - Importo medio per cambiale protestata, per tipo di soggetto protestato e ripartizione geografica della CCIAA che ha levato il protesto (a)</t>
  </si>
  <si>
    <t>Tavola 54 - Importo medio per assegno protestato, per tipo di soggetto e ripartizione geografica della CCIAA che ha levato il protesto (a)</t>
  </si>
  <si>
    <t>Tavola 55 - Importo medio per persona protestata, per regione e ripartizione geografica di residenza (a) del protestato (b)</t>
  </si>
  <si>
    <t>(b) Per l'anno 2019 le elaborazioni sugli importi medi per persona protestata non tengono conto della persona per la quale non è conosciuto il sesso.</t>
  </si>
  <si>
    <t>Tavola 56 - Importo medio per persona protestata, per sesso (a)</t>
  </si>
  <si>
    <t>Tavola 57 - Importo medio per persona protestata nata in Italia e all'Estero, per sesso (a)</t>
  </si>
  <si>
    <t>Tavola 58 - Importo medio per persona protestata, per classe di età (a)</t>
  </si>
  <si>
    <t>(c) Per il 2021 e 2022 l'importo medio totale, l'importo medio degli uomini e delle donne tiene conto anche degli importi attribuiti alle persone per le quali non si conosce l'età, pari a 514 femmine e 675 maschi nel 2021 e 563 femmine e 643 maschi per il 2022.</t>
  </si>
  <si>
    <t xml:space="preserve">(b) Nel calcolo degli importi medi del 2019 non sono conteggiati gli ammontari riguardanti 418 persone per le quali non è conosciuta l'età. </t>
  </si>
  <si>
    <t>Tavola 59 - Importo medio per persona protestata, per tipologia di titolo di credito protestato (a)</t>
  </si>
  <si>
    <t>Tavola 60 - Importo medio per per persona protestata da una o più CCIAA per uno o più titoli di credito protestati (a)</t>
  </si>
  <si>
    <t>Tavola 61 - Importo medio per impresa protestata, per regione e ripartizione geografica di residenza (a) della impresa (b)</t>
  </si>
  <si>
    <t>Tavola 62 - Importo medio per impresa protestata, per tipologia di titolo di credito protestato (a)</t>
  </si>
  <si>
    <t>2013 (b)</t>
  </si>
  <si>
    <t>2015 (b)</t>
  </si>
  <si>
    <t>2016 (b)</t>
  </si>
  <si>
    <t>(b) Nel calcolo degli importi medi non risultano conteggiati, perché sconosciuti, gli importi dei protesti associati a una impresa nel 2013 e nel  2015 e quelli associati a tre imprese nel 2016.</t>
  </si>
  <si>
    <t>Tavola 63 - Importo medio per impresa protestata da una o più CCIAA che ha levato il protesto  (a)</t>
  </si>
  <si>
    <t>Descrizione del mancato pagamento (a)</t>
  </si>
  <si>
    <t>Respinge/contestazioni varie</t>
  </si>
  <si>
    <t>L'emittente/trattario prenderà accordi</t>
  </si>
  <si>
    <t xml:space="preserve"> Debitore in procedura concorsuale</t>
  </si>
  <si>
    <t>Già provveduto/già pagato</t>
  </si>
  <si>
    <t>CD1</t>
  </si>
  <si>
    <t>Deve pagare altro soggetto</t>
  </si>
  <si>
    <t>Firma falsa</t>
  </si>
  <si>
    <t>Titolo rubato o smarrito con firma falsa: presentata denuncia</t>
  </si>
  <si>
    <t xml:space="preserve"> Titolo irregolare/alterato (su data, importo, ecc.)</t>
  </si>
  <si>
    <t>Titolo colpito da decreto di sequestro per firma falsa, truffa o altro</t>
  </si>
  <si>
    <t>CE5</t>
  </si>
  <si>
    <t>Titolo rubato o smarrito con firma del traente/emittente: presentata denuncia</t>
  </si>
  <si>
    <t>Truffa: presentata denuncia</t>
  </si>
  <si>
    <t>Assente/chiuso: lasciato avviso</t>
  </si>
  <si>
    <t>Trasferito</t>
  </si>
  <si>
    <t xml:space="preserve"> Sconosciuto/irreperibile/indirizzo errato o insufficient</t>
  </si>
  <si>
    <t xml:space="preserve"> Riferirà (familiare, dipendente, portiere, altro)</t>
  </si>
  <si>
    <t>Deceduto</t>
  </si>
  <si>
    <t>Il domiciliatario non paga per mancanza di istruzioni</t>
  </si>
  <si>
    <t>Il domiciliatario non paga per mancanza fondi</t>
  </si>
  <si>
    <t xml:space="preserve"> Il domiciliatario non paga per disposizioni del trattario/emittente</t>
  </si>
  <si>
    <t xml:space="preserve"> Altri motivi</t>
  </si>
  <si>
    <t>Assegno emesso dal correntista in data posteriore a quella in cui ha effetto la comunicazione di recesso - inviata dalla banca - dalla convenzione d'assegno o dall'intero conto corrente (ex "conto estinto"), secondo le modalità di comunicazione e i termini di preavviso previsti dal contratto</t>
  </si>
  <si>
    <t>Assegno emesso dal correntista in data posteriore a quella in cui ha effetto la comunicazione di recesso - inviata dal correntista - dalla convenzione d'assegno o dall'intero conto corrente, secondo le modalità di comunicazione e i termini di preavviso previsti dal contratto</t>
  </si>
  <si>
    <t>Assegno emesso in data posteriore a quella di iscrizione in archivio effettuata dal trattario ai sensi degli articoli 9 e 10-bis, lettera a), della legge n. 386/1990</t>
  </si>
  <si>
    <t>Assegno recante una firma di traenza per rappresentanza di soggetto non autorizzato dal correntista (ex "firma non autorizzata" e "firma revocata") o carente di potere (emissione in violazione dell'obbligo di sottoscrizione congiunta su conti cointestati</t>
  </si>
  <si>
    <t>Assegno emesso in data posteriore a quella di deposito in cancelleria della sentenza dichiarativa di fallimento del correntista, ovvero di altra sentenza o provvedimento (diverso da quelli previsti dal codice n. 17) che comporti per il correntista medesimo il divieto di disporre mediante emissione di assegni</t>
  </si>
  <si>
    <t>Assegno emesso da un soggetto che non è mai stato titolare di convenzione d'assegno (ex "firma sconosciuta")</t>
  </si>
  <si>
    <t>A16</t>
  </si>
  <si>
    <t>Assegno emesso da un soggetto che ha stipulato la convenzione di assegno con falsi documenti di identita</t>
  </si>
  <si>
    <t>Assegno emesso in data posteriore a quella di iscrizione in archivio di sanzioni e divieti comportanti interdizione all'emissione di assegni (art. 10, lettera c), legge n. 386/1990</t>
  </si>
  <si>
    <t>Mancanza totale o parziale di fondi nel momento in cui il titolo viene presentato per il pagamento</t>
  </si>
  <si>
    <t>Assegno, dotato di copertura, emesso da un correntista che ha impartito alla banca l'ordine di non pagare prima della scadenza del termine di presentazione (art. 35, l. ass.) (ex "assegno revocato")</t>
  </si>
  <si>
    <t>Assegno emesso su fondi indisponibili al momento della presentazione (pignoramento, provvedimento di sequestro, ecc.)</t>
  </si>
  <si>
    <t>A30</t>
  </si>
  <si>
    <t>Assegno recante l'importo contraffatto</t>
  </si>
  <si>
    <t>Assegno, denunciato smarrito o rubato, recante l'importo contraffatto</t>
  </si>
  <si>
    <t>Assegno recante una firma di traenza illeggibile e non corrispondente allo specimen</t>
  </si>
  <si>
    <t>Assegno recante una firma di traenza relativa al correntista ma contraffatta e/o non conforme allo specimen (ex firma falsa)</t>
  </si>
  <si>
    <t>Assegno recante una firma di traenza relativa al correntista e conforme allo specimen</t>
  </si>
  <si>
    <t>Assegno recante una firma di traenza relativa al correntista ma contraffatta e non conforme allo specimen</t>
  </si>
  <si>
    <t>Assegno recante una firma di traenza non rispondente al nominativo del correntista ma ad un nominativo diverso</t>
  </si>
  <si>
    <t>Assegno emesso da correntista deceduto, ecc.</t>
  </si>
  <si>
    <t xml:space="preserve">(a) La Circolare del Ministero dell’Industria del Commercio e dell’Artigianato n. 3512/C del 30.4.2001 distingue gli elenchi dei codici del mancato pagamento di un protesto in “rifiuto pagamento assegni bancari” e “motivi rifiuto pagamento vaglia cambiari e tratte accettate” (e relativi codici). I codici previsti per le cambiali sono preceduti da una C e quelli previsti per gli assegni sono preceduti da una A.
</t>
  </si>
  <si>
    <t>(b) Per lla descrizione dei codici del mancato pagamento si veda la tavola 64</t>
  </si>
  <si>
    <t>Codice mancato pagamento  (a) (b)</t>
  </si>
  <si>
    <t>Codice del mancato pagamento (a) (b)</t>
  </si>
  <si>
    <t>Codice mancato pagamento (a) (b)</t>
  </si>
  <si>
    <t xml:space="preserve">(a) La Circolare del Ministero dell’Industria del Commercio e dell’Artigianato n. 3512/C del 30.4.2001 distingue gli elenchi dei codici del mancato pagamento di un protesto in “rifiuto pagamento assegni bancari” e “motivi rifiuto pagamento vaglia cambiari e tratte accettate” (e relativi codici). I codici previsti per le cambiali sono preceduti da una C e quelli previsti per gli assegni sono preceduti da una A._x000D_
</t>
  </si>
  <si>
    <t xml:space="preserve"> Codice del mancato pagamento (a) (b)</t>
  </si>
  <si>
    <t>Pagato parzialmente</t>
  </si>
  <si>
    <t>Merce contestata/resa/non ricevuta/varie</t>
  </si>
  <si>
    <t>Accetta il protesto</t>
  </si>
  <si>
    <t>Motivazione del mancato pagamento dei protesti - Anno 2022, valori assoluti e composizione percentuale</t>
  </si>
  <si>
    <t>Motivazione del mancato pagamento delle cambiali - Anno 2022, valori assoluti e composizione percentuale</t>
  </si>
  <si>
    <t>Motivazione del mancato pagamento degli assegni - Anno 2022, valori assoluti e composizione percentuale</t>
  </si>
  <si>
    <t>Motivazione del mancato pagamento dei protesti, per regione - Anno 2022, composizione percentuale</t>
  </si>
  <si>
    <t xml:space="preserve">Motivazione del mancato pagamento delle cambiali, per regione - Anno 2022, valori assoluti </t>
  </si>
  <si>
    <t>Motivazione del mancato pagamento delle cambiali, per regione - Anno 2022, composizione percentuale</t>
  </si>
  <si>
    <t>Motivazione del mancato pagamento degli assegni, per regione - Anno 2022, valori assoluti</t>
  </si>
  <si>
    <t>Motivazione del mancato pagamento degli assegni, per regione - Anno 2022, composizione percentuale</t>
  </si>
  <si>
    <t>Mesi intercorsi tra la data di emissione e la data di levata del protesto - Anno 2022, valori assoluti e composizione percentuale</t>
  </si>
  <si>
    <t>Durata media del tempo intercorso tra la data di emissione e la data di levata del protesto, per tipo di effetto e per tipo di soggetto al quale è associato il protesto, per regione - Anno 2022, valore medio espresso in mesi</t>
  </si>
  <si>
    <t xml:space="preserve">Fonte: Istat, elaborazione su dati Infocamere </t>
  </si>
  <si>
    <t>(b) Per la descrizione dei codici del mancato pagamento si veda la tavola 64</t>
  </si>
  <si>
    <t>Fonte: Istat, elaborazione su dati Agenzia delle Entrate</t>
  </si>
  <si>
    <t>Fonte: Istat, elaborazione su dati Agenzia delle Entrate e su dati Infocamere</t>
  </si>
  <si>
    <t>Fonte: Istat, elaborazione su dati Banca d'Italia</t>
  </si>
  <si>
    <t>(a) Il numero degli assegni emessi si riferisce ai soli assegni addebitati in conto per operazioni diverse da approvvigionamento contante</t>
  </si>
  <si>
    <t xml:space="preserve">(b) Popolazione ottenuta come media di quella rilevata al 1° gennaio di un dato anno e la popolazione al 1° gennaio dell'anno successivo. Per gli anni 2013-2018 è stata utilizzata la popolazione ricostruita; per gli anni 2019-2022 quella rilevata con il Censimento della popolazione. </t>
  </si>
  <si>
    <t>Fonte: Istat, elaborazione su dati Banca d'Italia e su dati Infocamere</t>
  </si>
  <si>
    <t>(a) Il numero degli assegni emessi si riferisce ai soli assegni addebitati in conto per operazioni diverse da approvvigionamento contante.</t>
  </si>
  <si>
    <t>Romania</t>
  </si>
  <si>
    <t>Germania</t>
  </si>
  <si>
    <t>Filippine</t>
  </si>
  <si>
    <t>Marocco</t>
  </si>
  <si>
    <t>Albania</t>
  </si>
  <si>
    <t>Ecuador</t>
  </si>
  <si>
    <t>Svizzera</t>
  </si>
  <si>
    <t>Perù</t>
  </si>
  <si>
    <t>Senegal</t>
  </si>
  <si>
    <t>Repubblica Popolare Cinese</t>
  </si>
  <si>
    <t>Tavola 65 - Motivazione del mancato pagamento delle cambiali</t>
  </si>
  <si>
    <t>TOTALE (b)</t>
  </si>
  <si>
    <t>Tavola 1 - Protesti per tipo di effetto e ammontare, per ripartizione geografica della CCIAA che ha levato il protesto (a)</t>
  </si>
  <si>
    <t xml:space="preserve">(b) Per gli anni 2013, 2014 e 2018, il totale dei protesti differisce dalla somma delle due tipologie di effetto ("cambiali e tratte accettate" e "assegni") perché include i protesti iscritti al REPR  per i quali non è stato possibile distinguere a quali delle due tipologie di effetto appartengano. In particolare risulta non indicato la tipologia di effetto per 1 protesto nelle Isole nel 2013; per 1 protesto al Centro e 1 al Sud nel 2014 e per 1  protesto al Sud nel 2018. </t>
  </si>
  <si>
    <t xml:space="preserve">Tasso di persone protestate sulla popolazione media residente (a) per regione e ripartizione geografica di residenza del protestato (b) - Anni 2013-2022, persone protestate ogni 1.000 abitanti; uomini e donne protestate rispettivamente ogni 1.000 persone dello stesso sesso </t>
  </si>
  <si>
    <t>(a) La popolazione media è stata calcolata sulla popolazione ricostruita (anni 2013-2018) e sulla popolazione ottenuta dal censimento (anni 2019-2022).</t>
  </si>
  <si>
    <t>Tasso di imprese protestate, per regione e ripartizione geografica di residenza (a) - Anni 2013-2022, Imprese protestate ogni 1.000 imprese attive (b)</t>
  </si>
  <si>
    <t>Persone fisiche e giuridiche protestate (a) - Anni 2013-2022, valori assoluti e percentuali</t>
  </si>
  <si>
    <t>Persone protestate per sesso - Anni 2013-2022, valori assoluti e percentuali</t>
  </si>
  <si>
    <t>Persone protestate per sesso, per regione e ripartizione geografica di residenza (a) - Anni 2013-2022, valori assoluti</t>
  </si>
  <si>
    <t>Persone protestate per sesso, per regione e ripartizione geografica di residenza - Anni 2013-2022, composizione percentuale sul totale Italia</t>
  </si>
  <si>
    <t>Persone protestate per sesso e provincia di residenza (a) - Anni 2013-2022, valori assoluti</t>
  </si>
  <si>
    <t>Persone protestate per provincia di residenza - Anni 2013-2022, composizione percentuale sul totale Italia</t>
  </si>
  <si>
    <t>Persone protestate nate in Italia e all'Estero - Anni 2013-2022, valori assoluti e percentuali</t>
  </si>
  <si>
    <t>Persone protestate nate all'Estero per Stato di nascita - Anni 2013-2022, valori assoluti e percentuali</t>
  </si>
  <si>
    <t>Persone protestate nate in Italia per sesso - Anni 2013-2022, valori assoluti e percentuali</t>
  </si>
  <si>
    <t>Persone protestate nate all'Estero per sesso - Anni 2013-2022, valori assoluti e percentuali</t>
  </si>
  <si>
    <t>Persone protestate per classe di età - Anni 2013-2022, valori assoluti e percentuali</t>
  </si>
  <si>
    <t>Età media per protestati nati in Italia e all'Estero, per sesso - Anni 2013-2022</t>
  </si>
  <si>
    <t>Età media per protestati nati in Italia e all'Estero, per regione di residenza (a) - Anni 2013-2022</t>
  </si>
  <si>
    <t>Persone protestate per numero di titoli di credito protestati nell'anno - Anni 2013-2022, valori assoluti e percentuali</t>
  </si>
  <si>
    <t>Persone protestate per una o più tipologie di titolo di credito protestato - Anni 2013-2022, valori assoluti</t>
  </si>
  <si>
    <t>Persone protestate per una o più tipologie di titolo di credito protestato - Anni 2013-2022, composizione percentuale</t>
  </si>
  <si>
    <t>Persone protestate da una o più CCIAA che hanno levato il protesto - Anni 2013-2022, valori assoluti e composizione percentuale</t>
  </si>
  <si>
    <t>Imprese protestate, per regione e ripartizione geografica di residenza (a) - Anni 2013-2022, valori assoluti</t>
  </si>
  <si>
    <t>Imprese protestate, per regione e ripartizione geografica di residenza - Anni 2013-2022, composizione percentuale sul totale Italia</t>
  </si>
  <si>
    <t>Imprese protestate per provincia di residenza (a) - Anni 2013-2022, valori assoluti</t>
  </si>
  <si>
    <t>Imprese protestate per provincia di residenza - Anni 2013-2022, composizione percentuale sul totale Italia</t>
  </si>
  <si>
    <t>Imprese protestate per numero di titoli di credito protestati nell'anno - Anni 2013-2022, valori assoluti e composizione percentuale</t>
  </si>
  <si>
    <t>Imprese protestate per tipologia di titolo credito protestato - Anni 2013-2022, valori assoluti</t>
  </si>
  <si>
    <t>Imprese protestate per tipologia di titolo di credito protestato - Anni 2013-2022, composizione percentuale</t>
  </si>
  <si>
    <t>Imprese protestate da una o più CCIAA che hanno levato il protesto, Anni 2013-2022, valori assoluti e percentuali</t>
  </si>
  <si>
    <t>Importo medio per protesto, per tipologia di soggetto protestato e ripartizione geografica della CCIAA che ha levato il protesto - Anni 2013-2022, valori in euro</t>
  </si>
  <si>
    <t>Importo medio per cambiale protestata, per tipo di soggetto protestato e ripartizione geografica della CCIAA che ha levato il protesto - Anni 2013-2022, valori in euro</t>
  </si>
  <si>
    <t>Importo medio per assegno protestato, per tipo di soggetto e ripartizione geografica della CCIAA che ha levato il protesto - Anni 2013-2022, valori in euro</t>
  </si>
  <si>
    <t>Importo medio per persona protestata, per regione e ripartizione geografica di residenza (a) del protestato - Anni 2013-2022, valori in euro</t>
  </si>
  <si>
    <t>Importo medio per persona protestata, per sesso - Anni 2013-2022, valori in euro</t>
  </si>
  <si>
    <t>Importo medio per persona protestata nata in Italia e all'Estero, per sesso - Anni 2013-2022, valori in euro</t>
  </si>
  <si>
    <t>Importo medio per persona protestata, per classe di età - Anni 2013-2022, valori in euro</t>
  </si>
  <si>
    <t>Importo medio per persona protestata, per tipologia di titolo di credito protestato - Anni 2013-2022, valori in euro</t>
  </si>
  <si>
    <t>Importo medio per per persona protestata da una o più CCIAA per uno o più titoli di credito protestati - Anni 2013-2022, valori in euro</t>
  </si>
  <si>
    <t>Importo medio per impresa protestata, per regione e ripartizione geografica di residenza (a) della impresa - Anni 2013-2022, valori in euro</t>
  </si>
  <si>
    <t>Importo medio per impresa protestata, per tipologia di titolo di credito protestato - Anni 2013-2022, valori in euro</t>
  </si>
  <si>
    <t xml:space="preserve">Importo medio per impresa protestata da una o più CCIAA che ha levato il protesto - Anni 2013-2022, valori in euro </t>
  </si>
  <si>
    <t>Assegni protestati per tipo di soggetto e  per regione e ripartizione geografica della CCIAA che ha levato il protesto - Anni 2013-2022, composizione percentuale sul totale Italia</t>
  </si>
  <si>
    <t>Assegni protestati per tipo di soggetto e per regione e ripartizione geografica della CCIAA che ha levato il protesto - Anni 2013-2022, composizione percentuale sul totale dei protesti</t>
  </si>
  <si>
    <t>Assegni protestati per tipo di soggetto e per regione e ripartizione geografica della CCIAA che ha levato il protesto - Anni 2013-2022, valori assoluti</t>
  </si>
  <si>
    <t>Cambiali protestate per tipo di soggetto protestato e per regione e ripartizione geografica della CCIAA che ha levato il protesto - Anni 2013-2022, composizione percentuale sul totale Italia</t>
  </si>
  <si>
    <t>Cambiali protestate per tipo di soggetto protestato e per regione e ripartizione geografica della CCIAA che ha levato il protesto - Anni 2013-2022, composizione percentuale sul totale dei protesti</t>
  </si>
  <si>
    <t>Cambiali protestate per tipo di soggetto protestato e per regione e ripartizione geografica della CCIAA che ha levato il protesto - Anni 2013-2022, valori assoluti</t>
  </si>
  <si>
    <t>Protesti per tipo di soggetto, regione  e ripartizione geografica della CCIAA che ha levato il protesto - Anni 2013-2022, composizione percentuale sul totale dei protesti</t>
  </si>
  <si>
    <t>Protesti per tipo di soggetto, regione e ripartizione geografica della CCIAA che ha levato il protesto - Anni 2013-2022, composizione percentuale sul totale Italia</t>
  </si>
  <si>
    <t>Protesti per tipo di soggetto, regione e ripartizione geografica della CCIAA che ha levato il protesto - Anni 2013-2022, valori assoluti</t>
  </si>
  <si>
    <t>Protesti per tipo di soggetto (persone e imprese) - Anni 2013-2022, composizione percentuale sul totale dei protesti</t>
  </si>
  <si>
    <t>Protesti per tipo di soggetto (persone e imprese) - Anni 2013-2022, valori assoluti e variazioni percentuali</t>
  </si>
  <si>
    <t>(g) Il "totale Italia" comprende anche le persone protestate per le quali non si conosce la regione di residenza.</t>
  </si>
  <si>
    <t>Tavola 30 - Persone protestate nate all'Estero per Stato di nascita (a)</t>
  </si>
  <si>
    <t>(d) Il "totale Italia" comprende anche le imprese protestate per le quali non si conosce la regione di residenza.</t>
  </si>
  <si>
    <t>(d) Il "totale Italia" comprende anche le imprese protestate per le quali non si conosce la provincia di residenza.</t>
  </si>
  <si>
    <t>Importo medio per protesto, per tipo di effetto e ripartizione geografica della CCIAA che ha levato il protesto - Anni 2013-2022, valori in euro</t>
  </si>
  <si>
    <t>Motivazione del mancato pagamento dei protesti, per regione - Anno 2022, valori assoluti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</si>
</sst>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#,##0.0_ ;\-#,##0.0\ "/>
    <numFmt numFmtId="169" formatCode="###########0"/>
    <numFmt numFmtId="170" formatCode="#,##0.00_ ;\-#,##0.00\ "/>
    <numFmt numFmtId="171" formatCode="###0"/>
    <numFmt numFmtId="172" formatCode="########0.00"/>
    <numFmt numFmtId="173" formatCode="###,###,###,##0"/>
    <numFmt numFmtId="174" formatCode="#######0"/>
    <numFmt numFmtId="175" formatCode="#,##0.0"/>
    <numFmt numFmtId="176" formatCode="###,##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name val="Arial Narrow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0000"/>
      <name val="Arial"/>
      <family val="2"/>
    </font>
    <font>
      <i/>
      <sz val="10"/>
      <name val="Arial"/>
      <family val="2"/>
    </font>
    <font>
      <sz val="18"/>
      <color theme="3"/>
      <name val="Cambria"/>
      <family val="2"/>
      <scheme val="maj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.5"/>
      <color rgb="FF000000"/>
      <name val="Arial"/>
      <family val="2"/>
    </font>
    <font>
      <sz val="10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.5"/>
      <color rgb="FF000000"/>
      <name val="Arial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9.5"/>
      <color indexed="8"/>
      <name val="Arial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.5"/>
      <color rgb="FF112277"/>
      <name val="Arial"/>
    </font>
    <font>
      <sz val="9.5"/>
      <name val="Arial"/>
      <family val="2"/>
    </font>
    <font>
      <b/>
      <sz val="9.5"/>
      <name val="Arial"/>
      <family val="2"/>
    </font>
    <font>
      <b/>
      <sz val="9.5"/>
      <color indexed="56"/>
      <name val="Arial"/>
    </font>
    <font>
      <b/>
      <sz val="9.5"/>
      <color indexed="56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BF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B0B7BB"/>
      </left>
      <right style="thin">
        <color rgb="FFB0B7BB"/>
      </right>
      <top/>
      <bottom/>
      <diagonal/>
    </border>
    <border>
      <left/>
      <right/>
      <top/>
      <bottom style="thin">
        <color rgb="FFB0B7BB"/>
      </bottom>
      <diagonal/>
    </border>
    <border>
      <left/>
      <right style="thin">
        <color rgb="FFB0B7BB"/>
      </right>
      <top/>
      <bottom style="thin">
        <color rgb="FFB0B7BB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indexed="64"/>
      </bottom>
      <diagonal/>
    </border>
    <border>
      <left style="thin">
        <color rgb="FFB0B7BB"/>
      </left>
      <right/>
      <top/>
      <bottom style="thin">
        <color indexed="64"/>
      </bottom>
      <diagonal/>
    </border>
    <border>
      <left/>
      <right style="thin">
        <color rgb="FFB0B7BB"/>
      </right>
      <top/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B0B7BB"/>
      </left>
      <right/>
      <top/>
      <bottom style="thin">
        <color rgb="FFB0B7BB"/>
      </bottom>
      <diagonal/>
    </border>
    <border>
      <left/>
      <right style="thin">
        <color rgb="FFB0B7BB"/>
      </right>
      <top/>
      <bottom/>
      <diagonal/>
    </border>
    <border>
      <left style="thin">
        <color rgb="FFB0B7BB"/>
      </left>
      <right/>
      <top style="thin">
        <color auto="1"/>
      </top>
      <bottom/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3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32" fillId="0" borderId="0"/>
    <xf numFmtId="0" fontId="2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/>
    <xf numFmtId="0" fontId="33" fillId="0" borderId="0"/>
    <xf numFmtId="43" fontId="1" fillId="0" borderId="0" applyFont="0" applyFill="0" applyBorder="0" applyAlignment="0" applyProtection="0"/>
    <xf numFmtId="0" fontId="36" fillId="0" borderId="0"/>
  </cellStyleXfs>
  <cellXfs count="796">
    <xf numFmtId="0" fontId="0" fillId="0" borderId="0" xfId="0"/>
    <xf numFmtId="0" fontId="0" fillId="0" borderId="1" xfId="0" applyBorder="1"/>
    <xf numFmtId="0" fontId="0" fillId="0" borderId="0" xfId="0" applyBorder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Fill="1"/>
    <xf numFmtId="166" fontId="0" fillId="0" borderId="0" xfId="0" applyNumberFormat="1"/>
    <xf numFmtId="1" fontId="0" fillId="0" borderId="0" xfId="0" applyNumberFormat="1"/>
    <xf numFmtId="165" fontId="0" fillId="0" borderId="0" xfId="1" applyNumberFormat="1" applyFont="1" applyBorder="1"/>
    <xf numFmtId="0" fontId="2" fillId="0" borderId="0" xfId="0" applyFont="1"/>
    <xf numFmtId="0" fontId="0" fillId="0" borderId="0" xfId="0" applyFill="1" applyBorder="1"/>
    <xf numFmtId="166" fontId="0" fillId="0" borderId="0" xfId="0" applyNumberFormat="1" applyFill="1"/>
    <xf numFmtId="0" fontId="0" fillId="0" borderId="1" xfId="0" applyFill="1" applyBorder="1"/>
    <xf numFmtId="0" fontId="0" fillId="0" borderId="0" xfId="0" applyBorder="1" applyAlignment="1">
      <alignment horizontal="center" vertic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/>
    <xf numFmtId="164" fontId="0" fillId="0" borderId="0" xfId="1" applyNumberFormat="1" applyFont="1" applyBorder="1"/>
    <xf numFmtId="165" fontId="0" fillId="0" borderId="0" xfId="1" applyNumberFormat="1" applyFont="1" applyFill="1" applyBorder="1"/>
    <xf numFmtId="0" fontId="0" fillId="0" borderId="0" xfId="0"/>
    <xf numFmtId="167" fontId="0" fillId="0" borderId="0" xfId="1" applyNumberFormat="1" applyFont="1"/>
    <xf numFmtId="166" fontId="0" fillId="0" borderId="1" xfId="0" applyNumberFormat="1" applyBorder="1"/>
    <xf numFmtId="167" fontId="0" fillId="0" borderId="0" xfId="0" applyNumberFormat="1"/>
    <xf numFmtId="3" fontId="0" fillId="0" borderId="0" xfId="0" applyNumberFormat="1"/>
    <xf numFmtId="1" fontId="0" fillId="0" borderId="0" xfId="0" applyNumberFormat="1" applyFill="1"/>
    <xf numFmtId="0" fontId="18" fillId="0" borderId="0" xfId="0" applyFont="1"/>
    <xf numFmtId="165" fontId="18" fillId="0" borderId="0" xfId="1" applyNumberFormat="1" applyFont="1" applyBorder="1"/>
    <xf numFmtId="0" fontId="0" fillId="0" borderId="0" xfId="0" applyFont="1"/>
    <xf numFmtId="166" fontId="18" fillId="0" borderId="0" xfId="0" applyNumberFormat="1" applyFont="1"/>
    <xf numFmtId="166" fontId="18" fillId="0" borderId="0" xfId="0" applyNumberFormat="1" applyFont="1" applyFill="1"/>
    <xf numFmtId="166" fontId="2" fillId="0" borderId="0" xfId="0" applyNumberFormat="1" applyFont="1"/>
    <xf numFmtId="166" fontId="22" fillId="0" borderId="0" xfId="0" applyNumberFormat="1" applyFont="1"/>
    <xf numFmtId="165" fontId="2" fillId="0" borderId="0" xfId="1" applyNumberFormat="1" applyFont="1" applyBorder="1"/>
    <xf numFmtId="165" fontId="1" fillId="0" borderId="0" xfId="1" applyNumberFormat="1" applyFont="1" applyBorder="1"/>
    <xf numFmtId="0" fontId="18" fillId="0" borderId="0" xfId="0" applyFont="1" applyFill="1"/>
    <xf numFmtId="167" fontId="18" fillId="0" borderId="0" xfId="1" applyNumberFormat="1" applyFont="1"/>
    <xf numFmtId="0" fontId="18" fillId="0" borderId="0" xfId="0" applyFont="1" applyBorder="1"/>
    <xf numFmtId="168" fontId="0" fillId="0" borderId="0" xfId="1" applyNumberFormat="1" applyFont="1"/>
    <xf numFmtId="168" fontId="0" fillId="0" borderId="0" xfId="0" applyNumberFormat="1"/>
    <xf numFmtId="0" fontId="0" fillId="0" borderId="1" xfId="0" applyBorder="1" applyAlignment="1">
      <alignment horizontal="right"/>
    </xf>
    <xf numFmtId="168" fontId="18" fillId="0" borderId="0" xfId="1" applyNumberFormat="1" applyFont="1"/>
    <xf numFmtId="0" fontId="0" fillId="0" borderId="0" xfId="0" applyAlignment="1">
      <alignment horizontal="center" wrapText="1"/>
    </xf>
    <xf numFmtId="0" fontId="23" fillId="0" borderId="0" xfId="0" applyFont="1" applyFill="1"/>
    <xf numFmtId="168" fontId="0" fillId="0" borderId="0" xfId="1" applyNumberFormat="1" applyFont="1" applyFill="1"/>
    <xf numFmtId="168" fontId="18" fillId="0" borderId="0" xfId="1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8" fillId="0" borderId="0" xfId="0" applyNumberFormat="1" applyFont="1" applyFill="1"/>
    <xf numFmtId="1" fontId="18" fillId="0" borderId="0" xfId="0" applyNumberFormat="1" applyFont="1" applyFill="1"/>
    <xf numFmtId="0" fontId="4" fillId="0" borderId="0" xfId="0" applyFont="1" applyFill="1"/>
    <xf numFmtId="166" fontId="4" fillId="0" borderId="0" xfId="0" applyNumberFormat="1" applyFont="1" applyFill="1"/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0" xfId="1" applyNumberFormat="1" applyFont="1" applyFill="1"/>
    <xf numFmtId="167" fontId="18" fillId="0" borderId="0" xfId="1" applyNumberFormat="1" applyFont="1" applyFill="1"/>
    <xf numFmtId="1" fontId="0" fillId="0" borderId="1" xfId="0" applyNumberFormat="1" applyBorder="1"/>
    <xf numFmtId="1" fontId="18" fillId="0" borderId="0" xfId="0" applyNumberFormat="1" applyFont="1"/>
    <xf numFmtId="167" fontId="18" fillId="0" borderId="0" xfId="0" applyNumberFormat="1" applyFont="1" applyFill="1"/>
    <xf numFmtId="164" fontId="0" fillId="0" borderId="0" xfId="1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18" fillId="0" borderId="0" xfId="0" applyNumberFormat="1" applyFont="1"/>
    <xf numFmtId="165" fontId="18" fillId="0" borderId="0" xfId="1" applyNumberFormat="1" applyFont="1" applyFill="1" applyBorder="1"/>
    <xf numFmtId="167" fontId="0" fillId="0" borderId="1" xfId="0" applyNumberFormat="1" applyBorder="1"/>
    <xf numFmtId="0" fontId="2" fillId="0" borderId="0" xfId="0" applyFont="1" applyBorder="1"/>
    <xf numFmtId="0" fontId="18" fillId="0" borderId="1" xfId="0" applyFont="1" applyFill="1" applyBorder="1"/>
    <xf numFmtId="167" fontId="18" fillId="0" borderId="1" xfId="1" applyNumberFormat="1" applyFont="1" applyFill="1" applyBorder="1"/>
    <xf numFmtId="167" fontId="18" fillId="0" borderId="1" xfId="0" applyNumberFormat="1" applyFont="1" applyFill="1" applyBorder="1"/>
    <xf numFmtId="166" fontId="18" fillId="0" borderId="1" xfId="0" applyNumberFormat="1" applyFont="1" applyFill="1" applyBorder="1"/>
    <xf numFmtId="165" fontId="20" fillId="0" borderId="0" xfId="1" applyNumberFormat="1" applyFont="1" applyFill="1" applyBorder="1"/>
    <xf numFmtId="167" fontId="0" fillId="0" borderId="0" xfId="0" applyNumberFormat="1" applyFill="1"/>
    <xf numFmtId="167" fontId="18" fillId="0" borderId="0" xfId="0" applyNumberFormat="1" applyFont="1"/>
    <xf numFmtId="3" fontId="18" fillId="0" borderId="1" xfId="0" applyNumberFormat="1" applyFont="1" applyFill="1" applyBorder="1"/>
    <xf numFmtId="166" fontId="0" fillId="0" borderId="1" xfId="0" applyNumberFormat="1" applyFill="1" applyBorder="1"/>
    <xf numFmtId="0" fontId="18" fillId="0" borderId="1" xfId="0" applyFont="1" applyBorder="1"/>
    <xf numFmtId="165" fontId="0" fillId="0" borderId="1" xfId="1" applyNumberFormat="1" applyFont="1" applyBorder="1"/>
    <xf numFmtId="166" fontId="18" fillId="0" borderId="0" xfId="0" applyNumberFormat="1" applyFont="1" applyFill="1" applyBorder="1"/>
    <xf numFmtId="166" fontId="18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3" fontId="18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18" fillId="0" borderId="0" xfId="0" applyNumberFormat="1" applyFont="1"/>
    <xf numFmtId="0" fontId="2" fillId="0" borderId="1" xfId="0" applyFont="1" applyBorder="1"/>
    <xf numFmtId="166" fontId="2" fillId="0" borderId="1" xfId="0" applyNumberFormat="1" applyFont="1" applyBorder="1"/>
    <xf numFmtId="3" fontId="4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18" fillId="0" borderId="0" xfId="0" applyNumberFormat="1" applyFont="1" applyFill="1"/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3" fontId="18" fillId="0" borderId="0" xfId="0" applyNumberFormat="1" applyFont="1" applyFill="1" applyBorder="1"/>
    <xf numFmtId="0" fontId="22" fillId="0" borderId="0" xfId="0" applyFont="1"/>
    <xf numFmtId="165" fontId="22" fillId="0" borderId="0" xfId="1" applyNumberFormat="1" applyFont="1" applyBorder="1"/>
    <xf numFmtId="0" fontId="0" fillId="0" borderId="0" xfId="0"/>
    <xf numFmtId="0" fontId="26" fillId="33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166" fontId="22" fillId="0" borderId="0" xfId="0" applyNumberFormat="1" applyFont="1" applyFill="1"/>
    <xf numFmtId="165" fontId="0" fillId="0" borderId="3" xfId="1" applyNumberFormat="1" applyFont="1" applyBorder="1"/>
    <xf numFmtId="0" fontId="0" fillId="0" borderId="0" xfId="0" applyFont="1" applyBorder="1"/>
    <xf numFmtId="0" fontId="0" fillId="0" borderId="0" xfId="0"/>
    <xf numFmtId="1" fontId="0" fillId="0" borderId="0" xfId="0" applyNumberFormat="1" applyBorder="1" applyAlignment="1">
      <alignment horizontal="center"/>
    </xf>
    <xf numFmtId="164" fontId="18" fillId="0" borderId="0" xfId="0" applyNumberFormat="1" applyFont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1" applyNumberFormat="1" applyFont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1" fillId="0" borderId="0" xfId="0" applyFont="1"/>
    <xf numFmtId="3" fontId="0" fillId="0" borderId="0" xfId="0" applyNumberFormat="1"/>
    <xf numFmtId="3" fontId="18" fillId="0" borderId="0" xfId="0" applyNumberFormat="1" applyFont="1" applyFill="1"/>
    <xf numFmtId="0" fontId="18" fillId="0" borderId="0" xfId="0" applyFont="1" applyFill="1"/>
    <xf numFmtId="3" fontId="0" fillId="0" borderId="0" xfId="0" applyNumberFormat="1" applyFill="1"/>
    <xf numFmtId="1" fontId="0" fillId="0" borderId="0" xfId="0" applyNumberFormat="1"/>
    <xf numFmtId="1" fontId="18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18" fillId="0" borderId="0" xfId="0" applyNumberFormat="1" applyFont="1" applyFill="1"/>
    <xf numFmtId="3" fontId="0" fillId="0" borderId="0" xfId="0" applyNumberFormat="1" applyFont="1" applyFill="1"/>
    <xf numFmtId="168" fontId="2" fillId="0" borderId="0" xfId="0" applyNumberFormat="1" applyFont="1"/>
    <xf numFmtId="167" fontId="2" fillId="0" borderId="0" xfId="1" applyNumberFormat="1" applyFont="1"/>
    <xf numFmtId="168" fontId="2" fillId="0" borderId="0" xfId="1" applyNumberFormat="1" applyFont="1" applyFill="1"/>
    <xf numFmtId="167" fontId="2" fillId="0" borderId="0" xfId="0" applyNumberFormat="1" applyFont="1"/>
    <xf numFmtId="168" fontId="2" fillId="0" borderId="0" xfId="1" applyNumberFormat="1" applyFont="1"/>
    <xf numFmtId="0" fontId="0" fillId="0" borderId="0" xfId="0"/>
    <xf numFmtId="166" fontId="0" fillId="0" borderId="0" xfId="0" applyNumberFormat="1"/>
    <xf numFmtId="0" fontId="2" fillId="0" borderId="0" xfId="0" applyFont="1"/>
    <xf numFmtId="166" fontId="2" fillId="0" borderId="0" xfId="0" applyNumberFormat="1" applyFont="1" applyFill="1"/>
    <xf numFmtId="3" fontId="2" fillId="0" borderId="0" xfId="0" applyNumberFormat="1" applyFont="1" applyFill="1"/>
    <xf numFmtId="1" fontId="2" fillId="0" borderId="0" xfId="0" applyNumberFormat="1" applyFont="1" applyFill="1"/>
    <xf numFmtId="0" fontId="27" fillId="0" borderId="0" xfId="0" applyFont="1" applyFill="1"/>
    <xf numFmtId="0" fontId="2" fillId="0" borderId="0" xfId="0" applyFont="1" applyFill="1"/>
    <xf numFmtId="1" fontId="0" fillId="0" borderId="0" xfId="0" applyNumberFormat="1" applyFill="1" applyBorder="1"/>
    <xf numFmtId="166" fontId="4" fillId="0" borderId="0" xfId="0" applyNumberFormat="1" applyFont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6" fontId="20" fillId="0" borderId="0" xfId="0" applyNumberFormat="1" applyFont="1" applyBorder="1"/>
    <xf numFmtId="164" fontId="20" fillId="0" borderId="0" xfId="0" applyNumberFormat="1" applyFont="1"/>
    <xf numFmtId="165" fontId="20" fillId="0" borderId="0" xfId="1" applyNumberFormat="1" applyFont="1"/>
    <xf numFmtId="0" fontId="20" fillId="0" borderId="0" xfId="0" applyFont="1"/>
    <xf numFmtId="0" fontId="20" fillId="0" borderId="0" xfId="0" applyFont="1" applyFill="1" applyBorder="1"/>
    <xf numFmtId="167" fontId="20" fillId="0" borderId="0" xfId="1" applyNumberFormat="1" applyFont="1" applyFill="1"/>
    <xf numFmtId="167" fontId="0" fillId="0" borderId="0" xfId="1" applyNumberFormat="1" applyFont="1" applyBorder="1"/>
    <xf numFmtId="165" fontId="20" fillId="0" borderId="0" xfId="49" applyNumberFormat="1" applyFont="1" applyBorder="1"/>
    <xf numFmtId="167" fontId="0" fillId="0" borderId="1" xfId="1" applyNumberFormat="1" applyFont="1" applyBorder="1"/>
    <xf numFmtId="167" fontId="20" fillId="0" borderId="0" xfId="1" applyNumberFormat="1" applyFont="1"/>
    <xf numFmtId="167" fontId="20" fillId="0" borderId="0" xfId="1" applyNumberFormat="1" applyFont="1" applyFill="1" applyBorder="1"/>
    <xf numFmtId="167" fontId="20" fillId="0" borderId="0" xfId="1" applyNumberFormat="1" applyFont="1" applyBorder="1"/>
    <xf numFmtId="0" fontId="20" fillId="0" borderId="0" xfId="0" applyFont="1" applyFill="1"/>
    <xf numFmtId="165" fontId="20" fillId="0" borderId="0" xfId="50" applyNumberFormat="1" applyFont="1" applyBorder="1"/>
    <xf numFmtId="166" fontId="20" fillId="0" borderId="0" xfId="0" applyNumberFormat="1" applyFont="1"/>
    <xf numFmtId="165" fontId="20" fillId="0" borderId="0" xfId="1" applyNumberFormat="1" applyFont="1" applyBorder="1"/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6" fontId="2" fillId="0" borderId="1" xfId="0" applyNumberFormat="1" applyFont="1" applyFill="1" applyBorder="1"/>
    <xf numFmtId="167" fontId="0" fillId="0" borderId="0" xfId="1" quotePrefix="1" applyNumberFormat="1" applyFont="1" applyFill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67" fontId="20" fillId="0" borderId="1" xfId="1" applyNumberFormat="1" applyFont="1" applyBorder="1"/>
    <xf numFmtId="167" fontId="4" fillId="0" borderId="0" xfId="1" applyNumberFormat="1" applyFont="1"/>
    <xf numFmtId="165" fontId="18" fillId="0" borderId="0" xfId="1" applyNumberFormat="1" applyFont="1"/>
    <xf numFmtId="165" fontId="0" fillId="0" borderId="0" xfId="1" applyNumberFormat="1" applyFont="1" applyFill="1"/>
    <xf numFmtId="165" fontId="20" fillId="0" borderId="0" xfId="1" applyNumberFormat="1" applyFont="1" applyFill="1"/>
    <xf numFmtId="165" fontId="20" fillId="0" borderId="0" xfId="50" applyNumberFormat="1" applyFont="1" applyFill="1" applyBorder="1"/>
    <xf numFmtId="0" fontId="20" fillId="0" borderId="1" xfId="0" applyFont="1" applyFill="1" applyBorder="1"/>
    <xf numFmtId="165" fontId="20" fillId="0" borderId="1" xfId="1" applyNumberFormat="1" applyFont="1" applyBorder="1"/>
    <xf numFmtId="165" fontId="18" fillId="0" borderId="1" xfId="1" applyNumberFormat="1" applyFont="1" applyBorder="1"/>
    <xf numFmtId="164" fontId="18" fillId="0" borderId="0" xfId="0" applyNumberFormat="1" applyFont="1" applyBorder="1"/>
    <xf numFmtId="167" fontId="18" fillId="0" borderId="0" xfId="1" applyNumberFormat="1" applyFont="1" applyFill="1" applyBorder="1"/>
    <xf numFmtId="167" fontId="0" fillId="0" borderId="1" xfId="1" applyNumberFormat="1" applyFont="1" applyFill="1" applyBorder="1"/>
    <xf numFmtId="0" fontId="0" fillId="0" borderId="1" xfId="0" applyBorder="1" applyAlignment="1">
      <alignment horizontal="right" vertical="top"/>
    </xf>
    <xf numFmtId="0" fontId="29" fillId="0" borderId="1" xfId="0" applyFont="1" applyFill="1" applyBorder="1"/>
    <xf numFmtId="0" fontId="0" fillId="0" borderId="1" xfId="0" applyBorder="1" applyAlignment="1">
      <alignment horizontal="right" vertical="top" wrapText="1"/>
    </xf>
    <xf numFmtId="0" fontId="0" fillId="0" borderId="0" xfId="0"/>
    <xf numFmtId="0" fontId="0" fillId="0" borderId="1" xfId="0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0" xfId="0" applyNumberFormat="1" applyFill="1"/>
    <xf numFmtId="165" fontId="18" fillId="0" borderId="0" xfId="0" applyNumberFormat="1" applyFont="1" applyFill="1"/>
    <xf numFmtId="165" fontId="0" fillId="0" borderId="1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/>
    <xf numFmtId="164" fontId="18" fillId="0" borderId="0" xfId="0" applyNumberFormat="1" applyFont="1" applyFill="1"/>
    <xf numFmtId="165" fontId="18" fillId="0" borderId="0" xfId="0" applyNumberFormat="1" applyFont="1" applyFill="1" applyBorder="1"/>
    <xf numFmtId="165" fontId="0" fillId="0" borderId="0" xfId="0" applyNumberFormat="1" applyFill="1" applyBorder="1"/>
    <xf numFmtId="165" fontId="2" fillId="0" borderId="0" xfId="0" applyNumberFormat="1" applyFont="1" applyFill="1"/>
    <xf numFmtId="165" fontId="2" fillId="0" borderId="0" xfId="1" applyNumberFormat="1" applyFont="1" applyFill="1"/>
    <xf numFmtId="165" fontId="0" fillId="0" borderId="1" xfId="1" applyNumberFormat="1" applyFont="1" applyFill="1" applyBorder="1"/>
    <xf numFmtId="165" fontId="20" fillId="0" borderId="1" xfId="50" applyNumberFormat="1" applyFont="1" applyFill="1" applyBorder="1"/>
    <xf numFmtId="167" fontId="2" fillId="0" borderId="0" xfId="0" applyNumberFormat="1" applyFont="1" applyFill="1"/>
    <xf numFmtId="164" fontId="18" fillId="0" borderId="1" xfId="0" applyNumberFormat="1" applyFont="1" applyFill="1" applyBorder="1"/>
    <xf numFmtId="165" fontId="30" fillId="0" borderId="0" xfId="1" applyNumberFormat="1" applyFont="1" applyFill="1"/>
    <xf numFmtId="167" fontId="4" fillId="0" borderId="0" xfId="1" applyNumberFormat="1" applyFont="1" applyFill="1"/>
    <xf numFmtId="165" fontId="18" fillId="0" borderId="1" xfId="1" applyNumberFormat="1" applyFont="1" applyFill="1" applyBorder="1"/>
    <xf numFmtId="167" fontId="2" fillId="0" borderId="0" xfId="1" applyNumberFormat="1" applyFont="1" applyFill="1"/>
    <xf numFmtId="165" fontId="18" fillId="0" borderId="0" xfId="1" applyNumberFormat="1" applyFont="1" applyFill="1"/>
    <xf numFmtId="0" fontId="0" fillId="0" borderId="0" xfId="0"/>
    <xf numFmtId="0" fontId="0" fillId="0" borderId="0" xfId="0" quotePrefix="1" applyFill="1" applyAlignment="1">
      <alignment horizontal="right"/>
    </xf>
    <xf numFmtId="166" fontId="0" fillId="0" borderId="0" xfId="0" applyNumberFormat="1" applyFill="1" applyBorder="1" applyAlignment="1">
      <alignment vertical="center" wrapText="1"/>
    </xf>
    <xf numFmtId="0" fontId="18" fillId="0" borderId="0" xfId="0" applyFont="1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8" fontId="0" fillId="0" borderId="0" xfId="0" applyNumberFormat="1" applyFill="1"/>
    <xf numFmtId="0" fontId="0" fillId="0" borderId="0" xfId="0"/>
    <xf numFmtId="166" fontId="0" fillId="0" borderId="0" xfId="0" applyNumberFormat="1" applyFill="1"/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0" fillId="0" borderId="0" xfId="0" applyNumberFormat="1" applyFill="1"/>
    <xf numFmtId="164" fontId="0" fillId="0" borderId="0" xfId="0" applyNumberFormat="1" applyFill="1"/>
    <xf numFmtId="165" fontId="18" fillId="0" borderId="0" xfId="0" applyNumberFormat="1" applyFont="1" applyFill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18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/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3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0" fillId="0" borderId="0" xfId="0" applyNumberFormat="1" applyFill="1"/>
    <xf numFmtId="0" fontId="0" fillId="0" borderId="1" xfId="0" applyBorder="1" applyAlignment="1">
      <alignment horizontal="center"/>
    </xf>
    <xf numFmtId="0" fontId="18" fillId="0" borderId="0" xfId="0" applyFont="1"/>
    <xf numFmtId="166" fontId="18" fillId="0" borderId="0" xfId="0" applyNumberFormat="1" applyFont="1"/>
    <xf numFmtId="0" fontId="0" fillId="0" borderId="0" xfId="0" applyFill="1" applyBorder="1" applyAlignment="1">
      <alignment horizontal="center"/>
    </xf>
    <xf numFmtId="166" fontId="18" fillId="0" borderId="0" xfId="0" applyNumberFormat="1" applyFont="1" applyFill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64" applyNumberFormat="1" applyFont="1"/>
    <xf numFmtId="165" fontId="0" fillId="0" borderId="0" xfId="0" applyNumberFormat="1"/>
    <xf numFmtId="0" fontId="0" fillId="0" borderId="0" xfId="0" applyFill="1" applyAlignment="1">
      <alignment horizontal="left"/>
    </xf>
    <xf numFmtId="165" fontId="0" fillId="0" borderId="0" xfId="64" applyNumberFormat="1" applyFont="1" applyFill="1"/>
    <xf numFmtId="165" fontId="0" fillId="0" borderId="0" xfId="64" applyNumberFormat="1" applyFont="1" applyBorder="1"/>
    <xf numFmtId="166" fontId="0" fillId="0" borderId="0" xfId="0" applyNumberFormat="1" applyBorder="1"/>
    <xf numFmtId="164" fontId="0" fillId="0" borderId="0" xfId="64" applyNumberFormat="1" applyFont="1"/>
    <xf numFmtId="0" fontId="2" fillId="0" borderId="0" xfId="0" applyFont="1"/>
    <xf numFmtId="165" fontId="0" fillId="0" borderId="0" xfId="0" applyNumberFormat="1" applyFill="1"/>
    <xf numFmtId="165" fontId="0" fillId="0" borderId="0" xfId="64" applyNumberFormat="1" applyFont="1" applyFill="1" applyBorder="1"/>
    <xf numFmtId="164" fontId="0" fillId="0" borderId="0" xfId="0" applyNumberFormat="1" applyFill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64" applyNumberFormat="1" applyFont="1"/>
    <xf numFmtId="165" fontId="0" fillId="0" borderId="0" xfId="0" applyNumberFormat="1"/>
    <xf numFmtId="165" fontId="0" fillId="0" borderId="0" xfId="64" applyNumberFormat="1" applyFont="1" applyBorder="1"/>
    <xf numFmtId="164" fontId="0" fillId="0" borderId="0" xfId="64" applyNumberFormat="1" applyFont="1"/>
    <xf numFmtId="166" fontId="0" fillId="0" borderId="0" xfId="0" applyNumberForma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Fill="1"/>
    <xf numFmtId="166" fontId="0" fillId="0" borderId="0" xfId="1" applyNumberFormat="1" applyFont="1"/>
    <xf numFmtId="49" fontId="0" fillId="0" borderId="0" xfId="0" applyNumberFormat="1" applyBorder="1"/>
    <xf numFmtId="165" fontId="0" fillId="0" borderId="0" xfId="0" applyNumberFormat="1" applyBorder="1"/>
    <xf numFmtId="46" fontId="0" fillId="0" borderId="0" xfId="0" applyNumberFormat="1" applyFill="1"/>
    <xf numFmtId="20" fontId="0" fillId="0" borderId="0" xfId="0" applyNumberFormat="1" applyFill="1"/>
    <xf numFmtId="46" fontId="0" fillId="0" borderId="0" xfId="0" applyNumberFormat="1" applyFill="1" applyBorder="1"/>
    <xf numFmtId="46" fontId="0" fillId="0" borderId="1" xfId="0" applyNumberForma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35" fillId="0" borderId="1" xfId="0" applyFont="1" applyFill="1" applyBorder="1"/>
    <xf numFmtId="0" fontId="0" fillId="0" borderId="0" xfId="0" applyAlignment="1">
      <alignment wrapText="1"/>
    </xf>
    <xf numFmtId="0" fontId="0" fillId="0" borderId="2" xfId="0" applyFill="1" applyBorder="1"/>
    <xf numFmtId="164" fontId="0" fillId="0" borderId="0" xfId="0" applyNumberFormat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/>
    <xf numFmtId="166" fontId="0" fillId="0" borderId="0" xfId="0" applyNumberFormat="1" applyFill="1" applyBorder="1"/>
    <xf numFmtId="0" fontId="26" fillId="0" borderId="0" xfId="0" applyFont="1" applyBorder="1" applyAlignment="1">
      <alignment vertical="top" wrapText="1"/>
    </xf>
    <xf numFmtId="1" fontId="26" fillId="0" borderId="0" xfId="0" applyNumberFormat="1" applyFont="1" applyAlignment="1">
      <alignment vertical="top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5" fontId="0" fillId="0" borderId="0" xfId="1" applyNumberFormat="1" applyFont="1" applyFill="1" applyAlignment="1">
      <alignment horizontal="left"/>
    </xf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166" fontId="0" fillId="0" borderId="0" xfId="0" applyNumberFormat="1" applyBorder="1" applyAlignment="1">
      <alignment vertical="top" wrapText="1"/>
    </xf>
    <xf numFmtId="0" fontId="0" fillId="0" borderId="0" xfId="0" applyAlignment="1">
      <alignment vertical="top"/>
    </xf>
    <xf numFmtId="165" fontId="4" fillId="0" borderId="0" xfId="0" applyNumberFormat="1" applyFont="1" applyFill="1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1" fillId="0" borderId="0" xfId="1" applyNumberFormat="1" applyFont="1" applyFill="1" applyBorder="1"/>
    <xf numFmtId="165" fontId="4" fillId="0" borderId="0" xfId="1" applyNumberFormat="1" applyFont="1" applyFill="1" applyBorder="1"/>
    <xf numFmtId="167" fontId="18" fillId="0" borderId="0" xfId="0" applyNumberFormat="1" applyFont="1" applyFill="1" applyBorder="1"/>
    <xf numFmtId="164" fontId="18" fillId="0" borderId="0" xfId="0" applyNumberFormat="1" applyFont="1" applyFill="1" applyBorder="1"/>
    <xf numFmtId="167" fontId="18" fillId="0" borderId="0" xfId="1" applyNumberFormat="1" applyFont="1" applyBorder="1"/>
    <xf numFmtId="167" fontId="18" fillId="0" borderId="0" xfId="0" applyNumberFormat="1" applyFont="1" applyBorder="1"/>
    <xf numFmtId="3" fontId="18" fillId="0" borderId="0" xfId="0" applyNumberFormat="1" applyFont="1" applyBorder="1"/>
    <xf numFmtId="168" fontId="18" fillId="0" borderId="0" xfId="1" applyNumberFormat="1" applyFont="1" applyBorder="1"/>
    <xf numFmtId="168" fontId="18" fillId="0" borderId="0" xfId="1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30" fillId="0" borderId="0" xfId="0" applyNumberFormat="1" applyFont="1" applyFill="1"/>
    <xf numFmtId="165" fontId="20" fillId="0" borderId="0" xfId="0" applyNumberFormat="1" applyFont="1" applyFill="1"/>
    <xf numFmtId="165" fontId="4" fillId="0" borderId="1" xfId="0" applyNumberFormat="1" applyFont="1" applyFill="1" applyBorder="1"/>
    <xf numFmtId="0" fontId="4" fillId="0" borderId="1" xfId="0" applyFont="1" applyFill="1" applyBorder="1"/>
    <xf numFmtId="166" fontId="0" fillId="0" borderId="1" xfId="0" applyNumberFormat="1" applyFill="1" applyBorder="1" applyAlignment="1">
      <alignment vertical="center" wrapText="1"/>
    </xf>
    <xf numFmtId="0" fontId="3" fillId="0" borderId="0" xfId="0" applyFont="1" applyFill="1"/>
    <xf numFmtId="49" fontId="0" fillId="0" borderId="0" xfId="0" applyNumberFormat="1" applyFill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6" fillId="33" borderId="0" xfId="0" applyFont="1" applyFill="1" applyAlignment="1">
      <alignment vertical="top" wrapText="1"/>
    </xf>
    <xf numFmtId="0" fontId="0" fillId="0" borderId="0" xfId="0"/>
    <xf numFmtId="1" fontId="18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0" borderId="0" xfId="1" applyNumberFormat="1" applyFont="1"/>
    <xf numFmtId="0" fontId="0" fillId="0" borderId="13" xfId="0" applyBorder="1"/>
    <xf numFmtId="0" fontId="0" fillId="0" borderId="0" xfId="0" applyFill="1" applyBorder="1" applyAlignment="1">
      <alignment horizontal="left" wrapText="1"/>
    </xf>
    <xf numFmtId="166" fontId="0" fillId="0" borderId="0" xfId="1" applyNumberFormat="1" applyFont="1" applyFill="1"/>
    <xf numFmtId="0" fontId="26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7" fontId="18" fillId="0" borderId="1" xfId="1" applyNumberFormat="1" applyFont="1" applyBorder="1"/>
    <xf numFmtId="0" fontId="0" fillId="0" borderId="2" xfId="0" applyBorder="1" applyAlignment="1">
      <alignment horizontal="center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6" fillId="0" borderId="0" xfId="0" applyFont="1"/>
    <xf numFmtId="17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37" fillId="33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22" fillId="0" borderId="1" xfId="1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22" fillId="0" borderId="0" xfId="0" applyFont="1" applyFill="1"/>
    <xf numFmtId="1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Fill="1" applyBorder="1"/>
    <xf numFmtId="165" fontId="30" fillId="0" borderId="0" xfId="0" applyNumberFormat="1" applyFont="1" applyFill="1" applyBorder="1"/>
    <xf numFmtId="0" fontId="39" fillId="33" borderId="0" xfId="0" applyNumberFormat="1" applyFont="1" applyFill="1" applyBorder="1" applyAlignment="1" applyProtection="1">
      <alignment horizontal="left"/>
    </xf>
    <xf numFmtId="166" fontId="18" fillId="0" borderId="1" xfId="0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171" fontId="0" fillId="34" borderId="14" xfId="0" applyNumberFormat="1" applyFont="1" applyFill="1" applyBorder="1" applyAlignment="1">
      <alignment horizontal="right"/>
    </xf>
    <xf numFmtId="171" fontId="0" fillId="0" borderId="14" xfId="0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 applyProtection="1">
      <alignment vertical="top" wrapText="1"/>
    </xf>
    <xf numFmtId="169" fontId="39" fillId="34" borderId="14" xfId="0" applyNumberFormat="1" applyFont="1" applyFill="1" applyBorder="1" applyAlignment="1" applyProtection="1">
      <alignment horizontal="right"/>
    </xf>
    <xf numFmtId="0" fontId="26" fillId="0" borderId="0" xfId="0" applyFont="1" applyFill="1" applyBorder="1" applyAlignment="1">
      <alignment vertical="top" wrapText="1"/>
    </xf>
    <xf numFmtId="0" fontId="42" fillId="33" borderId="0" xfId="0" applyNumberFormat="1" applyFont="1" applyFill="1" applyBorder="1" applyAlignment="1" applyProtection="1"/>
    <xf numFmtId="171" fontId="18" fillId="0" borderId="14" xfId="0" applyNumberFormat="1" applyFont="1" applyFill="1" applyBorder="1" applyAlignment="1">
      <alignment horizontal="right"/>
    </xf>
    <xf numFmtId="171" fontId="41" fillId="34" borderId="14" xfId="0" applyNumberFormat="1" applyFont="1" applyFill="1" applyBorder="1" applyAlignment="1" applyProtection="1">
      <alignment horizontal="right"/>
    </xf>
    <xf numFmtId="0" fontId="37" fillId="35" borderId="0" xfId="0" applyFont="1" applyFill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5" fontId="3" fillId="0" borderId="0" xfId="1" applyNumberFormat="1" applyFont="1" applyFill="1"/>
    <xf numFmtId="165" fontId="4" fillId="0" borderId="0" xfId="1" applyNumberFormat="1" applyFont="1" applyFill="1"/>
    <xf numFmtId="172" fontId="39" fillId="34" borderId="14" xfId="0" applyNumberFormat="1" applyFont="1" applyFill="1" applyBorder="1" applyAlignment="1" applyProtection="1">
      <alignment horizontal="right"/>
    </xf>
    <xf numFmtId="1" fontId="39" fillId="0" borderId="14" xfId="0" applyNumberFormat="1" applyFont="1" applyFill="1" applyBorder="1" applyAlignment="1" applyProtection="1">
      <alignment horizontal="right"/>
    </xf>
    <xf numFmtId="169" fontId="0" fillId="0" borderId="0" xfId="0" applyNumberFormat="1" applyFill="1"/>
    <xf numFmtId="173" fontId="40" fillId="34" borderId="14" xfId="0" applyNumberFormat="1" applyFont="1" applyFill="1" applyBorder="1" applyAlignment="1" applyProtection="1">
      <alignment horizontal="right"/>
    </xf>
    <xf numFmtId="173" fontId="40" fillId="34" borderId="15" xfId="0" applyNumberFormat="1" applyFont="1" applyFill="1" applyBorder="1" applyAlignment="1" applyProtection="1"/>
    <xf numFmtId="173" fontId="41" fillId="34" borderId="14" xfId="0" applyNumberFormat="1" applyFont="1" applyFill="1" applyBorder="1" applyAlignment="1" applyProtection="1">
      <alignment horizontal="right"/>
    </xf>
    <xf numFmtId="1" fontId="18" fillId="0" borderId="1" xfId="0" applyNumberFormat="1" applyFont="1" applyFill="1" applyBorder="1"/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6" fillId="0" borderId="0" xfId="0" applyFont="1" applyFill="1" applyAlignment="1">
      <alignment vertical="top" wrapText="1"/>
    </xf>
    <xf numFmtId="166" fontId="20" fillId="0" borderId="0" xfId="0" applyNumberFormat="1" applyFont="1" applyFill="1"/>
    <xf numFmtId="166" fontId="20" fillId="0" borderId="0" xfId="0" applyNumberFormat="1" applyFont="1" applyFill="1" applyBorder="1"/>
    <xf numFmtId="166" fontId="0" fillId="0" borderId="0" xfId="1" applyNumberFormat="1" applyFont="1" applyBorder="1"/>
    <xf numFmtId="164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Border="1" applyAlignment="1">
      <alignment horizontal="left" wrapText="1"/>
    </xf>
    <xf numFmtId="168" fontId="0" fillId="0" borderId="0" xfId="64" applyNumberFormat="1" applyFont="1" applyBorder="1"/>
    <xf numFmtId="0" fontId="0" fillId="0" borderId="0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/>
    <xf numFmtId="0" fontId="18" fillId="0" borderId="0" xfId="0" applyFont="1" applyBorder="1" applyAlignment="1">
      <alignment vertical="top" wrapText="1"/>
    </xf>
    <xf numFmtId="165" fontId="18" fillId="0" borderId="0" xfId="0" applyNumberFormat="1" applyFont="1" applyBorder="1"/>
    <xf numFmtId="168" fontId="0" fillId="0" borderId="0" xfId="0" applyNumberFormat="1" applyAlignment="1">
      <alignment vertical="top"/>
    </xf>
    <xf numFmtId="166" fontId="0" fillId="0" borderId="0" xfId="1" applyNumberFormat="1" applyFont="1" applyFill="1" applyBorder="1"/>
    <xf numFmtId="49" fontId="0" fillId="0" borderId="0" xfId="0" applyNumberFormat="1" applyFill="1" applyBorder="1"/>
    <xf numFmtId="0" fontId="0" fillId="0" borderId="0" xfId="0" applyFill="1" applyAlignment="1">
      <alignment horizontal="left" wrapText="1"/>
    </xf>
    <xf numFmtId="2" fontId="0" fillId="0" borderId="0" xfId="1" quotePrefix="1" applyNumberFormat="1" applyFont="1" applyFill="1" applyAlignment="1">
      <alignment horizontal="right"/>
    </xf>
    <xf numFmtId="2" fontId="0" fillId="0" borderId="0" xfId="1" applyNumberFormat="1" applyFont="1" applyFill="1" applyAlignment="1">
      <alignment horizontal="right"/>
    </xf>
    <xf numFmtId="1" fontId="0" fillId="0" borderId="0" xfId="1" applyNumberFormat="1" applyFont="1" applyFill="1" applyAlignment="1">
      <alignment horizontal="right"/>
    </xf>
    <xf numFmtId="168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168" fontId="0" fillId="0" borderId="0" xfId="0" applyNumberFormat="1" applyBorder="1"/>
    <xf numFmtId="0" fontId="0" fillId="0" borderId="0" xfId="0" applyFill="1" applyAlignment="1"/>
    <xf numFmtId="173" fontId="40" fillId="0" borderId="14" xfId="0" applyNumberFormat="1" applyFont="1" applyFill="1" applyBorder="1" applyAlignment="1" applyProtection="1">
      <alignment horizontal="right"/>
    </xf>
    <xf numFmtId="173" fontId="40" fillId="0" borderId="15" xfId="0" applyNumberFormat="1" applyFont="1" applyFill="1" applyBorder="1" applyAlignment="1" applyProtection="1"/>
    <xf numFmtId="173" fontId="41" fillId="0" borderId="14" xfId="0" applyNumberFormat="1" applyFont="1" applyFill="1" applyBorder="1" applyAlignment="1" applyProtection="1">
      <alignment horizontal="right"/>
    </xf>
    <xf numFmtId="168" fontId="0" fillId="0" borderId="0" xfId="1" applyNumberFormat="1" applyFont="1" applyFill="1" applyAlignment="1">
      <alignment horizontal="right"/>
    </xf>
    <xf numFmtId="0" fontId="0" fillId="0" borderId="1" xfId="0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0" xfId="1" applyNumberFormat="1" applyFont="1" applyFill="1"/>
    <xf numFmtId="166" fontId="0" fillId="0" borderId="0" xfId="1" applyNumberFormat="1" applyFont="1" applyFill="1" applyAlignment="1">
      <alignment horizontal="right"/>
    </xf>
    <xf numFmtId="165" fontId="1" fillId="0" borderId="0" xfId="1" applyNumberFormat="1" applyFont="1" applyFill="1"/>
    <xf numFmtId="166" fontId="0" fillId="0" borderId="0" xfId="0" applyNumberFormat="1" applyFont="1" applyFill="1"/>
    <xf numFmtId="174" fontId="36" fillId="36" borderId="17" xfId="0" applyNumberFormat="1" applyFont="1" applyFill="1" applyBorder="1" applyAlignment="1">
      <alignment horizontal="right"/>
    </xf>
    <xf numFmtId="17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0" xfId="0" applyAlignment="1"/>
    <xf numFmtId="0" fontId="45" fillId="0" borderId="16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right"/>
    </xf>
    <xf numFmtId="0" fontId="46" fillId="0" borderId="16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166" fontId="46" fillId="0" borderId="1" xfId="0" applyNumberFormat="1" applyFont="1" applyFill="1" applyBorder="1" applyAlignment="1">
      <alignment horizontal="right"/>
    </xf>
    <xf numFmtId="174" fontId="36" fillId="36" borderId="21" xfId="0" applyNumberFormat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18" fillId="0" borderId="0" xfId="0" applyFont="1" applyBorder="1" applyAlignment="1">
      <alignment horizontal="left"/>
    </xf>
    <xf numFmtId="0" fontId="35" fillId="0" borderId="1" xfId="0" applyFont="1" applyBorder="1"/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quotePrefix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48" fillId="0" borderId="22" xfId="0" applyNumberFormat="1" applyFont="1" applyFill="1" applyBorder="1" applyAlignment="1" applyProtection="1">
      <alignment horizontal="left" vertical="top"/>
    </xf>
    <xf numFmtId="0" fontId="48" fillId="0" borderId="0" xfId="0" applyNumberFormat="1" applyFont="1" applyFill="1" applyBorder="1" applyAlignment="1" applyProtection="1">
      <alignment horizontal="left" vertical="top"/>
    </xf>
    <xf numFmtId="0" fontId="40" fillId="0" borderId="1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49" fillId="0" borderId="0" xfId="0" applyNumberFormat="1" applyFont="1" applyFill="1" applyBorder="1" applyAlignment="1" applyProtection="1">
      <alignment horizontal="left" vertical="top"/>
    </xf>
    <xf numFmtId="0" fontId="0" fillId="37" borderId="0" xfId="0" applyFill="1"/>
    <xf numFmtId="0" fontId="48" fillId="37" borderId="22" xfId="0" applyNumberFormat="1" applyFont="1" applyFill="1" applyBorder="1" applyAlignment="1" applyProtection="1">
      <alignment horizontal="left" vertical="top"/>
    </xf>
    <xf numFmtId="0" fontId="0" fillId="37" borderId="1" xfId="0" applyFill="1" applyBorder="1"/>
    <xf numFmtId="0" fontId="46" fillId="37" borderId="26" xfId="0" applyNumberFormat="1" applyFont="1" applyFill="1" applyBorder="1" applyAlignment="1" applyProtection="1">
      <alignment horizontal="right"/>
    </xf>
    <xf numFmtId="0" fontId="49" fillId="37" borderId="16" xfId="0" applyNumberFormat="1" applyFont="1" applyFill="1" applyBorder="1" applyAlignment="1" applyProtection="1">
      <alignment horizontal="left" vertical="top"/>
    </xf>
    <xf numFmtId="0" fontId="46" fillId="37" borderId="27" xfId="0" applyNumberFormat="1" applyFont="1" applyFill="1" applyBorder="1" applyAlignment="1" applyProtection="1">
      <alignment horizontal="right"/>
    </xf>
    <xf numFmtId="0" fontId="49" fillId="37" borderId="0" xfId="0" applyNumberFormat="1" applyFont="1" applyFill="1" applyBorder="1" applyAlignment="1" applyProtection="1">
      <alignment horizontal="left" vertical="top"/>
    </xf>
    <xf numFmtId="0" fontId="46" fillId="37" borderId="23" xfId="0" applyNumberFormat="1" applyFont="1" applyFill="1" applyBorder="1" applyAlignment="1" applyProtection="1">
      <alignment horizontal="right"/>
    </xf>
    <xf numFmtId="175" fontId="0" fillId="37" borderId="1" xfId="0" applyNumberFormat="1" applyFill="1" applyBorder="1"/>
    <xf numFmtId="175" fontId="0" fillId="0" borderId="1" xfId="0" applyNumberFormat="1" applyBorder="1"/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46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3" fillId="0" borderId="0" xfId="0" applyFont="1" applyFill="1" applyAlignment="1">
      <alignment wrapText="1"/>
    </xf>
    <xf numFmtId="1" fontId="18" fillId="0" borderId="0" xfId="0" applyNumberFormat="1" applyFont="1" applyBorder="1"/>
    <xf numFmtId="1" fontId="18" fillId="0" borderId="0" xfId="0" applyNumberFormat="1" applyFont="1" applyFill="1" applyBorder="1"/>
    <xf numFmtId="1" fontId="0" fillId="0" borderId="0" xfId="0" applyNumberFormat="1" applyBorder="1"/>
    <xf numFmtId="164" fontId="0" fillId="0" borderId="0" xfId="0" applyNumberFormat="1" applyFont="1" applyFill="1" applyBorder="1"/>
    <xf numFmtId="167" fontId="0" fillId="0" borderId="0" xfId="1" applyNumberFormat="1" applyFont="1" applyFill="1" applyBorder="1"/>
    <xf numFmtId="165" fontId="4" fillId="0" borderId="0" xfId="0" applyNumberFormat="1" applyFont="1" applyFill="1" applyBorder="1"/>
    <xf numFmtId="0" fontId="29" fillId="0" borderId="0" xfId="0" applyFont="1" applyFill="1" applyBorder="1"/>
    <xf numFmtId="174" fontId="36" fillId="36" borderId="28" xfId="0" applyNumberFormat="1" applyFont="1" applyFill="1" applyBorder="1" applyAlignment="1">
      <alignment horizontal="right"/>
    </xf>
    <xf numFmtId="0" fontId="35" fillId="0" borderId="0" xfId="0" applyFont="1" applyBorder="1"/>
    <xf numFmtId="0" fontId="23" fillId="0" borderId="0" xfId="0" applyFont="1" applyFill="1" applyAlignment="1"/>
    <xf numFmtId="0" fontId="18" fillId="0" borderId="0" xfId="0" quotePrefix="1" applyFont="1" applyFill="1" applyBorder="1" applyAlignment="1">
      <alignment horizontal="right" wrapText="1"/>
    </xf>
    <xf numFmtId="0" fontId="39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 applyBorder="1" applyAlignment="1">
      <alignment horizontal="left"/>
    </xf>
    <xf numFmtId="0" fontId="46" fillId="0" borderId="29" xfId="0" applyFont="1" applyFill="1" applyBorder="1" applyAlignment="1">
      <alignment horizontal="left"/>
    </xf>
    <xf numFmtId="0" fontId="45" fillId="0" borderId="30" xfId="0" applyFont="1" applyFill="1" applyBorder="1" applyAlignment="1">
      <alignment horizontal="left"/>
    </xf>
    <xf numFmtId="0" fontId="46" fillId="0" borderId="26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/>
    <xf numFmtId="0" fontId="24" fillId="0" borderId="0" xfId="46" applyFill="1"/>
    <xf numFmtId="0" fontId="24" fillId="0" borderId="0" xfId="46"/>
    <xf numFmtId="0" fontId="23" fillId="0" borderId="0" xfId="0" applyFont="1" applyFill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3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horizontal="center"/>
    </xf>
    <xf numFmtId="0" fontId="50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166" fontId="0" fillId="0" borderId="3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Alignment="1">
      <alignment horizontal="left" vertical="top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6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6" fillId="37" borderId="24" xfId="0" applyNumberFormat="1" applyFont="1" applyFill="1" applyBorder="1" applyAlignment="1" applyProtection="1">
      <alignment horizontal="center"/>
    </xf>
    <xf numFmtId="0" fontId="46" fillId="37" borderId="1" xfId="0" applyNumberFormat="1" applyFont="1" applyFill="1" applyBorder="1" applyAlignment="1" applyProtection="1">
      <alignment horizontal="center"/>
    </xf>
    <xf numFmtId="0" fontId="46" fillId="37" borderId="25" xfId="0" applyNumberFormat="1" applyFont="1" applyFill="1" applyBorder="1" applyAlignment="1" applyProtection="1">
      <alignment horizontal="center"/>
    </xf>
    <xf numFmtId="0" fontId="46" fillId="37" borderId="2" xfId="0" applyNumberFormat="1" applyFont="1" applyFill="1" applyBorder="1" applyAlignment="1" applyProtection="1">
      <alignment horizontal="center"/>
    </xf>
    <xf numFmtId="175" fontId="0" fillId="0" borderId="0" xfId="0" applyNumberFormat="1" applyFill="1"/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37" borderId="3" xfId="0" applyNumberFormat="1" applyFont="1" applyFill="1" applyBorder="1" applyAlignment="1" applyProtection="1">
      <alignment horizontal="center" vertical="center"/>
    </xf>
    <xf numFmtId="0" fontId="46" fillId="3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/>
    <xf numFmtId="3" fontId="51" fillId="34" borderId="14" xfId="0" applyNumberFormat="1" applyFont="1" applyFill="1" applyBorder="1" applyAlignment="1" applyProtection="1">
      <alignment horizontal="right"/>
    </xf>
    <xf numFmtId="3" fontId="51" fillId="34" borderId="17" xfId="0" applyNumberFormat="1" applyFont="1" applyFill="1" applyBorder="1" applyAlignment="1" applyProtection="1">
      <alignment horizontal="right"/>
    </xf>
    <xf numFmtId="3" fontId="51" fillId="37" borderId="14" xfId="0" applyNumberFormat="1" applyFont="1" applyFill="1" applyBorder="1" applyAlignment="1" applyProtection="1">
      <alignment horizontal="right"/>
    </xf>
    <xf numFmtId="3" fontId="52" fillId="34" borderId="14" xfId="0" applyNumberFormat="1" applyFont="1" applyFill="1" applyBorder="1" applyAlignment="1" applyProtection="1">
      <alignment horizontal="right"/>
    </xf>
    <xf numFmtId="3" fontId="52" fillId="37" borderId="14" xfId="0" applyNumberFormat="1" applyFont="1" applyFill="1" applyBorder="1" applyAlignment="1" applyProtection="1">
      <alignment horizontal="right"/>
    </xf>
    <xf numFmtId="166" fontId="0" fillId="0" borderId="0" xfId="0" applyNumberFormat="1" applyFont="1"/>
    <xf numFmtId="175" fontId="51" fillId="34" borderId="15" xfId="0" applyNumberFormat="1" applyFont="1" applyFill="1" applyBorder="1" applyAlignment="1" applyProtection="1"/>
    <xf numFmtId="175" fontId="51" fillId="0" borderId="15" xfId="0" applyNumberFormat="1" applyFont="1" applyFill="1" applyBorder="1" applyAlignment="1" applyProtection="1"/>
    <xf numFmtId="175" fontId="51" fillId="34" borderId="14" xfId="0" applyNumberFormat="1" applyFont="1" applyFill="1" applyBorder="1" applyAlignment="1" applyProtection="1">
      <alignment horizontal="right"/>
    </xf>
    <xf numFmtId="175" fontId="51" fillId="0" borderId="14" xfId="0" applyNumberFormat="1" applyFont="1" applyFill="1" applyBorder="1" applyAlignment="1" applyProtection="1">
      <alignment horizontal="right"/>
    </xf>
    <xf numFmtId="176" fontId="51" fillId="34" borderId="14" xfId="0" applyNumberFormat="1" applyFont="1" applyFill="1" applyBorder="1" applyAlignment="1" applyProtection="1">
      <alignment horizontal="right"/>
    </xf>
    <xf numFmtId="175" fontId="52" fillId="37" borderId="14" xfId="0" applyNumberFormat="1" applyFont="1" applyFill="1" applyBorder="1" applyAlignment="1" applyProtection="1">
      <alignment horizontal="right"/>
    </xf>
    <xf numFmtId="175" fontId="52" fillId="0" borderId="14" xfId="0" applyNumberFormat="1" applyFont="1" applyFill="1" applyBorder="1" applyAlignment="1" applyProtection="1">
      <alignment horizontal="right"/>
    </xf>
    <xf numFmtId="175" fontId="52" fillId="0" borderId="15" xfId="0" applyNumberFormat="1" applyFont="1" applyFill="1" applyBorder="1" applyAlignment="1" applyProtection="1"/>
    <xf numFmtId="3" fontId="51" fillId="34" borderId="15" xfId="0" applyNumberFormat="1" applyFont="1" applyFill="1" applyBorder="1" applyAlignment="1" applyProtection="1"/>
    <xf numFmtId="3" fontId="51" fillId="0" borderId="15" xfId="0" applyNumberFormat="1" applyFont="1" applyFill="1" applyBorder="1" applyAlignment="1" applyProtection="1"/>
    <xf numFmtId="3" fontId="51" fillId="0" borderId="14" xfId="0" applyNumberFormat="1" applyFont="1" applyFill="1" applyBorder="1" applyAlignment="1" applyProtection="1">
      <alignment horizontal="right"/>
    </xf>
    <xf numFmtId="176" fontId="52" fillId="34" borderId="14" xfId="0" applyNumberFormat="1" applyFont="1" applyFill="1" applyBorder="1" applyAlignment="1" applyProtection="1">
      <alignment horizontal="right"/>
    </xf>
    <xf numFmtId="3" fontId="52" fillId="0" borderId="14" xfId="0" applyNumberFormat="1" applyFont="1" applyFill="1" applyBorder="1" applyAlignment="1" applyProtection="1">
      <alignment horizontal="right"/>
    </xf>
    <xf numFmtId="175" fontId="51" fillId="37" borderId="15" xfId="0" applyNumberFormat="1" applyFont="1" applyFill="1" applyBorder="1" applyAlignment="1" applyProtection="1"/>
    <xf numFmtId="175" fontId="51" fillId="37" borderId="14" xfId="0" applyNumberFormat="1" applyFont="1" applyFill="1" applyBorder="1" applyAlignment="1" applyProtection="1">
      <alignment horizontal="right"/>
    </xf>
    <xf numFmtId="175" fontId="52" fillId="34" borderId="14" xfId="0" applyNumberFormat="1" applyFont="1" applyFill="1" applyBorder="1" applyAlignment="1" applyProtection="1">
      <alignment horizontal="right"/>
    </xf>
  </cellXfs>
  <cellStyles count="6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6" builtinId="8" customBuiltin="1"/>
    <cellStyle name="Collegamento ipertestuale visitato" xfId="47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9"/>
    <cellStyle name="Migliaia 2 2" xfId="59"/>
    <cellStyle name="Migliaia 3" xfId="50"/>
    <cellStyle name="Migliaia 3 2" xfId="60"/>
    <cellStyle name="Migliaia 4" xfId="56"/>
    <cellStyle name="Migliaia 5" xfId="53"/>
    <cellStyle name="Migliaia 6" xfId="64"/>
    <cellStyle name="Neutrale" xfId="9" builtinId="28" customBuiltin="1"/>
    <cellStyle name="Normale" xfId="0" builtinId="0"/>
    <cellStyle name="Normale 2" xfId="44"/>
    <cellStyle name="Normale 2 2" xfId="55"/>
    <cellStyle name="Normale 2 3" xfId="62"/>
    <cellStyle name="Normale 2 4" xfId="54"/>
    <cellStyle name="Normale 3" xfId="51"/>
    <cellStyle name="Normale 3 2" xfId="43"/>
    <cellStyle name="Normale 3 3" xfId="63"/>
    <cellStyle name="Normale 4" xfId="52"/>
    <cellStyle name="Normale 4 2" xfId="58"/>
    <cellStyle name="Normale 5" xfId="65"/>
    <cellStyle name="Nota" xfId="16" builtinId="10" customBuiltin="1"/>
    <cellStyle name="Output" xfId="11" builtinId="21" customBuiltin="1"/>
    <cellStyle name="Percentuale 2" xfId="4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itolo 5" xfId="48"/>
    <cellStyle name="Titolo 5 2" xfId="61"/>
    <cellStyle name="Titolo 6" xfId="57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abSelected="1" workbookViewId="0"/>
  </sheetViews>
  <sheetFormatPr defaultRowHeight="15" x14ac:dyDescent="0.25"/>
  <cols>
    <col min="1" max="1" width="14" customWidth="1"/>
    <col min="2" max="2" width="131.85546875" bestFit="1" customWidth="1"/>
    <col min="3" max="3" width="19.140625" bestFit="1" customWidth="1"/>
  </cols>
  <sheetData>
    <row r="1" spans="1:2" s="257" customFormat="1" x14ac:dyDescent="0.25">
      <c r="A1" s="639" t="s">
        <v>341</v>
      </c>
      <c r="B1" s="640" t="s">
        <v>86</v>
      </c>
    </row>
    <row r="2" spans="1:2" s="304" customFormat="1" x14ac:dyDescent="0.25">
      <c r="A2" s="674" t="s">
        <v>85</v>
      </c>
      <c r="B2" s="304" t="s">
        <v>405</v>
      </c>
    </row>
    <row r="3" spans="1:2" s="304" customFormat="1" x14ac:dyDescent="0.25">
      <c r="A3" s="673" t="s">
        <v>87</v>
      </c>
      <c r="B3" s="304" t="s">
        <v>406</v>
      </c>
    </row>
    <row r="4" spans="1:2" s="304" customFormat="1" x14ac:dyDescent="0.25">
      <c r="A4" s="673" t="s">
        <v>88</v>
      </c>
      <c r="B4" s="304" t="s">
        <v>407</v>
      </c>
    </row>
    <row r="5" spans="1:2" s="304" customFormat="1" x14ac:dyDescent="0.25">
      <c r="A5" s="673" t="s">
        <v>89</v>
      </c>
      <c r="B5" s="304" t="s">
        <v>408</v>
      </c>
    </row>
    <row r="6" spans="1:2" x14ac:dyDescent="0.25">
      <c r="A6" s="674" t="s">
        <v>101</v>
      </c>
      <c r="B6" t="s">
        <v>748</v>
      </c>
    </row>
    <row r="7" spans="1:2" x14ac:dyDescent="0.25">
      <c r="A7" s="674" t="s">
        <v>102</v>
      </c>
      <c r="B7" s="257" t="s">
        <v>747</v>
      </c>
    </row>
    <row r="8" spans="1:2" x14ac:dyDescent="0.25">
      <c r="A8" s="674" t="s">
        <v>103</v>
      </c>
      <c r="B8" s="35" t="s">
        <v>746</v>
      </c>
    </row>
    <row r="9" spans="1:2" x14ac:dyDescent="0.25">
      <c r="A9" s="674" t="s">
        <v>104</v>
      </c>
      <c r="B9" s="35" t="s">
        <v>745</v>
      </c>
    </row>
    <row r="10" spans="1:2" x14ac:dyDescent="0.25">
      <c r="A10" s="674" t="s">
        <v>176</v>
      </c>
      <c r="B10" s="35" t="s">
        <v>744</v>
      </c>
    </row>
    <row r="11" spans="1:2" x14ac:dyDescent="0.25">
      <c r="A11" s="674" t="s">
        <v>177</v>
      </c>
      <c r="B11" s="257" t="s">
        <v>743</v>
      </c>
    </row>
    <row r="12" spans="1:2" x14ac:dyDescent="0.25">
      <c r="A12" s="674" t="s">
        <v>178</v>
      </c>
      <c r="B12" s="35" t="s">
        <v>742</v>
      </c>
    </row>
    <row r="13" spans="1:2" x14ac:dyDescent="0.25">
      <c r="A13" s="674" t="s">
        <v>90</v>
      </c>
      <c r="B13" s="35" t="s">
        <v>741</v>
      </c>
    </row>
    <row r="14" spans="1:2" x14ac:dyDescent="0.25">
      <c r="A14" s="674" t="s">
        <v>91</v>
      </c>
      <c r="B14" s="257" t="s">
        <v>740</v>
      </c>
    </row>
    <row r="15" spans="1:2" x14ac:dyDescent="0.25">
      <c r="A15" s="674" t="s">
        <v>92</v>
      </c>
      <c r="B15" s="132" t="s">
        <v>739</v>
      </c>
    </row>
    <row r="16" spans="1:2" x14ac:dyDescent="0.25">
      <c r="A16" s="674" t="s">
        <v>93</v>
      </c>
      <c r="B16" s="35" t="s">
        <v>738</v>
      </c>
    </row>
    <row r="17" spans="1:2" x14ac:dyDescent="0.25">
      <c r="A17" s="674" t="s">
        <v>94</v>
      </c>
      <c r="B17" s="257" t="s">
        <v>409</v>
      </c>
    </row>
    <row r="18" spans="1:2" x14ac:dyDescent="0.25">
      <c r="A18" s="674" t="s">
        <v>95</v>
      </c>
      <c r="B18" s="257" t="s">
        <v>410</v>
      </c>
    </row>
    <row r="19" spans="1:2" x14ac:dyDescent="0.25">
      <c r="A19" s="674" t="s">
        <v>96</v>
      </c>
      <c r="B19" s="257" t="s">
        <v>411</v>
      </c>
    </row>
    <row r="20" spans="1:2" x14ac:dyDescent="0.25">
      <c r="A20" s="674" t="s">
        <v>97</v>
      </c>
      <c r="B20" s="257" t="s">
        <v>412</v>
      </c>
    </row>
    <row r="21" spans="1:2" x14ac:dyDescent="0.25">
      <c r="A21" s="674" t="s">
        <v>98</v>
      </c>
      <c r="B21" s="387" t="s">
        <v>413</v>
      </c>
    </row>
    <row r="22" spans="1:2" s="59" customFormat="1" x14ac:dyDescent="0.25">
      <c r="A22" s="674" t="s">
        <v>99</v>
      </c>
      <c r="B22" s="59" t="s">
        <v>698</v>
      </c>
    </row>
    <row r="23" spans="1:2" s="57" customFormat="1" x14ac:dyDescent="0.25">
      <c r="A23" s="673" t="s">
        <v>100</v>
      </c>
      <c r="B23" s="57" t="s">
        <v>700</v>
      </c>
    </row>
    <row r="24" spans="1:2" s="59" customFormat="1" x14ac:dyDescent="0.25">
      <c r="A24" s="674" t="s">
        <v>179</v>
      </c>
      <c r="B24" s="59" t="s">
        <v>701</v>
      </c>
    </row>
    <row r="25" spans="1:2" s="59" customFormat="1" x14ac:dyDescent="0.25">
      <c r="A25" s="674" t="s">
        <v>180</v>
      </c>
      <c r="B25" s="59" t="s">
        <v>702</v>
      </c>
    </row>
    <row r="26" spans="1:2" s="59" customFormat="1" x14ac:dyDescent="0.25">
      <c r="A26" s="674" t="s">
        <v>181</v>
      </c>
      <c r="B26" s="59" t="s">
        <v>703</v>
      </c>
    </row>
    <row r="27" spans="1:2" s="59" customFormat="1" x14ac:dyDescent="0.25">
      <c r="A27" s="674" t="s">
        <v>117</v>
      </c>
      <c r="B27" s="59" t="s">
        <v>704</v>
      </c>
    </row>
    <row r="28" spans="1:2" s="59" customFormat="1" x14ac:dyDescent="0.25">
      <c r="A28" s="674" t="s">
        <v>122</v>
      </c>
      <c r="B28" s="59" t="s">
        <v>705</v>
      </c>
    </row>
    <row r="29" spans="1:2" s="59" customFormat="1" x14ac:dyDescent="0.25">
      <c r="A29" s="674" t="s">
        <v>126</v>
      </c>
      <c r="B29" s="59" t="s">
        <v>706</v>
      </c>
    </row>
    <row r="30" spans="1:2" s="257" customFormat="1" x14ac:dyDescent="0.25">
      <c r="A30" s="674" t="s">
        <v>119</v>
      </c>
      <c r="B30" s="324" t="s">
        <v>707</v>
      </c>
    </row>
    <row r="31" spans="1:2" x14ac:dyDescent="0.25">
      <c r="A31" s="674" t="s">
        <v>129</v>
      </c>
      <c r="B31" s="304" t="s">
        <v>708</v>
      </c>
    </row>
    <row r="32" spans="1:2" x14ac:dyDescent="0.25">
      <c r="A32" s="674" t="s">
        <v>130</v>
      </c>
      <c r="B32" s="324" t="s">
        <v>709</v>
      </c>
    </row>
    <row r="33" spans="1:2" x14ac:dyDescent="0.25">
      <c r="A33" s="674" t="s">
        <v>140</v>
      </c>
      <c r="B33" s="324" t="s">
        <v>710</v>
      </c>
    </row>
    <row r="34" spans="1:2" s="304" customFormat="1" x14ac:dyDescent="0.25">
      <c r="A34" s="673" t="s">
        <v>144</v>
      </c>
      <c r="B34" s="304" t="s">
        <v>711</v>
      </c>
    </row>
    <row r="35" spans="1:2" x14ac:dyDescent="0.25">
      <c r="A35" s="674" t="s">
        <v>148</v>
      </c>
      <c r="B35" s="324" t="s">
        <v>712</v>
      </c>
    </row>
    <row r="36" spans="1:2" s="59" customFormat="1" x14ac:dyDescent="0.25">
      <c r="A36" s="674" t="s">
        <v>202</v>
      </c>
      <c r="B36" s="59" t="s">
        <v>713</v>
      </c>
    </row>
    <row r="37" spans="1:2" s="59" customFormat="1" x14ac:dyDescent="0.25">
      <c r="A37" s="674" t="s">
        <v>204</v>
      </c>
      <c r="B37" s="59" t="s">
        <v>714</v>
      </c>
    </row>
    <row r="38" spans="1:2" s="59" customFormat="1" x14ac:dyDescent="0.25">
      <c r="A38" s="674" t="s">
        <v>313</v>
      </c>
      <c r="B38" s="57" t="s">
        <v>715</v>
      </c>
    </row>
    <row r="39" spans="1:2" s="59" customFormat="1" x14ac:dyDescent="0.25">
      <c r="A39" s="674" t="s">
        <v>312</v>
      </c>
      <c r="B39" s="57" t="s">
        <v>716</v>
      </c>
    </row>
    <row r="40" spans="1:2" s="59" customFormat="1" x14ac:dyDescent="0.25">
      <c r="A40" s="674" t="s">
        <v>110</v>
      </c>
      <c r="B40" s="59" t="s">
        <v>717</v>
      </c>
    </row>
    <row r="41" spans="1:2" s="57" customFormat="1" x14ac:dyDescent="0.25">
      <c r="A41" s="674" t="s">
        <v>316</v>
      </c>
      <c r="B41" s="57" t="s">
        <v>718</v>
      </c>
    </row>
    <row r="42" spans="1:2" s="57" customFormat="1" x14ac:dyDescent="0.25">
      <c r="A42" s="674" t="s">
        <v>154</v>
      </c>
      <c r="B42" s="57" t="s">
        <v>719</v>
      </c>
    </row>
    <row r="43" spans="1:2" s="57" customFormat="1" x14ac:dyDescent="0.25">
      <c r="A43" s="674" t="s">
        <v>161</v>
      </c>
      <c r="B43" s="57" t="s">
        <v>720</v>
      </c>
    </row>
    <row r="44" spans="1:2" s="57" customFormat="1" x14ac:dyDescent="0.25">
      <c r="A44" s="674" t="s">
        <v>162</v>
      </c>
      <c r="B44" s="57" t="s">
        <v>721</v>
      </c>
    </row>
    <row r="45" spans="1:2" x14ac:dyDescent="0.25">
      <c r="A45" s="674" t="s">
        <v>165</v>
      </c>
      <c r="B45" s="324" t="s">
        <v>722</v>
      </c>
    </row>
    <row r="46" spans="1:2" x14ac:dyDescent="0.25">
      <c r="A46" s="674" t="s">
        <v>182</v>
      </c>
      <c r="B46" s="304" t="s">
        <v>723</v>
      </c>
    </row>
    <row r="47" spans="1:2" x14ac:dyDescent="0.25">
      <c r="A47" s="674" t="s">
        <v>186</v>
      </c>
      <c r="B47" s="304" t="s">
        <v>724</v>
      </c>
    </row>
    <row r="48" spans="1:2" x14ac:dyDescent="0.25">
      <c r="A48" s="674" t="s">
        <v>192</v>
      </c>
      <c r="B48" s="324" t="s">
        <v>725</v>
      </c>
    </row>
    <row r="49" spans="1:2" x14ac:dyDescent="0.25">
      <c r="A49" s="674" t="s">
        <v>197</v>
      </c>
      <c r="B49" s="59" t="s">
        <v>414</v>
      </c>
    </row>
    <row r="50" spans="1:2" x14ac:dyDescent="0.25">
      <c r="A50" s="674" t="s">
        <v>317</v>
      </c>
      <c r="B50" s="324" t="s">
        <v>415</v>
      </c>
    </row>
    <row r="51" spans="1:2" x14ac:dyDescent="0.25">
      <c r="A51" s="674" t="s">
        <v>318</v>
      </c>
      <c r="B51" s="324" t="s">
        <v>416</v>
      </c>
    </row>
    <row r="52" spans="1:2" x14ac:dyDescent="0.25">
      <c r="A52" s="674" t="s">
        <v>319</v>
      </c>
      <c r="B52" s="324" t="s">
        <v>753</v>
      </c>
    </row>
    <row r="53" spans="1:2" x14ac:dyDescent="0.25">
      <c r="A53" s="674" t="s">
        <v>320</v>
      </c>
      <c r="B53" s="324" t="s">
        <v>726</v>
      </c>
    </row>
    <row r="54" spans="1:2" x14ac:dyDescent="0.25">
      <c r="A54" s="674" t="s">
        <v>112</v>
      </c>
      <c r="B54" s="324" t="s">
        <v>727</v>
      </c>
    </row>
    <row r="55" spans="1:2" x14ac:dyDescent="0.25">
      <c r="A55" s="674" t="s">
        <v>167</v>
      </c>
      <c r="B55" s="324" t="s">
        <v>728</v>
      </c>
    </row>
    <row r="56" spans="1:2" s="59" customFormat="1" x14ac:dyDescent="0.25">
      <c r="A56" s="674" t="s">
        <v>321</v>
      </c>
      <c r="B56" s="59" t="s">
        <v>729</v>
      </c>
    </row>
    <row r="57" spans="1:2" s="59" customFormat="1" x14ac:dyDescent="0.25">
      <c r="A57" s="674" t="s">
        <v>169</v>
      </c>
      <c r="B57" s="59" t="s">
        <v>730</v>
      </c>
    </row>
    <row r="58" spans="1:2" s="59" customFormat="1" x14ac:dyDescent="0.25">
      <c r="A58" s="674" t="s">
        <v>170</v>
      </c>
      <c r="B58" s="59" t="s">
        <v>731</v>
      </c>
    </row>
    <row r="59" spans="1:2" s="59" customFormat="1" x14ac:dyDescent="0.25">
      <c r="A59" s="674" t="s">
        <v>175</v>
      </c>
      <c r="B59" s="59" t="s">
        <v>732</v>
      </c>
    </row>
    <row r="60" spans="1:2" s="59" customFormat="1" x14ac:dyDescent="0.25">
      <c r="A60" s="674" t="s">
        <v>315</v>
      </c>
      <c r="B60" s="59" t="s">
        <v>733</v>
      </c>
    </row>
    <row r="61" spans="1:2" s="59" customFormat="1" x14ac:dyDescent="0.25">
      <c r="A61" s="674" t="s">
        <v>322</v>
      </c>
      <c r="B61" s="59" t="s">
        <v>734</v>
      </c>
    </row>
    <row r="62" spans="1:2" s="59" customFormat="1" x14ac:dyDescent="0.25">
      <c r="A62" s="674" t="s">
        <v>199</v>
      </c>
      <c r="B62" s="59" t="s">
        <v>735</v>
      </c>
    </row>
    <row r="63" spans="1:2" x14ac:dyDescent="0.25">
      <c r="A63" s="674" t="s">
        <v>200</v>
      </c>
      <c r="B63" s="379" t="s">
        <v>736</v>
      </c>
    </row>
    <row r="64" spans="1:2" x14ac:dyDescent="0.25">
      <c r="A64" s="674" t="s">
        <v>323</v>
      </c>
      <c r="B64" s="379" t="s">
        <v>737</v>
      </c>
    </row>
    <row r="65" spans="1:2" x14ac:dyDescent="0.25">
      <c r="A65" s="674" t="s">
        <v>477</v>
      </c>
      <c r="B65" t="s">
        <v>665</v>
      </c>
    </row>
    <row r="66" spans="1:2" x14ac:dyDescent="0.25">
      <c r="A66" s="674" t="s">
        <v>478</v>
      </c>
      <c r="B66" t="s">
        <v>666</v>
      </c>
    </row>
    <row r="67" spans="1:2" x14ac:dyDescent="0.25">
      <c r="A67" s="674" t="s">
        <v>479</v>
      </c>
      <c r="B67" t="s">
        <v>667</v>
      </c>
    </row>
    <row r="68" spans="1:2" s="456" customFormat="1" x14ac:dyDescent="0.25">
      <c r="A68" s="674" t="s">
        <v>480</v>
      </c>
      <c r="B68" s="456" t="s">
        <v>754</v>
      </c>
    </row>
    <row r="69" spans="1:2" s="456" customFormat="1" x14ac:dyDescent="0.25">
      <c r="A69" s="674" t="s">
        <v>481</v>
      </c>
      <c r="B69" s="456" t="s">
        <v>668</v>
      </c>
    </row>
    <row r="70" spans="1:2" s="456" customFormat="1" x14ac:dyDescent="0.25">
      <c r="A70" s="674" t="s">
        <v>494</v>
      </c>
      <c r="B70" s="456" t="s">
        <v>669</v>
      </c>
    </row>
    <row r="71" spans="1:2" s="456" customFormat="1" x14ac:dyDescent="0.25">
      <c r="A71" s="674" t="s">
        <v>495</v>
      </c>
      <c r="B71" s="456" t="s">
        <v>670</v>
      </c>
    </row>
    <row r="72" spans="1:2" s="456" customFormat="1" x14ac:dyDescent="0.25">
      <c r="A72" s="674" t="s">
        <v>496</v>
      </c>
      <c r="B72" s="456" t="s">
        <v>671</v>
      </c>
    </row>
    <row r="73" spans="1:2" s="456" customFormat="1" x14ac:dyDescent="0.25">
      <c r="A73" s="674" t="s">
        <v>497</v>
      </c>
      <c r="B73" s="456" t="s">
        <v>672</v>
      </c>
    </row>
    <row r="74" spans="1:2" x14ac:dyDescent="0.25">
      <c r="A74" s="674" t="s">
        <v>492</v>
      </c>
      <c r="B74" t="s">
        <v>673</v>
      </c>
    </row>
    <row r="75" spans="1:2" x14ac:dyDescent="0.25">
      <c r="A75" s="674" t="s">
        <v>493</v>
      </c>
      <c r="B75" t="s">
        <v>674</v>
      </c>
    </row>
  </sheetData>
  <hyperlinks>
    <hyperlink ref="A2" location="'Tav1'!A1" display="Tavola 1"/>
    <hyperlink ref="A3" location="'Tav2'!A1" display="Tavola 2"/>
    <hyperlink ref="A4" location="'Tav3'!A1" display="Tavola 3"/>
    <hyperlink ref="A5" location="'Tav4'!A1" display="Tavola 4"/>
    <hyperlink ref="A6" location="'Tav5'!A1" display="Tavola 5"/>
    <hyperlink ref="A7" location="'Tav6'!A1" display="Tavola 6"/>
    <hyperlink ref="A8" location="'Tav7'!A1" display="Tavola 7"/>
    <hyperlink ref="A9" location="'Tav8'!A1" display="Tavola 8"/>
    <hyperlink ref="A10" location="'Tav9'!A1" display="Tavola 9"/>
    <hyperlink ref="A11" location="'Tav10'!A1" display="Tavola 10"/>
    <hyperlink ref="A12" location="'Tav11'!A1" display="Tavola 11"/>
    <hyperlink ref="A13" location="'Tav12'!A1" display="Tavola 12"/>
    <hyperlink ref="A14" location="'Tav13'!A1" display="Tavola 13"/>
    <hyperlink ref="A15" location="'Tav14'!A1" display="Tavola 14"/>
    <hyperlink ref="A16" location="'Tav15'!A1" display="Tavola 15"/>
    <hyperlink ref="A17" location="'Tav16'!A1" display="Tavola 16"/>
    <hyperlink ref="A18" location="'Tav17'!A1" display="Tavola 17"/>
    <hyperlink ref="A19" location="'Tav18'!A1" display="Tavola 18"/>
    <hyperlink ref="A20" location="'Tav19'!A1" display="Tavola 19"/>
    <hyperlink ref="A21" location="'Tav20'!A1" display="Tavola 20"/>
    <hyperlink ref="A22" location="'Tav21'!A1" display="Tavola 21"/>
    <hyperlink ref="A23" location="'Tav22'!A1" display="Tavola 22"/>
    <hyperlink ref="A24" location="'Tav23'!A1" display="Tavola 23"/>
    <hyperlink ref="A25" location="'Tav24'!A1" display="Tavola 24"/>
    <hyperlink ref="A26" location="'Tav25'!A1" display="Tavola 25"/>
    <hyperlink ref="A27" location="'Tav26'!A1" display="Tavola 26"/>
    <hyperlink ref="A28" location="'Tav27'!A1" display="Tavola 27"/>
    <hyperlink ref="A29" location="'Tav28'!A1" display="Tavola 28"/>
    <hyperlink ref="A30" location="'Tav29'!A1" display="Tavola 29"/>
    <hyperlink ref="A31" location="'Tav30'!A1" display="Tavola 30"/>
    <hyperlink ref="A32" location="'Tav31'!A1" display="Tavola 31"/>
    <hyperlink ref="A33" location="'Tav32'!A1" display="Tavola 32"/>
    <hyperlink ref="A34" location="'Tav33'!A1" display="Tavola 33"/>
    <hyperlink ref="A35" location="'Tav34'!A1" display="Tavola 34"/>
    <hyperlink ref="A36" location="'Tav35'!A1" display="Tavola 35"/>
    <hyperlink ref="A37" location="'Tav36'!A1" display="Tavola 36"/>
    <hyperlink ref="A38" location="'Tav37'!A1" display="Tavola 37"/>
    <hyperlink ref="A39" location="'Tav38'!A1" display="Tavola 38"/>
    <hyperlink ref="A40" location="'Tav39'!A1" display="Tavola 39"/>
    <hyperlink ref="A41" location="'Tav40'!A1" display="Tavola 40"/>
    <hyperlink ref="A42" location="'Tav41'!A1" display="Tavola 41"/>
    <hyperlink ref="A43" location="'Tav42'!A1" display="Tavola 42"/>
    <hyperlink ref="A44" location="'Tav43'!A1" display="Tavola 43"/>
    <hyperlink ref="A45" location="'Tav44'!A1" display="Tavola 44"/>
    <hyperlink ref="A46" location="'Tav45'!A1" display="Tavola 45"/>
    <hyperlink ref="A47" location="'Tav46'!A1" display="Tavola 46"/>
    <hyperlink ref="A48" location="'Tav47'!A1" display="Tavola 47"/>
    <hyperlink ref="A49" location="'Tav48'!A1" display="Tavola 48"/>
    <hyperlink ref="A50" location="'Tav49'!A1" display="Tavola 49"/>
    <hyperlink ref="A51" location="'Tav50'!A1" display="Tavola 50"/>
    <hyperlink ref="A52" location="'Tav51'!A1" display="Tavola 51"/>
    <hyperlink ref="A53" location="'Tav52'!A1" display="Tavola 52"/>
    <hyperlink ref="A54" location="'Tav53'!A1" display="Tavola 53"/>
    <hyperlink ref="A55" location="'Tav54'!A1" display="Tavola 54"/>
    <hyperlink ref="A56" location="'Tav55'!A1" display="Tavola 55"/>
    <hyperlink ref="A57" location="'Tav56'!A1" display="Tavola 56"/>
    <hyperlink ref="A58" location="'Tav57'!A1" display="Tavola 57"/>
    <hyperlink ref="A59" location="'Tav58'!A1" display="Tavola 58"/>
    <hyperlink ref="A60" location="'Tav59'!A1" display="Tavola 59"/>
    <hyperlink ref="A61" location="'Tav60'!A1" display="Tavola 60"/>
    <hyperlink ref="A62" location="'Tav61'!A1" display="Tavola 61"/>
    <hyperlink ref="A63" location="'Tav62'!A1" display="Tavola 62"/>
    <hyperlink ref="A64" location="'Tav63'!A1" display="Tavola 63"/>
    <hyperlink ref="A65" location="'Tav64'!A1" display="Tavola 64"/>
    <hyperlink ref="A67" location="'Tav66'!A1" display="Tavola 66"/>
    <hyperlink ref="A68" location="'Tav67'!A1" display="Tavola 67"/>
    <hyperlink ref="A69" location="'Tav68'!A1" display="Tavola 68"/>
    <hyperlink ref="A70" location="'Tav69'!A1" display="Tavola 69"/>
    <hyperlink ref="A71" location="'Tav70'!A1" display="Tavola 70"/>
    <hyperlink ref="A72" location="'Tav71'!A1" display="Tavola 71"/>
    <hyperlink ref="A73" location="'Tav72'!A1" display="Tavola 72"/>
    <hyperlink ref="A74" location="'Tav73'!A1" display="Tavola 73"/>
    <hyperlink ref="A75" location="'Tav74'!A1" display="Tavola 74"/>
    <hyperlink ref="A66" location="'Tav65'!A1" display="Tavola 65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zoomScaleNormal="100" workbookViewId="0"/>
  </sheetViews>
  <sheetFormatPr defaultColWidth="8.85546875" defaultRowHeight="15" x14ac:dyDescent="0.25"/>
  <cols>
    <col min="1" max="1" width="26.85546875" style="456" customWidth="1"/>
    <col min="2" max="2" width="0.85546875" style="456" customWidth="1"/>
    <col min="3" max="3" width="17.85546875" style="456" bestFit="1" customWidth="1"/>
    <col min="4" max="4" width="14.7109375" style="456" bestFit="1" customWidth="1"/>
    <col min="5" max="5" width="15.85546875" style="456" bestFit="1" customWidth="1"/>
    <col min="6" max="6" width="6.5703125" style="456" bestFit="1" customWidth="1"/>
    <col min="7" max="7" width="0.85546875" style="456" customWidth="1"/>
    <col min="8" max="8" width="17.85546875" style="456" bestFit="1" customWidth="1"/>
    <col min="9" max="9" width="14.7109375" style="456" bestFit="1" customWidth="1"/>
    <col min="10" max="10" width="15.85546875" style="456" bestFit="1" customWidth="1"/>
    <col min="11" max="11" width="6.5703125" style="456" bestFit="1" customWidth="1"/>
    <col min="12" max="12" width="0.85546875" style="456" customWidth="1"/>
    <col min="13" max="13" width="17.85546875" style="456" bestFit="1" customWidth="1"/>
    <col min="14" max="14" width="14.7109375" style="456" bestFit="1" customWidth="1"/>
    <col min="15" max="15" width="15.85546875" style="456" bestFit="1" customWidth="1"/>
    <col min="16" max="16" width="6.5703125" style="456" bestFit="1" customWidth="1"/>
    <col min="17" max="17" width="0.85546875" style="456" customWidth="1"/>
    <col min="18" max="18" width="17.85546875" style="456" bestFit="1" customWidth="1"/>
    <col min="19" max="19" width="14.7109375" style="456" bestFit="1" customWidth="1"/>
    <col min="20" max="20" width="15.85546875" style="456" bestFit="1" customWidth="1"/>
    <col min="21" max="21" width="6.5703125" style="456" bestFit="1" customWidth="1"/>
    <col min="22" max="22" width="0.85546875" style="456" customWidth="1"/>
    <col min="23" max="23" width="17.85546875" style="456" bestFit="1" customWidth="1"/>
    <col min="24" max="24" width="14.7109375" style="456" bestFit="1" customWidth="1"/>
    <col min="25" max="25" width="15.85546875" style="456" bestFit="1" customWidth="1"/>
    <col min="26" max="26" width="6.5703125" style="456" bestFit="1" customWidth="1"/>
    <col min="27" max="27" width="0.85546875" style="456" customWidth="1"/>
    <col min="28" max="28" width="17.85546875" style="456" bestFit="1" customWidth="1"/>
    <col min="29" max="29" width="14.7109375" style="456" bestFit="1" customWidth="1"/>
    <col min="30" max="30" width="15.85546875" style="456" bestFit="1" customWidth="1"/>
    <col min="31" max="31" width="6.5703125" style="456" bestFit="1" customWidth="1"/>
    <col min="32" max="32" width="0.85546875" style="456" customWidth="1"/>
    <col min="33" max="33" width="17.85546875" style="456" bestFit="1" customWidth="1"/>
    <col min="34" max="34" width="14.7109375" style="456" bestFit="1" customWidth="1"/>
    <col min="35" max="35" width="15.85546875" style="456" bestFit="1" customWidth="1"/>
    <col min="36" max="36" width="6.5703125" style="456" bestFit="1" customWidth="1"/>
    <col min="37" max="37" width="0.85546875" style="456" customWidth="1"/>
    <col min="38" max="38" width="18" style="456" bestFit="1" customWidth="1"/>
    <col min="39" max="39" width="14.85546875" style="456" bestFit="1" customWidth="1"/>
    <col min="40" max="40" width="16" style="456" bestFit="1" customWidth="1"/>
    <col min="41" max="41" width="11.5703125" style="456" bestFit="1" customWidth="1"/>
    <col min="42" max="42" width="0.85546875" style="456" customWidth="1"/>
    <col min="43" max="43" width="17.85546875" style="456" bestFit="1" customWidth="1"/>
    <col min="44" max="44" width="14.7109375" style="456" bestFit="1" customWidth="1"/>
    <col min="45" max="45" width="15.85546875" style="456" bestFit="1" customWidth="1"/>
    <col min="46" max="46" width="11.5703125" style="456" customWidth="1"/>
    <col min="47" max="47" width="0.85546875" style="456" customWidth="1"/>
    <col min="48" max="48" width="17.85546875" style="456" bestFit="1" customWidth="1"/>
    <col min="49" max="49" width="14.7109375" style="456" bestFit="1" customWidth="1"/>
    <col min="50" max="50" width="15.85546875" style="456" bestFit="1" customWidth="1"/>
    <col min="51" max="51" width="11.5703125" style="456" customWidth="1"/>
    <col min="52" max="52" width="1.28515625" style="456" customWidth="1"/>
    <col min="53" max="53" width="17.85546875" style="304" customWidth="1"/>
    <col min="54" max="54" width="14.7109375" style="304" customWidth="1"/>
    <col min="55" max="55" width="15.85546875" style="304" bestFit="1" customWidth="1"/>
    <col min="56" max="56" width="6.5703125" style="304" bestFit="1" customWidth="1"/>
    <col min="57" max="57" width="0.85546875" style="456" customWidth="1"/>
    <col min="58" max="16384" width="8.85546875" style="456"/>
  </cols>
  <sheetData>
    <row r="1" spans="1:57" x14ac:dyDescent="0.25">
      <c r="A1" s="35" t="s">
        <v>502</v>
      </c>
      <c r="Z1" s="10"/>
      <c r="AB1" s="304"/>
      <c r="AC1" s="304"/>
      <c r="AD1" s="304"/>
      <c r="AE1" s="304"/>
      <c r="AR1" s="304"/>
    </row>
    <row r="2" spans="1:57" x14ac:dyDescent="0.25">
      <c r="A2" s="319" t="s">
        <v>349</v>
      </c>
      <c r="Z2" s="10"/>
      <c r="AB2" s="304"/>
      <c r="AC2" s="304"/>
      <c r="AD2" s="304"/>
      <c r="AE2" s="304"/>
    </row>
    <row r="3" spans="1:57" x14ac:dyDescent="0.25">
      <c r="A3" s="109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90"/>
      <c r="AA3" s="325"/>
      <c r="AB3" s="308"/>
      <c r="AC3" s="308"/>
      <c r="AD3" s="308"/>
      <c r="AE3" s="308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08"/>
      <c r="BB3" s="308"/>
      <c r="BC3" s="308"/>
      <c r="BD3" s="308"/>
      <c r="BE3" s="325"/>
    </row>
    <row r="4" spans="1:57" x14ac:dyDescent="0.25">
      <c r="A4" s="696" t="s">
        <v>42</v>
      </c>
      <c r="C4" s="681">
        <v>2013</v>
      </c>
      <c r="D4" s="681"/>
      <c r="E4" s="681"/>
      <c r="F4" s="681"/>
      <c r="H4" s="681">
        <v>2014</v>
      </c>
      <c r="I4" s="681"/>
      <c r="J4" s="681"/>
      <c r="K4" s="681"/>
      <c r="M4" s="681">
        <v>2015</v>
      </c>
      <c r="N4" s="681"/>
      <c r="O4" s="681"/>
      <c r="P4" s="681"/>
      <c r="R4" s="681">
        <v>2016</v>
      </c>
      <c r="S4" s="681"/>
      <c r="T4" s="681"/>
      <c r="U4" s="681"/>
      <c r="W4" s="681">
        <v>2017</v>
      </c>
      <c r="X4" s="681"/>
      <c r="Y4" s="681"/>
      <c r="Z4" s="681"/>
      <c r="AB4" s="698">
        <v>2018</v>
      </c>
      <c r="AC4" s="698"/>
      <c r="AD4" s="698"/>
      <c r="AE4" s="698"/>
      <c r="AG4" s="698">
        <v>2019</v>
      </c>
      <c r="AH4" s="698"/>
      <c r="AI4" s="698"/>
      <c r="AJ4" s="698"/>
      <c r="AL4" s="680">
        <v>2020</v>
      </c>
      <c r="AM4" s="680"/>
      <c r="AN4" s="680"/>
      <c r="AO4" s="680"/>
      <c r="AP4" s="490"/>
      <c r="AQ4" s="680">
        <v>2021</v>
      </c>
      <c r="AR4" s="680"/>
      <c r="AS4" s="680"/>
      <c r="AT4" s="680"/>
      <c r="AU4" s="490"/>
      <c r="AV4" s="680">
        <v>2022</v>
      </c>
      <c r="AW4" s="680"/>
      <c r="AX4" s="680"/>
      <c r="AY4" s="680"/>
      <c r="AZ4" s="490"/>
      <c r="BA4" s="695" t="s">
        <v>365</v>
      </c>
      <c r="BB4" s="695"/>
      <c r="BC4" s="695"/>
      <c r="BD4" s="695"/>
    </row>
    <row r="5" spans="1:57" x14ac:dyDescent="0.25">
      <c r="A5" s="697"/>
      <c r="B5" s="325"/>
      <c r="C5" s="308" t="s">
        <v>47</v>
      </c>
      <c r="D5" s="308" t="s">
        <v>46</v>
      </c>
      <c r="E5" s="308" t="s">
        <v>73</v>
      </c>
      <c r="F5" s="325" t="s">
        <v>0</v>
      </c>
      <c r="G5" s="325"/>
      <c r="H5" s="308" t="s">
        <v>47</v>
      </c>
      <c r="I5" s="308" t="s">
        <v>46</v>
      </c>
      <c r="J5" s="308" t="s">
        <v>73</v>
      </c>
      <c r="K5" s="325" t="s">
        <v>0</v>
      </c>
      <c r="L5" s="325"/>
      <c r="M5" s="308" t="s">
        <v>47</v>
      </c>
      <c r="N5" s="308" t="s">
        <v>46</v>
      </c>
      <c r="O5" s="308" t="s">
        <v>73</v>
      </c>
      <c r="P5" s="325" t="s">
        <v>0</v>
      </c>
      <c r="Q5" s="325"/>
      <c r="R5" s="308" t="s">
        <v>47</v>
      </c>
      <c r="S5" s="308" t="s">
        <v>46</v>
      </c>
      <c r="T5" s="308" t="s">
        <v>73</v>
      </c>
      <c r="U5" s="325" t="s">
        <v>0</v>
      </c>
      <c r="V5" s="325"/>
      <c r="W5" s="308" t="s">
        <v>47</v>
      </c>
      <c r="X5" s="308" t="s">
        <v>46</v>
      </c>
      <c r="Y5" s="308" t="s">
        <v>73</v>
      </c>
      <c r="Z5" s="325" t="s">
        <v>0</v>
      </c>
      <c r="AA5" s="325"/>
      <c r="AB5" s="308" t="s">
        <v>47</v>
      </c>
      <c r="AC5" s="308" t="s">
        <v>46</v>
      </c>
      <c r="AD5" s="308" t="s">
        <v>73</v>
      </c>
      <c r="AE5" s="325" t="s">
        <v>0</v>
      </c>
      <c r="AF5" s="325"/>
      <c r="AG5" s="308" t="s">
        <v>47</v>
      </c>
      <c r="AH5" s="308" t="s">
        <v>46</v>
      </c>
      <c r="AI5" s="308" t="s">
        <v>73</v>
      </c>
      <c r="AJ5" s="325" t="s">
        <v>0</v>
      </c>
      <c r="AK5" s="325"/>
      <c r="AL5" s="488" t="s">
        <v>47</v>
      </c>
      <c r="AM5" s="488" t="s">
        <v>46</v>
      </c>
      <c r="AN5" s="308" t="s">
        <v>73</v>
      </c>
      <c r="AO5" s="489" t="s">
        <v>0</v>
      </c>
      <c r="AP5" s="489"/>
      <c r="AQ5" s="489" t="s">
        <v>47</v>
      </c>
      <c r="AR5" s="489" t="s">
        <v>46</v>
      </c>
      <c r="AS5" s="308" t="s">
        <v>73</v>
      </c>
      <c r="AT5" s="489" t="s">
        <v>0</v>
      </c>
      <c r="AU5" s="489"/>
      <c r="AV5" s="489" t="s">
        <v>47</v>
      </c>
      <c r="AW5" s="489" t="s">
        <v>46</v>
      </c>
      <c r="AX5" s="308" t="s">
        <v>73</v>
      </c>
      <c r="AY5" s="489" t="s">
        <v>0</v>
      </c>
      <c r="AZ5" s="489"/>
      <c r="BA5" s="308" t="s">
        <v>47</v>
      </c>
      <c r="BB5" s="308" t="s">
        <v>46</v>
      </c>
      <c r="BC5" s="308" t="s">
        <v>73</v>
      </c>
      <c r="BD5" s="308" t="s">
        <v>0</v>
      </c>
      <c r="BE5" s="325"/>
    </row>
    <row r="6" spans="1:57" x14ac:dyDescent="0.25">
      <c r="A6" s="492"/>
      <c r="B6" s="326"/>
      <c r="C6" s="307"/>
      <c r="D6" s="307"/>
      <c r="E6" s="307"/>
      <c r="F6" s="326"/>
      <c r="G6" s="326"/>
      <c r="H6" s="307"/>
      <c r="I6" s="307"/>
      <c r="J6" s="307"/>
      <c r="K6" s="326"/>
      <c r="L6" s="326"/>
      <c r="M6" s="307"/>
      <c r="N6" s="307"/>
      <c r="O6" s="307"/>
      <c r="P6" s="326"/>
      <c r="Q6" s="326"/>
      <c r="R6" s="307"/>
      <c r="S6" s="307"/>
      <c r="T6" s="307"/>
      <c r="U6" s="326"/>
      <c r="V6" s="326"/>
      <c r="W6" s="307"/>
      <c r="X6" s="307"/>
      <c r="Y6" s="307"/>
      <c r="Z6" s="326"/>
      <c r="AA6" s="326"/>
      <c r="AB6" s="307"/>
      <c r="AC6" s="307"/>
      <c r="AD6" s="307"/>
      <c r="AE6" s="326"/>
      <c r="AF6" s="326"/>
      <c r="AG6" s="307"/>
      <c r="AH6" s="307"/>
      <c r="AI6" s="307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07"/>
      <c r="BB6" s="307"/>
      <c r="BC6" s="307"/>
      <c r="BD6" s="307"/>
      <c r="BE6" s="326"/>
    </row>
    <row r="7" spans="1:57" x14ac:dyDescent="0.25">
      <c r="A7" s="456" t="s">
        <v>37</v>
      </c>
      <c r="C7" s="334">
        <f>'Tav7'!C7/'Tav7'!$F7*100</f>
        <v>28.617980797206865</v>
      </c>
      <c r="D7" s="334">
        <f>'Tav7'!D7/'Tav7'!$F7*100</f>
        <v>65.275918921540097</v>
      </c>
      <c r="E7" s="334">
        <f>'Tav7'!E7/'Tav7'!$F7*100</f>
        <v>6.1061002812530312</v>
      </c>
      <c r="F7" s="334">
        <f>'Tav7'!F7/'Tav7'!$F7*100</f>
        <v>100</v>
      </c>
      <c r="H7" s="334">
        <f>'Tav7'!H7/'Tav7'!$K7*100</f>
        <v>31.630374762922237</v>
      </c>
      <c r="I7" s="334">
        <f>'Tav7'!I7/'Tav7'!$K7*100</f>
        <v>63.003865267807846</v>
      </c>
      <c r="J7" s="334">
        <f>'Tav7'!J7/'Tav7'!$K7*100</f>
        <v>5.36575996926992</v>
      </c>
      <c r="K7" s="334">
        <f>'Tav7'!K7/'Tav7'!$K7*100</f>
        <v>100</v>
      </c>
      <c r="M7" s="334">
        <f>'Tav7'!M7/'Tav7'!$P7*100</f>
        <v>25.232092540412282</v>
      </c>
      <c r="N7" s="334">
        <f>'Tav7'!N7/'Tav7'!$P7*100</f>
        <v>69.695981017351329</v>
      </c>
      <c r="O7" s="334">
        <f>'Tav7'!O7/'Tav7'!$P7*100</f>
        <v>5.0719264422363937</v>
      </c>
      <c r="P7" s="334">
        <f>'Tav7'!P7/'Tav7'!$P7*100</f>
        <v>100</v>
      </c>
      <c r="R7" s="334">
        <f>'Tav7'!R7/'Tav7'!$U7*100</f>
        <v>19.220355328066464</v>
      </c>
      <c r="S7" s="334">
        <f>'Tav7'!S7/'Tav7'!$U7*100</f>
        <v>76.729349801565235</v>
      </c>
      <c r="T7" s="334">
        <f>'Tav7'!T7/'Tav7'!$U7*100</f>
        <v>4.0502948703683099</v>
      </c>
      <c r="U7" s="334">
        <f>'Tav7'!U7/'Tav7'!$U7*100</f>
        <v>100</v>
      </c>
      <c r="W7" s="334">
        <f>'Tav7'!W7/'Tav7'!$Z7*100</f>
        <v>18.749174772237136</v>
      </c>
      <c r="X7" s="334">
        <f>'Tav7'!X7/'Tav7'!$Z7*100</f>
        <v>77.294133180757882</v>
      </c>
      <c r="Y7" s="334">
        <f>'Tav7'!Y7/'Tav7'!$Z7*100</f>
        <v>3.9566920470049736</v>
      </c>
      <c r="Z7" s="334">
        <f>'Tav7'!Z7/'Tav7'!$Z7*100</f>
        <v>100</v>
      </c>
      <c r="AB7" s="334">
        <f>'Tav7'!AB7/'Tav7'!$AE7*100</f>
        <v>15.845337376800606</v>
      </c>
      <c r="AC7" s="334">
        <f>'Tav7'!AC7/'Tav7'!$AE7*100</f>
        <v>80.232499368208238</v>
      </c>
      <c r="AD7" s="334">
        <f>'Tav7'!AD7/'Tav7'!$AE7*100</f>
        <v>3.9221632549911547</v>
      </c>
      <c r="AE7" s="334">
        <f>'Tav7'!AE7/'Tav7'!$AE7*100</f>
        <v>100</v>
      </c>
      <c r="AG7" s="334">
        <f>'Tav7'!AG7/'Tav7'!$AJ7*100</f>
        <v>14.44891741921445</v>
      </c>
      <c r="AH7" s="334">
        <f>'Tav7'!AH7/'Tav7'!$AJ7*100</f>
        <v>83.358720487433359</v>
      </c>
      <c r="AI7" s="334">
        <f>'Tav7'!AI7/'Tav7'!$AJ7*100</f>
        <v>2.1923620933521923</v>
      </c>
      <c r="AJ7" s="334">
        <f>'Tav7'!AJ7/'Tav7'!$AJ7*100</f>
        <v>100</v>
      </c>
      <c r="AL7" s="334">
        <f>'Tav7'!AL7/'Tav7'!$AO7*100</f>
        <v>10.874140592114493</v>
      </c>
      <c r="AM7" s="334">
        <f>'Tav7'!AM7/'Tav7'!$AO7*100</f>
        <v>88.199803563911885</v>
      </c>
      <c r="AN7" s="334">
        <f>'Tav7'!AN7/'Tav7'!$AO7*100</f>
        <v>0.92605584397362151</v>
      </c>
      <c r="AO7" s="334">
        <f>'Tav7'!AO7/'Tav7'!$AO7*100</f>
        <v>100</v>
      </c>
      <c r="AP7" s="334"/>
      <c r="AQ7" s="334">
        <f>'Tav7'!AQ7/'Tav7'!$AT7*100</f>
        <v>38.228068785165227</v>
      </c>
      <c r="AR7" s="334">
        <f>'Tav7'!AR7/'Tav7'!$AT7*100</f>
        <v>60.440605436246933</v>
      </c>
      <c r="AS7" s="334">
        <f>'Tav7'!AS7/'Tav7'!$AT7*100</f>
        <v>1.3313257785878436</v>
      </c>
      <c r="AT7" s="334">
        <f>'Tav7'!AT7/'Tav7'!$AT7*100</f>
        <v>100</v>
      </c>
      <c r="AU7" s="334"/>
      <c r="AV7" s="334">
        <f>'Tav7'!AV7/'Tav7'!$AY7*100</f>
        <v>36.524919981710106</v>
      </c>
      <c r="AW7" s="334">
        <f>'Tav7'!AW7/'Tav7'!$AY7*100</f>
        <v>60.749885688157292</v>
      </c>
      <c r="AX7" s="334">
        <f>'Tav7'!AX7/'Tav7'!$AY7*100</f>
        <v>2.7251943301326018</v>
      </c>
      <c r="AY7" s="334">
        <f>'Tav7'!AY7/'Tav7'!$AY7*100</f>
        <v>100</v>
      </c>
      <c r="AZ7" s="334"/>
      <c r="BA7" s="286">
        <f>AV7-AQ7</f>
        <v>-1.7031488034551217</v>
      </c>
      <c r="BB7" s="286">
        <f t="shared" ref="BB7:BD7" si="0">AW7-AR7</f>
        <v>0.30928025191035857</v>
      </c>
      <c r="BC7" s="286">
        <f t="shared" si="0"/>
        <v>1.3938685515447582</v>
      </c>
      <c r="BD7" s="286">
        <f t="shared" si="0"/>
        <v>0</v>
      </c>
    </row>
    <row r="8" spans="1:57" x14ac:dyDescent="0.25">
      <c r="A8" s="456" t="s">
        <v>82</v>
      </c>
      <c r="C8" s="334">
        <f>'Tav7'!C8/'Tav7'!$F8*100</f>
        <v>45.272206303724928</v>
      </c>
      <c r="D8" s="334">
        <f>'Tav7'!D8/'Tav7'!$F8*100</f>
        <v>52.340019102196756</v>
      </c>
      <c r="E8" s="334">
        <f>'Tav7'!E8/'Tav7'!$F8*100</f>
        <v>2.3877745940783188</v>
      </c>
      <c r="F8" s="334">
        <f>'Tav7'!F8/'Tav7'!$F8*100</f>
        <v>100</v>
      </c>
      <c r="H8" s="334">
        <f>'Tav7'!H8/'Tav7'!$K8*100</f>
        <v>48.251748251748253</v>
      </c>
      <c r="I8" s="334">
        <f>'Tav7'!I8/'Tav7'!$K8*100</f>
        <v>50.786713286713294</v>
      </c>
      <c r="J8" s="334">
        <f>'Tav7'!J8/'Tav7'!$K8*100</f>
        <v>0.96153846153846156</v>
      </c>
      <c r="K8" s="334">
        <f>'Tav7'!K8/'Tav7'!$K8*100</f>
        <v>100</v>
      </c>
      <c r="M8" s="334">
        <f>'Tav7'!M8/'Tav7'!$P8*100</f>
        <v>28.360413589364846</v>
      </c>
      <c r="N8" s="334">
        <f>'Tav7'!N8/'Tav7'!$P8*100</f>
        <v>63.367799113737078</v>
      </c>
      <c r="O8" s="334">
        <f>'Tav7'!O8/'Tav7'!$P8*100</f>
        <v>8.2717872968980792</v>
      </c>
      <c r="P8" s="334">
        <f>'Tav7'!P8/'Tav7'!$P8*100</f>
        <v>100</v>
      </c>
      <c r="R8" s="334">
        <f>'Tav7'!R8/'Tav7'!$U8*100</f>
        <v>31.567796610169491</v>
      </c>
      <c r="S8" s="334">
        <f>'Tav7'!S8/'Tav7'!$U8*100</f>
        <v>60.805084745762713</v>
      </c>
      <c r="T8" s="334">
        <f>'Tav7'!T8/'Tav7'!$U8*100</f>
        <v>7.6271186440677967</v>
      </c>
      <c r="U8" s="334">
        <f>'Tav7'!U8/'Tav7'!$U8*100</f>
        <v>100</v>
      </c>
      <c r="W8" s="334">
        <f>'Tav7'!W8/'Tav7'!$Z8*100</f>
        <v>20.8955223880597</v>
      </c>
      <c r="X8" s="334">
        <f>'Tav7'!X8/'Tav7'!$Z8*100</f>
        <v>75.373134328358205</v>
      </c>
      <c r="Y8" s="334">
        <f>'Tav7'!Y8/'Tav7'!$Z8*100</f>
        <v>3.7313432835820892</v>
      </c>
      <c r="Z8" s="334">
        <f>'Tav7'!Z8/'Tav7'!$Z8*100</f>
        <v>100</v>
      </c>
      <c r="AB8" s="334">
        <f>'Tav7'!AB8/'Tav7'!$AE8*100</f>
        <v>24.093264248704664</v>
      </c>
      <c r="AC8" s="334">
        <f>'Tav7'!AC8/'Tav7'!$AE8*100</f>
        <v>73.056994818652853</v>
      </c>
      <c r="AD8" s="334">
        <f>'Tav7'!AD8/'Tav7'!$AE8*100</f>
        <v>2.849740932642487</v>
      </c>
      <c r="AE8" s="334">
        <f>'Tav7'!AE8/'Tav7'!$AE8*100</f>
        <v>100</v>
      </c>
      <c r="AG8" s="334">
        <f>'Tav7'!AG8/'Tav7'!$AJ8*100</f>
        <v>14.285714285714285</v>
      </c>
      <c r="AH8" s="334">
        <f>'Tav7'!AH8/'Tav7'!$AJ8*100</f>
        <v>84.438775510204081</v>
      </c>
      <c r="AI8" s="334">
        <f>'Tav7'!AI8/'Tav7'!$AJ8*100</f>
        <v>1.2755102040816326</v>
      </c>
      <c r="AJ8" s="334">
        <f>'Tav7'!AJ8/'Tav7'!$AJ8*100</f>
        <v>100</v>
      </c>
      <c r="AL8" s="334">
        <f>'Tav7'!AL8/'Tav7'!$AO8*100</f>
        <v>7.1428571428571423</v>
      </c>
      <c r="AM8" s="334">
        <f>'Tav7'!AM8/'Tav7'!$AO8*100</f>
        <v>92.857142857142861</v>
      </c>
      <c r="AN8" s="334">
        <f>'Tav7'!AN8/'Tav7'!$AO8*100</f>
        <v>0</v>
      </c>
      <c r="AO8" s="334">
        <f>'Tav7'!AO8/'Tav7'!$AO8*100</f>
        <v>100</v>
      </c>
      <c r="AP8" s="334"/>
      <c r="AQ8" s="334">
        <f>'Tav7'!AQ8/'Tav7'!$AT8*100</f>
        <v>36.666666666666664</v>
      </c>
      <c r="AR8" s="334">
        <f>'Tav7'!AR8/'Tav7'!$AT8*100</f>
        <v>60</v>
      </c>
      <c r="AS8" s="334">
        <f>'Tav7'!AS8/'Tav7'!$AT8*100</f>
        <v>3.3333333333333335</v>
      </c>
      <c r="AT8" s="334">
        <f>'Tav7'!AT8/'Tav7'!$AT8*100</f>
        <v>100</v>
      </c>
      <c r="AU8" s="334"/>
      <c r="AV8" s="334">
        <f>'Tav7'!AV8/'Tav7'!$AY8*100</f>
        <v>16.541353383458645</v>
      </c>
      <c r="AW8" s="334">
        <f>'Tav7'!AW8/'Tav7'!$AY8*100</f>
        <v>83.458646616541358</v>
      </c>
      <c r="AX8" s="334">
        <f>'Tav7'!AX8/'Tav7'!$AY8*100</f>
        <v>0</v>
      </c>
      <c r="AY8" s="334">
        <f>'Tav7'!AY8/'Tav7'!$AY8*100</f>
        <v>100</v>
      </c>
      <c r="AZ8" s="334"/>
      <c r="BA8" s="286">
        <f t="shared" ref="BA8:BA35" si="1">AV8-AQ8</f>
        <v>-20.125313283208019</v>
      </c>
      <c r="BB8" s="286">
        <f t="shared" ref="BB8:BB35" si="2">AW8-AR8</f>
        <v>23.458646616541358</v>
      </c>
      <c r="BC8" s="286">
        <f t="shared" ref="BC8:BC35" si="3">AX8-AS8</f>
        <v>-3.3333333333333335</v>
      </c>
      <c r="BD8" s="286">
        <f t="shared" ref="BD8:BD35" si="4">AY8-AT8</f>
        <v>0</v>
      </c>
    </row>
    <row r="9" spans="1:57" x14ac:dyDescent="0.25">
      <c r="A9" s="456" t="s">
        <v>5</v>
      </c>
      <c r="C9" s="334">
        <f>'Tav7'!C9/'Tav7'!$F9*100</f>
        <v>29.79828121269993</v>
      </c>
      <c r="D9" s="334">
        <f>'Tav7'!D9/'Tav7'!$F9*100</f>
        <v>67.158032943423251</v>
      </c>
      <c r="E9" s="334">
        <f>'Tav7'!E9/'Tav7'!$F9*100</f>
        <v>3.0436858438768204</v>
      </c>
      <c r="F9" s="334">
        <f>'Tav7'!F9/'Tav7'!$F9*100</f>
        <v>100</v>
      </c>
      <c r="H9" s="334">
        <f>'Tav7'!H9/'Tav7'!$K9*100</f>
        <v>30.994983903571161</v>
      </c>
      <c r="I9" s="334">
        <f>'Tav7'!I9/'Tav7'!$K9*100</f>
        <v>65.65096952908587</v>
      </c>
      <c r="J9" s="334">
        <f>'Tav7'!J9/'Tav7'!$K9*100</f>
        <v>3.3540465673429667</v>
      </c>
      <c r="K9" s="334">
        <f>'Tav7'!K9/'Tav7'!$K9*100</f>
        <v>100</v>
      </c>
      <c r="M9" s="334">
        <f>'Tav7'!M9/'Tav7'!$P9*100</f>
        <v>26.504110612855008</v>
      </c>
      <c r="N9" s="334">
        <f>'Tav7'!N9/'Tav7'!$P9*100</f>
        <v>69.431988041853515</v>
      </c>
      <c r="O9" s="334">
        <f>'Tav7'!O9/'Tav7'!$P9*100</f>
        <v>4.0639013452914794</v>
      </c>
      <c r="P9" s="334">
        <f>'Tav7'!P9/'Tav7'!$P9*100</f>
        <v>100</v>
      </c>
      <c r="R9" s="334">
        <f>'Tav7'!R9/'Tav7'!$U9*100</f>
        <v>28.317549397872092</v>
      </c>
      <c r="S9" s="334">
        <f>'Tav7'!S9/'Tav7'!$U9*100</f>
        <v>69.273938968782872</v>
      </c>
      <c r="T9" s="334">
        <f>'Tav7'!T9/'Tav7'!$U9*100</f>
        <v>2.4085116333450252</v>
      </c>
      <c r="U9" s="334">
        <f>'Tav7'!U9/'Tav7'!$U9*100</f>
        <v>100</v>
      </c>
      <c r="W9" s="334">
        <f>'Tav7'!W9/'Tav7'!$Z9*100</f>
        <v>24.947056332062687</v>
      </c>
      <c r="X9" s="334">
        <f>'Tav7'!X9/'Tav7'!$Z9*100</f>
        <v>73.203444867993781</v>
      </c>
      <c r="Y9" s="334">
        <f>'Tav7'!Y9/'Tav7'!$Z9*100</f>
        <v>1.8494987999435268</v>
      </c>
      <c r="Z9" s="334">
        <f>'Tav7'!Z9/'Tav7'!$Z9*100</f>
        <v>100</v>
      </c>
      <c r="AB9" s="334">
        <f>'Tav7'!AB9/'Tav7'!$AE9*100</f>
        <v>22.988681553992045</v>
      </c>
      <c r="AC9" s="334">
        <f>'Tav7'!AC9/'Tav7'!$AE9*100</f>
        <v>75.298256347506893</v>
      </c>
      <c r="AD9" s="334">
        <f>'Tav7'!AD9/'Tav7'!$AE9*100</f>
        <v>1.7130620985010707</v>
      </c>
      <c r="AE9" s="334">
        <f>'Tav7'!AE9/'Tav7'!$AE9*100</f>
        <v>100</v>
      </c>
      <c r="AG9" s="334">
        <f>'Tav7'!AG9/'Tav7'!$AJ9*100</f>
        <v>17.981812848342624</v>
      </c>
      <c r="AH9" s="334">
        <f>'Tav7'!AH9/'Tav7'!$AJ9*100</f>
        <v>81.284834262247003</v>
      </c>
      <c r="AI9" s="334">
        <f>'Tav7'!AI9/'Tav7'!$AJ9*100</f>
        <v>0.73335288941038423</v>
      </c>
      <c r="AJ9" s="334">
        <f>'Tav7'!AJ9/'Tav7'!$AJ9*100</f>
        <v>100</v>
      </c>
      <c r="AL9" s="334">
        <f>'Tav7'!AL9/'Tav7'!$AO9*100</f>
        <v>16.636851520572453</v>
      </c>
      <c r="AM9" s="334">
        <f>'Tav7'!AM9/'Tav7'!$AO9*100</f>
        <v>82.754919499105554</v>
      </c>
      <c r="AN9" s="334">
        <f>'Tav7'!AN9/'Tav7'!$AO9*100</f>
        <v>0.60822898032200357</v>
      </c>
      <c r="AO9" s="334">
        <f>'Tav7'!AO9/'Tav7'!$AO9*100</f>
        <v>100</v>
      </c>
      <c r="AP9" s="334"/>
      <c r="AQ9" s="334">
        <f>'Tav7'!AQ9/'Tav7'!$AT9*100</f>
        <v>36.10701495681483</v>
      </c>
      <c r="AR9" s="334">
        <f>'Tav7'!AR9/'Tav7'!$AT9*100</f>
        <v>59.427006530440273</v>
      </c>
      <c r="AS9" s="334">
        <f>'Tav7'!AS9/'Tav7'!$AT9*100</f>
        <v>4.4659785127448917</v>
      </c>
      <c r="AT9" s="334">
        <f>'Tav7'!AT9/'Tav7'!$AT9*100</f>
        <v>100</v>
      </c>
      <c r="AU9" s="334"/>
      <c r="AV9" s="334">
        <f>'Tav7'!AV9/'Tav7'!$AY9*100</f>
        <v>32.932847028534653</v>
      </c>
      <c r="AW9" s="334">
        <f>'Tav7'!AW9/'Tav7'!$AY9*100</f>
        <v>60.416219695344338</v>
      </c>
      <c r="AX9" s="334">
        <f>'Tav7'!AX9/'Tav7'!$AY9*100</f>
        <v>6.6509332761210045</v>
      </c>
      <c r="AY9" s="334">
        <f>'Tav7'!AY9/'Tav7'!$AY9*100</f>
        <v>100</v>
      </c>
      <c r="AZ9" s="334"/>
      <c r="BA9" s="286">
        <f t="shared" si="1"/>
        <v>-3.1741679282801769</v>
      </c>
      <c r="BB9" s="286">
        <f t="shared" si="2"/>
        <v>0.98921316490406497</v>
      </c>
      <c r="BC9" s="286">
        <f t="shared" si="3"/>
        <v>2.1849547633761128</v>
      </c>
      <c r="BD9" s="286">
        <f t="shared" si="4"/>
        <v>0</v>
      </c>
    </row>
    <row r="10" spans="1:57" x14ac:dyDescent="0.25">
      <c r="A10" s="456" t="s">
        <v>6</v>
      </c>
      <c r="C10" s="334">
        <f>'Tav7'!C10/'Tav7'!$F10*100</f>
        <v>32.03117990130103</v>
      </c>
      <c r="D10" s="334">
        <f>'Tav7'!D10/'Tav7'!$F10*100</f>
        <v>62.080529385374604</v>
      </c>
      <c r="E10" s="334">
        <f>'Tav7'!E10/'Tav7'!$F10*100</f>
        <v>5.8882907133243609</v>
      </c>
      <c r="F10" s="334">
        <f>'Tav7'!F10/'Tav7'!$F10*100</f>
        <v>100</v>
      </c>
      <c r="H10" s="334">
        <f>'Tav7'!H10/'Tav7'!$K10*100</f>
        <v>30.334484307450456</v>
      </c>
      <c r="I10" s="334">
        <f>'Tav7'!I10/'Tav7'!$K10*100</f>
        <v>62.136460614227161</v>
      </c>
      <c r="J10" s="334">
        <f>'Tav7'!J10/'Tav7'!$K10*100</f>
        <v>7.5290550783223846</v>
      </c>
      <c r="K10" s="334">
        <f>'Tav7'!K10/'Tav7'!$K10*100</f>
        <v>100</v>
      </c>
      <c r="M10" s="334">
        <f>'Tav7'!M10/'Tav7'!$P10*100</f>
        <v>27.041938839902446</v>
      </c>
      <c r="N10" s="334">
        <f>'Tav7'!N10/'Tav7'!$P10*100</f>
        <v>64.686268824723285</v>
      </c>
      <c r="O10" s="334">
        <f>'Tav7'!O10/'Tav7'!$P10*100</f>
        <v>8.2717923353742773</v>
      </c>
      <c r="P10" s="334">
        <f>'Tav7'!P10/'Tav7'!$P10*100</f>
        <v>100</v>
      </c>
      <c r="R10" s="334">
        <f>'Tav7'!R10/'Tav7'!$U10*100</f>
        <v>26.123209200082297</v>
      </c>
      <c r="S10" s="334">
        <f>'Tav7'!S10/'Tav7'!$U10*100</f>
        <v>65.850541977541226</v>
      </c>
      <c r="T10" s="334">
        <f>'Tav7'!T10/'Tav7'!$U10*100</f>
        <v>8.0262488223764716</v>
      </c>
      <c r="U10" s="334">
        <f>'Tav7'!U10/'Tav7'!$U10*100</f>
        <v>100</v>
      </c>
      <c r="W10" s="334">
        <f>'Tav7'!W10/'Tav7'!$Z10*100</f>
        <v>25.077589179662059</v>
      </c>
      <c r="X10" s="334">
        <f>'Tav7'!X10/'Tav7'!$Z10*100</f>
        <v>68.291249984035147</v>
      </c>
      <c r="Y10" s="334">
        <f>'Tav7'!Y10/'Tav7'!$Z10*100</f>
        <v>6.6311608363027963</v>
      </c>
      <c r="Z10" s="334">
        <f>'Tav7'!Z10/'Tav7'!$Z10*100</f>
        <v>100</v>
      </c>
      <c r="AB10" s="334">
        <f>'Tav7'!AB10/'Tav7'!$AE10*100</f>
        <v>21.618610455011364</v>
      </c>
      <c r="AC10" s="334">
        <f>'Tav7'!AC10/'Tav7'!$AE10*100</f>
        <v>73.302434749023277</v>
      </c>
      <c r="AD10" s="334">
        <f>'Tav7'!AD10/'Tav7'!$AE10*100</f>
        <v>5.078954795965358</v>
      </c>
      <c r="AE10" s="334">
        <f>'Tav7'!AE10/'Tav7'!$AE10*100</f>
        <v>100</v>
      </c>
      <c r="AG10" s="334">
        <f>'Tav7'!AG10/'Tav7'!$AJ10*100</f>
        <v>21.409953324846942</v>
      </c>
      <c r="AH10" s="334">
        <f>'Tav7'!AH10/'Tav7'!$AJ10*100</f>
        <v>75.866824271079594</v>
      </c>
      <c r="AI10" s="334">
        <f>'Tav7'!AI10/'Tav7'!$AJ10*100</f>
        <v>2.7232224040734678</v>
      </c>
      <c r="AJ10" s="334">
        <f>'Tav7'!AJ10/'Tav7'!$AJ10*100</f>
        <v>100</v>
      </c>
      <c r="AL10" s="334">
        <f>'Tav7'!AL10/'Tav7'!$AO10*100</f>
        <v>17.467965146078935</v>
      </c>
      <c r="AM10" s="334">
        <f>'Tav7'!AM10/'Tav7'!$AO10*100</f>
        <v>80.235776524859048</v>
      </c>
      <c r="AN10" s="334">
        <f>'Tav7'!AN10/'Tav7'!$AO10*100</f>
        <v>2.2962583290620198</v>
      </c>
      <c r="AO10" s="334">
        <f>'Tav7'!AO10/'Tav7'!$AO10*100</f>
        <v>100</v>
      </c>
      <c r="AP10" s="334"/>
      <c r="AQ10" s="334">
        <f>'Tav7'!AQ10/'Tav7'!$AT10*100</f>
        <v>36.84592126372948</v>
      </c>
      <c r="AR10" s="334">
        <f>'Tav7'!AR10/'Tav7'!$AT10*100</f>
        <v>60.403554239170674</v>
      </c>
      <c r="AS10" s="334">
        <f>'Tav7'!AS10/'Tav7'!$AT10*100</f>
        <v>2.7505244970998395</v>
      </c>
      <c r="AT10" s="334">
        <f>'Tav7'!AT10/'Tav7'!$AT10*100</f>
        <v>100</v>
      </c>
      <c r="AU10" s="334"/>
      <c r="AV10" s="334">
        <f>'Tav7'!AV10/'Tav7'!$AY10*100</f>
        <v>31.852359143374855</v>
      </c>
      <c r="AW10" s="334">
        <f>'Tav7'!AW10/'Tav7'!$AY10*100</f>
        <v>62.815848421292927</v>
      </c>
      <c r="AX10" s="334">
        <f>'Tav7'!AX10/'Tav7'!$AY10*100</f>
        <v>5.331792435332221</v>
      </c>
      <c r="AY10" s="334">
        <f>'Tav7'!AY10/'Tav7'!$AY10*100</f>
        <v>100</v>
      </c>
      <c r="AZ10" s="334"/>
      <c r="BA10" s="286">
        <f t="shared" si="1"/>
        <v>-4.9935621203546248</v>
      </c>
      <c r="BB10" s="286">
        <f t="shared" si="2"/>
        <v>2.4122941821222526</v>
      </c>
      <c r="BC10" s="286">
        <f t="shared" si="3"/>
        <v>2.5812679382323815</v>
      </c>
      <c r="BD10" s="286">
        <f t="shared" si="4"/>
        <v>0</v>
      </c>
    </row>
    <row r="11" spans="1:57" x14ac:dyDescent="0.25">
      <c r="A11" s="456" t="s">
        <v>83</v>
      </c>
      <c r="C11" s="334">
        <f>'Tav7'!C11/'Tav7'!$F11*100</f>
        <v>45.166163141993962</v>
      </c>
      <c r="D11" s="334">
        <f>'Tav7'!D11/'Tav7'!$F11*100</f>
        <v>51.334340382678754</v>
      </c>
      <c r="E11" s="334">
        <f>'Tav7'!E11/'Tav7'!$F11*100</f>
        <v>3.4994964753272915</v>
      </c>
      <c r="F11" s="334">
        <f>'Tav7'!F11/'Tav7'!$F11*100</f>
        <v>100</v>
      </c>
      <c r="H11" s="334">
        <f>'Tav7'!H11/'Tav7'!$K11*100</f>
        <v>37.263556116015131</v>
      </c>
      <c r="I11" s="334">
        <f>'Tav7'!I11/'Tav7'!$K11*100</f>
        <v>58.102143757881464</v>
      </c>
      <c r="J11" s="334">
        <f>'Tav7'!J11/'Tav7'!$K11*100</f>
        <v>4.6343001261034047</v>
      </c>
      <c r="K11" s="334">
        <f>'Tav7'!K11/'Tav7'!$K11*100</f>
        <v>100</v>
      </c>
      <c r="M11" s="334">
        <f>'Tav7'!M11/'Tav7'!$P11*100</f>
        <v>32.27893601725377</v>
      </c>
      <c r="N11" s="334">
        <f>'Tav7'!N11/'Tav7'!$P11*100</f>
        <v>63.227893601725384</v>
      </c>
      <c r="O11" s="334">
        <f>'Tav7'!O11/'Tav7'!$P11*100</f>
        <v>4.4931703810208479</v>
      </c>
      <c r="P11" s="334">
        <f>'Tav7'!P11/'Tav7'!$P11*100</f>
        <v>100</v>
      </c>
      <c r="R11" s="334">
        <f>'Tav7'!R11/'Tav7'!$U11*100</f>
        <v>27.161016949152543</v>
      </c>
      <c r="S11" s="334">
        <f>'Tav7'!S11/'Tav7'!$U11*100</f>
        <v>70</v>
      </c>
      <c r="T11" s="334">
        <f>'Tav7'!T11/'Tav7'!$U11*100</f>
        <v>2.8389830508474576</v>
      </c>
      <c r="U11" s="334">
        <f>'Tav7'!U11/'Tav7'!$U11*100</f>
        <v>100</v>
      </c>
      <c r="W11" s="334">
        <f>'Tav7'!W11/'Tav7'!$Z11*100</f>
        <v>25.218340611353714</v>
      </c>
      <c r="X11" s="334">
        <f>'Tav7'!X11/'Tav7'!$Z11*100</f>
        <v>73.471615720524014</v>
      </c>
      <c r="Y11" s="334">
        <f>'Tav7'!Y11/'Tav7'!$Z11*100</f>
        <v>1.3100436681222707</v>
      </c>
      <c r="Z11" s="334">
        <f>'Tav7'!Z11/'Tav7'!$Z11*100</f>
        <v>100</v>
      </c>
      <c r="AB11" s="334">
        <f>'Tav7'!AB11/'Tav7'!$AE11*100</f>
        <v>21.310390469887491</v>
      </c>
      <c r="AC11" s="334">
        <f>'Tav7'!AC11/'Tav7'!$AE11*100</f>
        <v>77.167438782263403</v>
      </c>
      <c r="AD11" s="334">
        <f>'Tav7'!AD11/'Tav7'!$AE11*100</f>
        <v>1.5221707478491064</v>
      </c>
      <c r="AE11" s="334">
        <f>'Tav7'!AE11/'Tav7'!$AE11*100</f>
        <v>100</v>
      </c>
      <c r="AG11" s="334">
        <f>'Tav7'!AG11/'Tav7'!$AJ11*100</f>
        <v>18.225918225918225</v>
      </c>
      <c r="AH11" s="334">
        <f>'Tav7'!AH11/'Tav7'!$AJ11*100</f>
        <v>80.665280665280676</v>
      </c>
      <c r="AI11" s="334">
        <f>'Tav7'!AI11/'Tav7'!$AJ11*100</f>
        <v>1.1088011088011087</v>
      </c>
      <c r="AJ11" s="334">
        <f>'Tav7'!AJ11/'Tav7'!$AJ11*100</f>
        <v>100</v>
      </c>
      <c r="AL11" s="334">
        <f>'Tav7'!AL11/'Tav7'!$AO11*100</f>
        <v>12.682379349046016</v>
      </c>
      <c r="AM11" s="334">
        <f>'Tav7'!AM11/'Tav7'!$AO11*100</f>
        <v>86.980920314253652</v>
      </c>
      <c r="AN11" s="334">
        <f>'Tav7'!AN11/'Tav7'!$AO11*100</f>
        <v>0.33670033670033667</v>
      </c>
      <c r="AO11" s="334">
        <f>'Tav7'!AO11/'Tav7'!$AO11*100</f>
        <v>100</v>
      </c>
      <c r="AP11" s="334"/>
      <c r="AQ11" s="334">
        <f>'Tav7'!AQ11/'Tav7'!$AT11*100</f>
        <v>30.907054871220609</v>
      </c>
      <c r="AR11" s="334">
        <f>'Tav7'!AR11/'Tav7'!$AT11*100</f>
        <v>65.621500559910416</v>
      </c>
      <c r="AS11" s="334">
        <f>'Tav7'!AS11/'Tav7'!$AT11*100</f>
        <v>3.4714445688689812</v>
      </c>
      <c r="AT11" s="334">
        <f>'Tav7'!AT11/'Tav7'!$AT11*100</f>
        <v>100</v>
      </c>
      <c r="AU11" s="334"/>
      <c r="AV11" s="334">
        <f>'Tav7'!AV11/'Tav7'!$AY11*100</f>
        <v>23.614775725593667</v>
      </c>
      <c r="AW11" s="334">
        <f>'Tav7'!AW11/'Tav7'!$AY11*100</f>
        <v>69.393139841688651</v>
      </c>
      <c r="AX11" s="334">
        <f>'Tav7'!AX11/'Tav7'!$AY11*100</f>
        <v>6.9920844327176779</v>
      </c>
      <c r="AY11" s="334">
        <f>'Tav7'!AY11/'Tav7'!$AY11*100</f>
        <v>100</v>
      </c>
      <c r="AZ11" s="334"/>
      <c r="BA11" s="286">
        <f t="shared" si="1"/>
        <v>-7.2922791456269422</v>
      </c>
      <c r="BB11" s="286">
        <f t="shared" si="2"/>
        <v>3.7716392817782349</v>
      </c>
      <c r="BC11" s="286">
        <f t="shared" si="3"/>
        <v>3.5206398638486966</v>
      </c>
      <c r="BD11" s="286">
        <f t="shared" si="4"/>
        <v>0</v>
      </c>
    </row>
    <row r="12" spans="1:57" x14ac:dyDescent="0.25">
      <c r="A12" s="456" t="s">
        <v>3</v>
      </c>
      <c r="C12" s="334">
        <f>'Tav7'!C12/'Tav7'!$F12*100</f>
        <v>37.572627501613944</v>
      </c>
      <c r="D12" s="334">
        <f>'Tav7'!D12/'Tav7'!$F12*100</f>
        <v>55.326016785022588</v>
      </c>
      <c r="E12" s="334">
        <f>'Tav7'!E12/'Tav7'!$F12*100</f>
        <v>7.1013557133634606</v>
      </c>
      <c r="F12" s="334">
        <f>'Tav7'!F12/'Tav7'!$F12*100</f>
        <v>100</v>
      </c>
      <c r="H12" s="334">
        <f>'Tav7'!H12/'Tav7'!$K12*100</f>
        <v>20.804794520547944</v>
      </c>
      <c r="I12" s="334">
        <f>'Tav7'!I12/'Tav7'!$K12*100</f>
        <v>69.863013698630141</v>
      </c>
      <c r="J12" s="334">
        <f>'Tav7'!J12/'Tav7'!$K12*100</f>
        <v>9.3321917808219172</v>
      </c>
      <c r="K12" s="334">
        <f>'Tav7'!K12/'Tav7'!$K12*100</f>
        <v>100</v>
      </c>
      <c r="M12" s="334">
        <f>'Tav7'!M12/'Tav7'!$P12*100</f>
        <v>21.656050955414013</v>
      </c>
      <c r="N12" s="334">
        <f>'Tav7'!N12/'Tav7'!$P12*100</f>
        <v>69.699727024567792</v>
      </c>
      <c r="O12" s="334">
        <f>'Tav7'!O12/'Tav7'!$P12*100</f>
        <v>8.6442220200181978</v>
      </c>
      <c r="P12" s="334">
        <f>'Tav7'!P12/'Tav7'!$P12*100</f>
        <v>100</v>
      </c>
      <c r="R12" s="334">
        <f>'Tav7'!R12/'Tav7'!$U12*100</f>
        <v>18.29004329004329</v>
      </c>
      <c r="S12" s="334">
        <f>'Tav7'!S12/'Tav7'!$U12*100</f>
        <v>77.922077922077932</v>
      </c>
      <c r="T12" s="334">
        <f>'Tav7'!T12/'Tav7'!$U12*100</f>
        <v>3.7878787878787881</v>
      </c>
      <c r="U12" s="334">
        <f>'Tav7'!U12/'Tav7'!$U12*100</f>
        <v>100</v>
      </c>
      <c r="W12" s="334">
        <f>'Tav7'!W12/'Tav7'!$Z12*100</f>
        <v>25.165562913907287</v>
      </c>
      <c r="X12" s="334">
        <f>'Tav7'!X12/'Tav7'!$Z12*100</f>
        <v>72.847682119205288</v>
      </c>
      <c r="Y12" s="334">
        <f>'Tav7'!Y12/'Tav7'!$Z12*100</f>
        <v>1.9867549668874174</v>
      </c>
      <c r="Z12" s="334">
        <f>'Tav7'!Z12/'Tav7'!$Z12*100</f>
        <v>100</v>
      </c>
      <c r="AB12" s="334">
        <f>'Tav7'!AB12/'Tav7'!$AE12*100</f>
        <v>12.605042016806722</v>
      </c>
      <c r="AC12" s="334">
        <f>'Tav7'!AC12/'Tav7'!$AE12*100</f>
        <v>85.210084033613441</v>
      </c>
      <c r="AD12" s="334">
        <f>'Tav7'!AD12/'Tav7'!$AE12*100</f>
        <v>2.1848739495798317</v>
      </c>
      <c r="AE12" s="334">
        <f>'Tav7'!AE12/'Tav7'!$AE12*100</f>
        <v>100</v>
      </c>
      <c r="AG12" s="334">
        <f>'Tav7'!AG12/'Tav7'!$AJ12*100</f>
        <v>12.400635930047695</v>
      </c>
      <c r="AH12" s="334">
        <f>'Tav7'!AH12/'Tav7'!$AJ12*100</f>
        <v>86.16852146263912</v>
      </c>
      <c r="AI12" s="334">
        <f>'Tav7'!AI12/'Tav7'!$AJ12*100</f>
        <v>1.4308426073131957</v>
      </c>
      <c r="AJ12" s="334">
        <f>'Tav7'!AJ12/'Tav7'!$AJ12*100</f>
        <v>100</v>
      </c>
      <c r="AL12" s="334">
        <f>'Tav7'!AL12/'Tav7'!$AO12*100</f>
        <v>10.052910052910052</v>
      </c>
      <c r="AM12" s="334">
        <f>'Tav7'!AM12/'Tav7'!$AO12*100</f>
        <v>89.682539682539684</v>
      </c>
      <c r="AN12" s="334">
        <f>'Tav7'!AN12/'Tav7'!$AO12*100</f>
        <v>0.26455026455026454</v>
      </c>
      <c r="AO12" s="334">
        <f>'Tav7'!AO12/'Tav7'!$AO12*100</f>
        <v>100</v>
      </c>
      <c r="AP12" s="334"/>
      <c r="AQ12" s="334">
        <f>'Tav7'!AQ12/'Tav7'!$AT12*100</f>
        <v>26.280623608017816</v>
      </c>
      <c r="AR12" s="334">
        <f>'Tav7'!AR12/'Tav7'!$AT12*100</f>
        <v>71.046770601336306</v>
      </c>
      <c r="AS12" s="334">
        <f>'Tav7'!AS12/'Tav7'!$AT12*100</f>
        <v>2.6726057906458798</v>
      </c>
      <c r="AT12" s="334">
        <f>'Tav7'!AT12/'Tav7'!$AT12*100</f>
        <v>100</v>
      </c>
      <c r="AU12" s="334"/>
      <c r="AV12" s="334">
        <f>'Tav7'!AV12/'Tav7'!$AY12*100</f>
        <v>16.307692307692307</v>
      </c>
      <c r="AW12" s="334">
        <f>'Tav7'!AW12/'Tav7'!$AY12*100</f>
        <v>77.538461538461533</v>
      </c>
      <c r="AX12" s="334">
        <f>'Tav7'!AX12/'Tav7'!$AY12*100</f>
        <v>6.1538461538461542</v>
      </c>
      <c r="AY12" s="334">
        <f>'Tav7'!AY12/'Tav7'!$AY12*100</f>
        <v>100</v>
      </c>
      <c r="AZ12" s="334"/>
      <c r="BA12" s="286">
        <f t="shared" si="1"/>
        <v>-9.9729313003255093</v>
      </c>
      <c r="BB12" s="286">
        <f t="shared" si="2"/>
        <v>6.4916909371252274</v>
      </c>
      <c r="BC12" s="286">
        <f t="shared" si="3"/>
        <v>3.4812403632002744</v>
      </c>
      <c r="BD12" s="286">
        <f t="shared" si="4"/>
        <v>0</v>
      </c>
    </row>
    <row r="13" spans="1:57" x14ac:dyDescent="0.25">
      <c r="A13" s="456" t="s">
        <v>4</v>
      </c>
      <c r="C13" s="334">
        <f>'Tav7'!C13/'Tav7'!$F13*100</f>
        <v>50.020635575732562</v>
      </c>
      <c r="D13" s="334">
        <f>'Tav7'!D13/'Tav7'!$F13*100</f>
        <v>48.782501031778786</v>
      </c>
      <c r="E13" s="334">
        <f>'Tav7'!E13/'Tav7'!$F13*100</f>
        <v>1.1968633924886503</v>
      </c>
      <c r="F13" s="334">
        <f>'Tav7'!F13/'Tav7'!$F13*100</f>
        <v>100</v>
      </c>
      <c r="H13" s="334">
        <f>'Tav7'!H13/'Tav7'!$K13*100</f>
        <v>46.856287425149702</v>
      </c>
      <c r="I13" s="334">
        <f>'Tav7'!I13/'Tav7'!$K13*100</f>
        <v>51.247504990019962</v>
      </c>
      <c r="J13" s="334">
        <f>'Tav7'!J13/'Tav7'!$K13*100</f>
        <v>1.8962075848303395</v>
      </c>
      <c r="K13" s="334">
        <f>'Tav7'!K13/'Tav7'!$K13*100</f>
        <v>100</v>
      </c>
      <c r="M13" s="334">
        <f>'Tav7'!M13/'Tav7'!$P13*100</f>
        <v>39.215686274509807</v>
      </c>
      <c r="N13" s="334">
        <f>'Tav7'!N13/'Tav7'!$P13*100</f>
        <v>59.001782531194294</v>
      </c>
      <c r="O13" s="334">
        <f>'Tav7'!O13/'Tav7'!$P13*100</f>
        <v>1.7825311942959003</v>
      </c>
      <c r="P13" s="334">
        <f>'Tav7'!P13/'Tav7'!$P13*100</f>
        <v>100</v>
      </c>
      <c r="R13" s="334">
        <f>'Tav7'!R13/'Tav7'!$U13*100</f>
        <v>32.869080779944291</v>
      </c>
      <c r="S13" s="334">
        <f>'Tav7'!S13/'Tav7'!$U13*100</f>
        <v>64.902506963788298</v>
      </c>
      <c r="T13" s="334">
        <f>'Tav7'!T13/'Tav7'!$U13*100</f>
        <v>2.2284122562674096</v>
      </c>
      <c r="U13" s="334">
        <f>'Tav7'!U13/'Tav7'!$U13*100</f>
        <v>100</v>
      </c>
      <c r="W13" s="334">
        <f>'Tav7'!W13/'Tav7'!$Z13*100</f>
        <v>25.25533890436397</v>
      </c>
      <c r="X13" s="334">
        <f>'Tav7'!X13/'Tav7'!$Z13*100</f>
        <v>73.909006499535749</v>
      </c>
      <c r="Y13" s="334">
        <f>'Tav7'!Y13/'Tav7'!$Z13*100</f>
        <v>0.83565459610027859</v>
      </c>
      <c r="Z13" s="334">
        <f>'Tav7'!Z13/'Tav7'!$Z13*100</f>
        <v>100</v>
      </c>
      <c r="AB13" s="334">
        <f>'Tav7'!AB13/'Tav7'!$AE13*100</f>
        <v>26.965065502183407</v>
      </c>
      <c r="AC13" s="334">
        <f>'Tav7'!AC13/'Tav7'!$AE13*100</f>
        <v>71.943231441048042</v>
      </c>
      <c r="AD13" s="334">
        <f>'Tav7'!AD13/'Tav7'!$AE13*100</f>
        <v>1.0917030567685588</v>
      </c>
      <c r="AE13" s="334">
        <f>'Tav7'!AE13/'Tav7'!$AE13*100</f>
        <v>100</v>
      </c>
      <c r="AG13" s="334">
        <f>'Tav7'!AG13/'Tav7'!$AJ13*100</f>
        <v>22.727272727272727</v>
      </c>
      <c r="AH13" s="334">
        <f>'Tav7'!AH13/'Tav7'!$AJ13*100</f>
        <v>76.412776412776424</v>
      </c>
      <c r="AI13" s="334">
        <f>'Tav7'!AI13/'Tav7'!$AJ13*100</f>
        <v>0.85995085995085996</v>
      </c>
      <c r="AJ13" s="334">
        <f>'Tav7'!AJ13/'Tav7'!$AJ13*100</f>
        <v>100</v>
      </c>
      <c r="AL13" s="334">
        <f>'Tav7'!AL13/'Tav7'!$AO13*100</f>
        <v>14.619883040935672</v>
      </c>
      <c r="AM13" s="334">
        <f>'Tav7'!AM13/'Tav7'!$AO13*100</f>
        <v>84.990253411306043</v>
      </c>
      <c r="AN13" s="334">
        <f>'Tav7'!AN13/'Tav7'!$AO13*100</f>
        <v>0.38986354775828458</v>
      </c>
      <c r="AO13" s="334">
        <f>'Tav7'!AO13/'Tav7'!$AO13*100</f>
        <v>100</v>
      </c>
      <c r="AP13" s="334"/>
      <c r="AQ13" s="334">
        <f>'Tav7'!AQ13/'Tav7'!$AT13*100</f>
        <v>35.585585585585584</v>
      </c>
      <c r="AR13" s="334">
        <f>'Tav7'!AR13/'Tav7'!$AT13*100</f>
        <v>60.13513513513513</v>
      </c>
      <c r="AS13" s="334">
        <f>'Tav7'!AS13/'Tav7'!$AT13*100</f>
        <v>4.2792792792792795</v>
      </c>
      <c r="AT13" s="334">
        <f>'Tav7'!AT13/'Tav7'!$AT13*100</f>
        <v>100</v>
      </c>
      <c r="AU13" s="334"/>
      <c r="AV13" s="334">
        <f>'Tav7'!AV13/'Tav7'!$AY13*100</f>
        <v>29.099307159353348</v>
      </c>
      <c r="AW13" s="334">
        <f>'Tav7'!AW13/'Tav7'!$AY13*100</f>
        <v>63.279445727482674</v>
      </c>
      <c r="AX13" s="334">
        <f>'Tav7'!AX13/'Tav7'!$AY13*100</f>
        <v>7.6212471131639719</v>
      </c>
      <c r="AY13" s="334">
        <f>'Tav7'!AY13/'Tav7'!$AY13*100</f>
        <v>100</v>
      </c>
      <c r="AZ13" s="334"/>
      <c r="BA13" s="286">
        <f t="shared" si="1"/>
        <v>-6.4862784262322357</v>
      </c>
      <c r="BB13" s="286">
        <f t="shared" si="2"/>
        <v>3.1443105923475443</v>
      </c>
      <c r="BC13" s="286">
        <f t="shared" si="3"/>
        <v>3.3419678338846923</v>
      </c>
      <c r="BD13" s="286">
        <f t="shared" si="4"/>
        <v>0</v>
      </c>
    </row>
    <row r="14" spans="1:57" x14ac:dyDescent="0.25">
      <c r="A14" s="456" t="s">
        <v>7</v>
      </c>
      <c r="C14" s="334">
        <f>'Tav7'!C14/'Tav7'!$F14*100</f>
        <v>41.00069948413045</v>
      </c>
      <c r="D14" s="334">
        <f>'Tav7'!D14/'Tav7'!$F14*100</f>
        <v>55.641776689691355</v>
      </c>
      <c r="E14" s="334">
        <f>'Tav7'!E14/'Tav7'!$F14*100</f>
        <v>3.3575238261781939</v>
      </c>
      <c r="F14" s="334">
        <f>'Tav7'!F14/'Tav7'!$F14*100</f>
        <v>100</v>
      </c>
      <c r="H14" s="334">
        <f>'Tav7'!H14/'Tav7'!$K14*100</f>
        <v>38.612215824775923</v>
      </c>
      <c r="I14" s="334">
        <f>'Tav7'!I14/'Tav7'!$K14*100</f>
        <v>57.882709087671394</v>
      </c>
      <c r="J14" s="334">
        <f>'Tav7'!J14/'Tav7'!$K14*100</f>
        <v>3.5050750875526804</v>
      </c>
      <c r="K14" s="334">
        <f>'Tav7'!K14/'Tav7'!$K14*100</f>
        <v>100</v>
      </c>
      <c r="M14" s="334">
        <f>'Tav7'!M14/'Tav7'!$P14*100</f>
        <v>30.84936788640492</v>
      </c>
      <c r="N14" s="334">
        <f>'Tav7'!N14/'Tav7'!$P14*100</f>
        <v>65.713862010158309</v>
      </c>
      <c r="O14" s="334">
        <f>'Tav7'!O14/'Tav7'!$P14*100</f>
        <v>3.4367701034367704</v>
      </c>
      <c r="P14" s="334">
        <f>'Tav7'!P14/'Tav7'!$P14*100</f>
        <v>100</v>
      </c>
      <c r="R14" s="334">
        <f>'Tav7'!R14/'Tav7'!$U14*100</f>
        <v>29.316472054276087</v>
      </c>
      <c r="S14" s="334">
        <f>'Tav7'!S14/'Tav7'!$U14*100</f>
        <v>67.448193104721469</v>
      </c>
      <c r="T14" s="334">
        <f>'Tav7'!T14/'Tav7'!$U14*100</f>
        <v>3.2353348410024463</v>
      </c>
      <c r="U14" s="334">
        <f>'Tav7'!U14/'Tav7'!$U14*100</f>
        <v>100</v>
      </c>
      <c r="W14" s="334">
        <f>'Tav7'!W14/'Tav7'!$Z14*100</f>
        <v>24.182561307901906</v>
      </c>
      <c r="X14" s="334">
        <f>'Tav7'!X14/'Tav7'!$Z14*100</f>
        <v>72.967756584922796</v>
      </c>
      <c r="Y14" s="334">
        <f>'Tav7'!Y14/'Tav7'!$Z14*100</f>
        <v>2.8496821071752954</v>
      </c>
      <c r="Z14" s="334">
        <f>'Tav7'!Z14/'Tav7'!$Z14*100</f>
        <v>100</v>
      </c>
      <c r="AB14" s="334">
        <f>'Tav7'!AB14/'Tav7'!$AE14*100</f>
        <v>23.286080899425638</v>
      </c>
      <c r="AC14" s="334">
        <f>'Tav7'!AC14/'Tav7'!$AE14*100</f>
        <v>74.905291457900518</v>
      </c>
      <c r="AD14" s="334">
        <f>'Tav7'!AD14/'Tav7'!$AE14*100</f>
        <v>1.8086276426738359</v>
      </c>
      <c r="AE14" s="334">
        <f>'Tav7'!AE14/'Tav7'!$AE14*100</f>
        <v>100</v>
      </c>
      <c r="AG14" s="334">
        <f>'Tav7'!AG14/'Tav7'!$AJ14*100</f>
        <v>19.652812081010516</v>
      </c>
      <c r="AH14" s="334">
        <f>'Tav7'!AH14/'Tav7'!$AJ14*100</f>
        <v>79.204008185731425</v>
      </c>
      <c r="AI14" s="334">
        <f>'Tav7'!AI14/'Tav7'!$AJ14*100</f>
        <v>1.1431797332580622</v>
      </c>
      <c r="AJ14" s="334">
        <f>'Tav7'!AJ14/'Tav7'!$AJ14*100</f>
        <v>100</v>
      </c>
      <c r="AL14" s="334">
        <f>'Tav7'!AL14/'Tav7'!$AO14*100</f>
        <v>14.122888819811418</v>
      </c>
      <c r="AM14" s="334">
        <f>'Tav7'!AM14/'Tav7'!$AO14*100</f>
        <v>85.483369599005286</v>
      </c>
      <c r="AN14" s="334">
        <f>'Tav7'!AN14/'Tav7'!$AO14*100</f>
        <v>0.39374158118329705</v>
      </c>
      <c r="AO14" s="334">
        <f>'Tav7'!AO14/'Tav7'!$AO14*100</f>
        <v>100</v>
      </c>
      <c r="AP14" s="334"/>
      <c r="AQ14" s="334">
        <f>'Tav7'!AQ14/'Tav7'!$AT14*100</f>
        <v>35.358669284971697</v>
      </c>
      <c r="AR14" s="334">
        <f>'Tav7'!AR14/'Tav7'!$AT14*100</f>
        <v>62.019175233914744</v>
      </c>
      <c r="AS14" s="334">
        <f>'Tav7'!AS14/'Tav7'!$AT14*100</f>
        <v>2.6221554811135497</v>
      </c>
      <c r="AT14" s="334">
        <f>'Tav7'!AT14/'Tav7'!$AT14*100</f>
        <v>100</v>
      </c>
      <c r="AU14" s="334"/>
      <c r="AV14" s="334">
        <f>'Tav7'!AV14/'Tav7'!$AY14*100</f>
        <v>30.055880787653006</v>
      </c>
      <c r="AW14" s="334">
        <f>'Tav7'!AW14/'Tav7'!$AY14*100</f>
        <v>62.506652474720589</v>
      </c>
      <c r="AX14" s="334">
        <f>'Tav7'!AX14/'Tav7'!$AY14*100</f>
        <v>7.437466737626397</v>
      </c>
      <c r="AY14" s="334">
        <f>'Tav7'!AY14/'Tav7'!$AY14*100</f>
        <v>100</v>
      </c>
      <c r="AZ14" s="334"/>
      <c r="BA14" s="286">
        <f t="shared" si="1"/>
        <v>-5.3027884973186907</v>
      </c>
      <c r="BB14" s="286">
        <f t="shared" si="2"/>
        <v>0.48747724080584476</v>
      </c>
      <c r="BC14" s="286">
        <f t="shared" si="3"/>
        <v>4.8153112565128477</v>
      </c>
      <c r="BD14" s="286">
        <f t="shared" si="4"/>
        <v>0</v>
      </c>
    </row>
    <row r="15" spans="1:57" x14ac:dyDescent="0.25">
      <c r="A15" s="456" t="s">
        <v>50</v>
      </c>
      <c r="C15" s="334">
        <f>'Tav7'!C15/'Tav7'!$F15*100</f>
        <v>32.616843033509703</v>
      </c>
      <c r="D15" s="334">
        <f>'Tav7'!D15/'Tav7'!$F15*100</f>
        <v>63.481040564373906</v>
      </c>
      <c r="E15" s="334">
        <f>'Tav7'!E15/'Tav7'!$F15*100</f>
        <v>3.9021164021164019</v>
      </c>
      <c r="F15" s="334">
        <f>'Tav7'!F15/'Tav7'!$F15*100</f>
        <v>100</v>
      </c>
      <c r="H15" s="334">
        <f>'Tav7'!H15/'Tav7'!$K15*100</f>
        <v>31.202370872142254</v>
      </c>
      <c r="I15" s="334">
        <f>'Tav7'!I15/'Tav7'!$K15*100</f>
        <v>64.959074230877789</v>
      </c>
      <c r="J15" s="334">
        <f>'Tav7'!J15/'Tav7'!$K15*100</f>
        <v>3.8385548969799608</v>
      </c>
      <c r="K15" s="334">
        <f>'Tav7'!K15/'Tav7'!$K15*100</f>
        <v>100</v>
      </c>
      <c r="M15" s="334">
        <f>'Tav7'!M15/'Tav7'!$P15*100</f>
        <v>29.182608695652174</v>
      </c>
      <c r="N15" s="334">
        <f>'Tav7'!N15/'Tav7'!$P15*100</f>
        <v>68.017391304347825</v>
      </c>
      <c r="O15" s="334">
        <f>'Tav7'!O15/'Tav7'!$P15*100</f>
        <v>2.8000000000000003</v>
      </c>
      <c r="P15" s="334">
        <f>'Tav7'!P15/'Tav7'!$P15*100</f>
        <v>100</v>
      </c>
      <c r="R15" s="334">
        <f>'Tav7'!R15/'Tav7'!$U15*100</f>
        <v>26.873385012919897</v>
      </c>
      <c r="S15" s="334">
        <f>'Tav7'!S15/'Tav7'!$U15*100</f>
        <v>70.472163495419309</v>
      </c>
      <c r="T15" s="334">
        <f>'Tav7'!T15/'Tav7'!$U15*100</f>
        <v>2.6544514916607942</v>
      </c>
      <c r="U15" s="334">
        <f>'Tav7'!U15/'Tav7'!$U15*100</f>
        <v>100</v>
      </c>
      <c r="W15" s="334">
        <f>'Tav7'!W15/'Tav7'!$Z15*100</f>
        <v>23.882570748479239</v>
      </c>
      <c r="X15" s="334">
        <f>'Tav7'!X15/'Tav7'!$Z15*100</f>
        <v>72.83787357841841</v>
      </c>
      <c r="Y15" s="334">
        <f>'Tav7'!Y15/'Tav7'!$Z15*100</f>
        <v>3.2795556731023536</v>
      </c>
      <c r="Z15" s="334">
        <f>'Tav7'!Z15/'Tav7'!$Z15*100</f>
        <v>100</v>
      </c>
      <c r="AB15" s="334">
        <f>'Tav7'!AB15/'Tav7'!$AE15*100</f>
        <v>22.04037097654119</v>
      </c>
      <c r="AC15" s="334">
        <f>'Tav7'!AC15/'Tav7'!$AE15*100</f>
        <v>75.340971085651944</v>
      </c>
      <c r="AD15" s="334">
        <f>'Tav7'!AD15/'Tav7'!$AE15*100</f>
        <v>2.6186579378068742</v>
      </c>
      <c r="AE15" s="334">
        <f>'Tav7'!AE15/'Tav7'!$AE15*100</f>
        <v>100</v>
      </c>
      <c r="AG15" s="334">
        <f>'Tav7'!AG15/'Tav7'!$AJ15*100</f>
        <v>20.483641536273115</v>
      </c>
      <c r="AH15" s="334">
        <f>'Tav7'!AH15/'Tav7'!$AJ15*100</f>
        <v>78.662873399715508</v>
      </c>
      <c r="AI15" s="334">
        <f>'Tav7'!AI15/'Tav7'!$AJ15*100</f>
        <v>0.85348506401137991</v>
      </c>
      <c r="AJ15" s="334">
        <f>'Tav7'!AJ15/'Tav7'!$AJ15*100</f>
        <v>100</v>
      </c>
      <c r="AL15" s="334">
        <f>'Tav7'!AL15/'Tav7'!$AO15*100</f>
        <v>14.344449520328917</v>
      </c>
      <c r="AM15" s="334">
        <f>'Tav7'!AM15/'Tav7'!$AO15*100</f>
        <v>85.335769757880314</v>
      </c>
      <c r="AN15" s="334">
        <f>'Tav7'!AN15/'Tav7'!$AO15*100</f>
        <v>0.31978072179077205</v>
      </c>
      <c r="AO15" s="334">
        <f>'Tav7'!AO15/'Tav7'!$AO15*100</f>
        <v>100</v>
      </c>
      <c r="AP15" s="334"/>
      <c r="AQ15" s="334">
        <f>'Tav7'!AQ15/'Tav7'!$AT15*100</f>
        <v>40.337865677791513</v>
      </c>
      <c r="AR15" s="334">
        <f>'Tav7'!AR15/'Tav7'!$AT15*100</f>
        <v>56.118665018541414</v>
      </c>
      <c r="AS15" s="334">
        <f>'Tav7'!AS15/'Tav7'!$AT15*100</f>
        <v>3.5434693036670786</v>
      </c>
      <c r="AT15" s="334">
        <f>'Tav7'!AT15/'Tav7'!$AT15*100</f>
        <v>100</v>
      </c>
      <c r="AU15" s="334"/>
      <c r="AV15" s="334">
        <f>'Tav7'!AV15/'Tav7'!$AY15*100</f>
        <v>31.557846506300113</v>
      </c>
      <c r="AW15" s="334">
        <f>'Tav7'!AW15/'Tav7'!$AY15*100</f>
        <v>61.626575028636886</v>
      </c>
      <c r="AX15" s="334">
        <f>'Tav7'!AX15/'Tav7'!$AY15*100</f>
        <v>6.8155784650630009</v>
      </c>
      <c r="AY15" s="334">
        <f>'Tav7'!AY15/'Tav7'!$AY15*100</f>
        <v>100</v>
      </c>
      <c r="AZ15" s="334"/>
      <c r="BA15" s="286">
        <f t="shared" si="1"/>
        <v>-8.7800191714914</v>
      </c>
      <c r="BB15" s="286">
        <f t="shared" si="2"/>
        <v>5.5079100100954719</v>
      </c>
      <c r="BC15" s="286">
        <f t="shared" si="3"/>
        <v>3.2721091613959223</v>
      </c>
      <c r="BD15" s="286">
        <f t="shared" si="4"/>
        <v>0</v>
      </c>
    </row>
    <row r="16" spans="1:57" x14ac:dyDescent="0.25">
      <c r="A16" s="456" t="s">
        <v>8</v>
      </c>
      <c r="C16" s="334">
        <f>'Tav7'!C16/'Tav7'!$F16*100</f>
        <v>35.522622264841772</v>
      </c>
      <c r="D16" s="334">
        <f>'Tav7'!D16/'Tav7'!$F16*100</f>
        <v>61.093191526458021</v>
      </c>
      <c r="E16" s="334">
        <f>'Tav7'!E16/'Tav7'!$F16*100</f>
        <v>3.3841862087002004</v>
      </c>
      <c r="F16" s="334">
        <f>'Tav7'!F16/'Tav7'!$F16*100</f>
        <v>100</v>
      </c>
      <c r="H16" s="334">
        <f>'Tav7'!H16/'Tav7'!$K16*100</f>
        <v>35.726172806188998</v>
      </c>
      <c r="I16" s="334">
        <f>'Tav7'!I16/'Tav7'!$K16*100</f>
        <v>61.91247245086133</v>
      </c>
      <c r="J16" s="334">
        <f>'Tav7'!J16/'Tav7'!$K16*100</f>
        <v>2.3613547429496693</v>
      </c>
      <c r="K16" s="334">
        <f>'Tav7'!K16/'Tav7'!$K16*100</f>
        <v>100</v>
      </c>
      <c r="M16" s="334">
        <f>'Tav7'!M16/'Tav7'!$P16*100</f>
        <v>28.826164359960949</v>
      </c>
      <c r="N16" s="334">
        <f>'Tav7'!N16/'Tav7'!$P16*100</f>
        <v>69.008786538792862</v>
      </c>
      <c r="O16" s="334">
        <f>'Tav7'!O16/'Tav7'!$P16*100</f>
        <v>2.1650491012461952</v>
      </c>
      <c r="P16" s="334">
        <f>'Tav7'!P16/'Tav7'!$P16*100</f>
        <v>100</v>
      </c>
      <c r="R16" s="334">
        <f>'Tav7'!R16/'Tav7'!$U16*100</f>
        <v>28.095156597638198</v>
      </c>
      <c r="S16" s="334">
        <f>'Tav7'!S16/'Tav7'!$U16*100</f>
        <v>70.077015231901413</v>
      </c>
      <c r="T16" s="334">
        <f>'Tav7'!T16/'Tav7'!$U16*100</f>
        <v>1.8278281704603798</v>
      </c>
      <c r="U16" s="334">
        <f>'Tav7'!U16/'Tav7'!$U16*100</f>
        <v>100</v>
      </c>
      <c r="W16" s="334">
        <f>'Tav7'!W16/'Tav7'!$Z16*100</f>
        <v>24.83261360484925</v>
      </c>
      <c r="X16" s="334">
        <f>'Tav7'!X16/'Tav7'!$Z16*100</f>
        <v>73.685670139851837</v>
      </c>
      <c r="Y16" s="334">
        <f>'Tav7'!Y16/'Tav7'!$Z16*100</f>
        <v>1.4817162552989185</v>
      </c>
      <c r="Z16" s="334">
        <f>'Tav7'!Z16/'Tav7'!$Z16*100</f>
        <v>100</v>
      </c>
      <c r="AB16" s="334">
        <f>'Tav7'!AB16/'Tav7'!$AE16*100</f>
        <v>21.034678794769757</v>
      </c>
      <c r="AC16" s="334">
        <f>'Tav7'!AC16/'Tav7'!$AE16*100</f>
        <v>77.615122228538951</v>
      </c>
      <c r="AD16" s="334">
        <f>'Tav7'!AD16/'Tav7'!$AE16*100</f>
        <v>1.3501989766913018</v>
      </c>
      <c r="AE16" s="334">
        <f>'Tav7'!AE16/'Tav7'!$AE16*100</f>
        <v>100</v>
      </c>
      <c r="AG16" s="334">
        <f>'Tav7'!AG16/'Tav7'!$AJ16*100</f>
        <v>21.048882069267865</v>
      </c>
      <c r="AH16" s="334">
        <f>'Tav7'!AH16/'Tav7'!$AJ16*100</f>
        <v>78.10718982902236</v>
      </c>
      <c r="AI16" s="334">
        <f>'Tav7'!AI16/'Tav7'!$AJ16*100</f>
        <v>0.84392810170977639</v>
      </c>
      <c r="AJ16" s="334">
        <f>'Tav7'!AJ16/'Tav7'!$AJ16*100</f>
        <v>100</v>
      </c>
      <c r="AL16" s="334">
        <f>'Tav7'!AL16/'Tav7'!$AO16*100</f>
        <v>14.609571788413097</v>
      </c>
      <c r="AM16" s="334">
        <f>'Tav7'!AM16/'Tav7'!$AO16*100</f>
        <v>85.130906037707049</v>
      </c>
      <c r="AN16" s="334">
        <f>'Tav7'!AN16/'Tav7'!$AO16*100</f>
        <v>0.25952217387985649</v>
      </c>
      <c r="AO16" s="334">
        <f>'Tav7'!AO16/'Tav7'!$AO16*100</f>
        <v>100</v>
      </c>
      <c r="AP16" s="334"/>
      <c r="AQ16" s="334">
        <f>'Tav7'!AQ16/'Tav7'!$AT16*100</f>
        <v>36.289691850461445</v>
      </c>
      <c r="AR16" s="334">
        <f>'Tav7'!AR16/'Tav7'!$AT16*100</f>
        <v>60.847802283747853</v>
      </c>
      <c r="AS16" s="334">
        <f>'Tav7'!AS16/'Tav7'!$AT16*100</f>
        <v>2.8625058657907085</v>
      </c>
      <c r="AT16" s="334">
        <f>'Tav7'!AT16/'Tav7'!$AT16*100</f>
        <v>100</v>
      </c>
      <c r="AU16" s="334"/>
      <c r="AV16" s="334">
        <f>'Tav7'!AV16/'Tav7'!$AY16*100</f>
        <v>30.993427945518619</v>
      </c>
      <c r="AW16" s="334">
        <f>'Tav7'!AW16/'Tav7'!$AY16*100</f>
        <v>63.253643204114674</v>
      </c>
      <c r="AX16" s="334">
        <f>'Tav7'!AX16/'Tav7'!$AY16*100</f>
        <v>5.7529288503667013</v>
      </c>
      <c r="AY16" s="334">
        <f>'Tav7'!AY16/'Tav7'!$AY16*100</f>
        <v>100</v>
      </c>
      <c r="AZ16" s="334"/>
      <c r="BA16" s="286">
        <f t="shared" si="1"/>
        <v>-5.2962639049428262</v>
      </c>
      <c r="BB16" s="286">
        <f t="shared" si="2"/>
        <v>2.4058409203668205</v>
      </c>
      <c r="BC16" s="286">
        <f t="shared" si="3"/>
        <v>2.8904229845759928</v>
      </c>
      <c r="BD16" s="286">
        <f t="shared" si="4"/>
        <v>0</v>
      </c>
    </row>
    <row r="17" spans="1:56" x14ac:dyDescent="0.25">
      <c r="A17" s="456" t="s">
        <v>9</v>
      </c>
      <c r="C17" s="334">
        <f>'Tav7'!C17/'Tav7'!$F17*100</f>
        <v>41.924325735450083</v>
      </c>
      <c r="D17" s="334">
        <f>'Tav7'!D17/'Tav7'!$F17*100</f>
        <v>54.495912806539515</v>
      </c>
      <c r="E17" s="334">
        <f>'Tav7'!E17/'Tav7'!$F17*100</f>
        <v>3.5797614580104096</v>
      </c>
      <c r="F17" s="334">
        <f>'Tav7'!F17/'Tav7'!$F17*100</f>
        <v>100</v>
      </c>
      <c r="H17" s="334">
        <f>'Tav7'!H17/'Tav7'!$K17*100</f>
        <v>37.267813478615246</v>
      </c>
      <c r="I17" s="334">
        <f>'Tav7'!I17/'Tav7'!$K17*100</f>
        <v>58.950709965252457</v>
      </c>
      <c r="J17" s="334">
        <f>'Tav7'!J17/'Tav7'!$K17*100</f>
        <v>3.7814765561322981</v>
      </c>
      <c r="K17" s="334">
        <f>'Tav7'!K17/'Tav7'!$K17*100</f>
        <v>100</v>
      </c>
      <c r="M17" s="334">
        <f>'Tav7'!M17/'Tav7'!$P17*100</f>
        <v>31.194748129936706</v>
      </c>
      <c r="N17" s="334">
        <f>'Tav7'!N17/'Tav7'!$P17*100</f>
        <v>65.548987811895174</v>
      </c>
      <c r="O17" s="334">
        <f>'Tav7'!O17/'Tav7'!$P17*100</f>
        <v>3.2562640581681226</v>
      </c>
      <c r="P17" s="334">
        <f>'Tav7'!P17/'Tav7'!$P17*100</f>
        <v>100</v>
      </c>
      <c r="R17" s="334">
        <f>'Tav7'!R17/'Tav7'!$U17*100</f>
        <v>30.046808086843939</v>
      </c>
      <c r="S17" s="334">
        <f>'Tav7'!S17/'Tav7'!$U17*100</f>
        <v>66.968761411545998</v>
      </c>
      <c r="T17" s="334">
        <f>'Tav7'!T17/'Tav7'!$U17*100</f>
        <v>2.9844305016100652</v>
      </c>
      <c r="U17" s="334">
        <f>'Tav7'!U17/'Tav7'!$U17*100</f>
        <v>100</v>
      </c>
      <c r="W17" s="334">
        <f>'Tav7'!W17/'Tav7'!$Z17*100</f>
        <v>29.407649253731343</v>
      </c>
      <c r="X17" s="334">
        <f>'Tav7'!X17/'Tav7'!$Z17*100</f>
        <v>67.650031094527364</v>
      </c>
      <c r="Y17" s="334">
        <f>'Tav7'!Y17/'Tav7'!$Z17*100</f>
        <v>2.9423196517412933</v>
      </c>
      <c r="Z17" s="334">
        <f>'Tav7'!Z17/'Tav7'!$Z17*100</f>
        <v>100</v>
      </c>
      <c r="AB17" s="334">
        <f>'Tav7'!AB17/'Tav7'!$AE17*100</f>
        <v>25.670586073856327</v>
      </c>
      <c r="AC17" s="334">
        <f>'Tav7'!AC17/'Tav7'!$AE17*100</f>
        <v>72.129340437258861</v>
      </c>
      <c r="AD17" s="334">
        <f>'Tav7'!AD17/'Tav7'!$AE17*100</f>
        <v>2.2000734888848061</v>
      </c>
      <c r="AE17" s="334">
        <f>'Tav7'!AE17/'Tav7'!$AE17*100</f>
        <v>100</v>
      </c>
      <c r="AG17" s="334">
        <f>'Tav7'!AG17/'Tav7'!$AJ17*100</f>
        <v>23.316314125942135</v>
      </c>
      <c r="AH17" s="334">
        <f>'Tav7'!AH17/'Tav7'!$AJ17*100</f>
        <v>75.570143447605147</v>
      </c>
      <c r="AI17" s="334">
        <f>'Tav7'!AI17/'Tav7'!$AJ17*100</f>
        <v>1.113542426452711</v>
      </c>
      <c r="AJ17" s="334">
        <f>'Tav7'!AJ17/'Tav7'!$AJ17*100</f>
        <v>100</v>
      </c>
      <c r="AL17" s="334">
        <f>'Tav7'!AL17/'Tav7'!$AO17*100</f>
        <v>19.783080260303688</v>
      </c>
      <c r="AM17" s="334">
        <f>'Tav7'!AM17/'Tav7'!$AO17*100</f>
        <v>79.457700650759222</v>
      </c>
      <c r="AN17" s="334">
        <f>'Tav7'!AN17/'Tav7'!$AO17*100</f>
        <v>0.75921908893709322</v>
      </c>
      <c r="AO17" s="334">
        <f>'Tav7'!AO17/'Tav7'!$AO17*100</f>
        <v>100</v>
      </c>
      <c r="AP17" s="334"/>
      <c r="AQ17" s="334">
        <f>'Tav7'!AQ17/'Tav7'!$AT17*100</f>
        <v>40.530642750373694</v>
      </c>
      <c r="AR17" s="334">
        <f>'Tav7'!AR17/'Tav7'!$AT17*100</f>
        <v>56.360239162929751</v>
      </c>
      <c r="AS17" s="334">
        <f>'Tav7'!AS17/'Tav7'!$AT17*100</f>
        <v>3.109118086696562</v>
      </c>
      <c r="AT17" s="334">
        <f>'Tav7'!AT17/'Tav7'!$AT17*100</f>
        <v>100</v>
      </c>
      <c r="AU17" s="334"/>
      <c r="AV17" s="334">
        <f>'Tav7'!AV17/'Tav7'!$AY17*100</f>
        <v>34.545454545454547</v>
      </c>
      <c r="AW17" s="334">
        <f>'Tav7'!AW17/'Tav7'!$AY17*100</f>
        <v>59.622641509433961</v>
      </c>
      <c r="AX17" s="334">
        <f>'Tav7'!AX17/'Tav7'!$AY17*100</f>
        <v>5.8319039451114927</v>
      </c>
      <c r="AY17" s="334">
        <f>'Tav7'!AY17/'Tav7'!$AY17*100</f>
        <v>100</v>
      </c>
      <c r="AZ17" s="334"/>
      <c r="BA17" s="286">
        <f t="shared" si="1"/>
        <v>-5.9851882049191474</v>
      </c>
      <c r="BB17" s="286">
        <f t="shared" si="2"/>
        <v>3.26240234650421</v>
      </c>
      <c r="BC17" s="286">
        <f t="shared" si="3"/>
        <v>2.7227858584149307</v>
      </c>
      <c r="BD17" s="286">
        <f t="shared" si="4"/>
        <v>0</v>
      </c>
    </row>
    <row r="18" spans="1:56" x14ac:dyDescent="0.25">
      <c r="A18" s="456" t="s">
        <v>10</v>
      </c>
      <c r="C18" s="334">
        <f>'Tav7'!C18/'Tav7'!$F18*100</f>
        <v>48.471862491170235</v>
      </c>
      <c r="D18" s="334">
        <f>'Tav7'!D18/'Tav7'!$F18*100</f>
        <v>45.349658582528846</v>
      </c>
      <c r="E18" s="334">
        <f>'Tav7'!E18/'Tav7'!$F18*100</f>
        <v>6.1784789263009188</v>
      </c>
      <c r="F18" s="334">
        <f>'Tav7'!F18/'Tav7'!$F18*100</f>
        <v>100</v>
      </c>
      <c r="H18" s="334">
        <f>'Tav7'!H18/'Tav7'!$K18*100</f>
        <v>41.811716264271013</v>
      </c>
      <c r="I18" s="334">
        <f>'Tav7'!I18/'Tav7'!$K18*100</f>
        <v>52.323912907854506</v>
      </c>
      <c r="J18" s="334">
        <f>'Tav7'!J18/'Tav7'!$K18*100</f>
        <v>5.8643708278744775</v>
      </c>
      <c r="K18" s="334">
        <f>'Tav7'!K18/'Tav7'!$K18*100</f>
        <v>100</v>
      </c>
      <c r="M18" s="334">
        <f>'Tav7'!M18/'Tav7'!$P18*100</f>
        <v>39.560152990264257</v>
      </c>
      <c r="N18" s="334">
        <f>'Tav7'!N18/'Tav7'!$P18*100</f>
        <v>55.806675938803899</v>
      </c>
      <c r="O18" s="334">
        <f>'Tav7'!O18/'Tav7'!$P18*100</f>
        <v>4.6331710709318497</v>
      </c>
      <c r="P18" s="334">
        <f>'Tav7'!P18/'Tav7'!$P18*100</f>
        <v>100</v>
      </c>
      <c r="R18" s="334">
        <f>'Tav7'!R18/'Tav7'!$U18*100</f>
        <v>41.259063183335257</v>
      </c>
      <c r="S18" s="334">
        <f>'Tav7'!S18/'Tav7'!$U18*100</f>
        <v>55.311313154563244</v>
      </c>
      <c r="T18" s="334">
        <f>'Tav7'!T18/'Tav7'!$U18*100</f>
        <v>3.4296236621015073</v>
      </c>
      <c r="U18" s="334">
        <f>'Tav7'!U18/'Tav7'!$U18*100</f>
        <v>100</v>
      </c>
      <c r="W18" s="334">
        <f>'Tav7'!W18/'Tav7'!$Z18*100</f>
        <v>38.063806380638063</v>
      </c>
      <c r="X18" s="334">
        <f>'Tav7'!X18/'Tav7'!$Z18*100</f>
        <v>57.205720572057203</v>
      </c>
      <c r="Y18" s="334">
        <f>'Tav7'!Y18/'Tav7'!$Z18*100</f>
        <v>4.7304730473047307</v>
      </c>
      <c r="Z18" s="334">
        <f>'Tav7'!Z18/'Tav7'!$Z18*100</f>
        <v>100</v>
      </c>
      <c r="AB18" s="334">
        <f>'Tav7'!AB18/'Tav7'!$AE18*100</f>
        <v>29.750914474830171</v>
      </c>
      <c r="AC18" s="334">
        <f>'Tav7'!AC18/'Tav7'!$AE18*100</f>
        <v>68.228531614701268</v>
      </c>
      <c r="AD18" s="334">
        <f>'Tav7'!AD18/'Tav7'!$AE18*100</f>
        <v>2.0205539104685597</v>
      </c>
      <c r="AE18" s="334">
        <f>'Tav7'!AE18/'Tav7'!$AE18*100</f>
        <v>100</v>
      </c>
      <c r="AG18" s="334">
        <f>'Tav7'!AG18/'Tav7'!$AJ18*100</f>
        <v>23.588667366211961</v>
      </c>
      <c r="AH18" s="334">
        <f>'Tav7'!AH18/'Tav7'!$AJ18*100</f>
        <v>75.487932843651635</v>
      </c>
      <c r="AI18" s="334">
        <f>'Tav7'!AI18/'Tav7'!$AJ18*100</f>
        <v>0.92339979013641127</v>
      </c>
      <c r="AJ18" s="334">
        <f>'Tav7'!AJ18/'Tav7'!$AJ18*100</f>
        <v>100</v>
      </c>
      <c r="AL18" s="334">
        <f>'Tav7'!AL18/'Tav7'!$AO18*100</f>
        <v>23.839732888146912</v>
      </c>
      <c r="AM18" s="334">
        <f>'Tav7'!AM18/'Tav7'!$AO18*100</f>
        <v>75.659432387312194</v>
      </c>
      <c r="AN18" s="334">
        <f>'Tav7'!AN18/'Tav7'!$AO18*100</f>
        <v>0.5008347245409015</v>
      </c>
      <c r="AO18" s="334">
        <f>'Tav7'!AO18/'Tav7'!$AO18*100</f>
        <v>100</v>
      </c>
      <c r="AP18" s="334"/>
      <c r="AQ18" s="334">
        <f>'Tav7'!AQ18/'Tav7'!$AT18*100</f>
        <v>40.551053484602917</v>
      </c>
      <c r="AR18" s="334">
        <f>'Tav7'!AR18/'Tav7'!$AT18*100</f>
        <v>55.137763371150726</v>
      </c>
      <c r="AS18" s="334">
        <f>'Tav7'!AS18/'Tav7'!$AT18*100</f>
        <v>4.3111831442463533</v>
      </c>
      <c r="AT18" s="334">
        <f>'Tav7'!AT18/'Tav7'!$AT18*100</f>
        <v>100</v>
      </c>
      <c r="AU18" s="334"/>
      <c r="AV18" s="334">
        <f>'Tav7'!AV18/'Tav7'!$AY18*100</f>
        <v>32.347364429275693</v>
      </c>
      <c r="AW18" s="334">
        <f>'Tav7'!AW18/'Tav7'!$AY18*100</f>
        <v>57.299962078119073</v>
      </c>
      <c r="AX18" s="334">
        <f>'Tav7'!AX18/'Tav7'!$AY18*100</f>
        <v>10.352673492605232</v>
      </c>
      <c r="AY18" s="334">
        <f>'Tav7'!AY18/'Tav7'!$AY18*100</f>
        <v>100</v>
      </c>
      <c r="AZ18" s="334"/>
      <c r="BA18" s="286">
        <f t="shared" si="1"/>
        <v>-8.2036890553272244</v>
      </c>
      <c r="BB18" s="286">
        <f t="shared" si="2"/>
        <v>2.162198706968347</v>
      </c>
      <c r="BC18" s="286">
        <f t="shared" si="3"/>
        <v>6.0414903483588791</v>
      </c>
      <c r="BD18" s="286">
        <f t="shared" si="4"/>
        <v>0</v>
      </c>
    </row>
    <row r="19" spans="1:56" x14ac:dyDescent="0.25">
      <c r="A19" s="456" t="s">
        <v>11</v>
      </c>
      <c r="C19" s="334">
        <f>'Tav7'!C19/'Tav7'!$F19*100</f>
        <v>54.13256109453031</v>
      </c>
      <c r="D19" s="334">
        <f>'Tav7'!D19/'Tav7'!$F19*100</f>
        <v>41.884105079637123</v>
      </c>
      <c r="E19" s="334">
        <f>'Tav7'!E19/'Tav7'!$F19*100</f>
        <v>3.9833338258325699</v>
      </c>
      <c r="F19" s="334">
        <f>'Tav7'!F19/'Tav7'!$F19*100</f>
        <v>100</v>
      </c>
      <c r="H19" s="334">
        <f>'Tav7'!H19/'Tav7'!$K19*100</f>
        <v>46.457922419460878</v>
      </c>
      <c r="I19" s="334">
        <f>'Tav7'!I19/'Tav7'!$K19*100</f>
        <v>49.958908612754769</v>
      </c>
      <c r="J19" s="334">
        <f>'Tav7'!J19/'Tav7'!$K19*100</f>
        <v>3.5831689677843523</v>
      </c>
      <c r="K19" s="334">
        <f>'Tav7'!K19/'Tav7'!$K19*100</f>
        <v>100</v>
      </c>
      <c r="M19" s="334">
        <f>'Tav7'!M19/'Tav7'!$P19*100</f>
        <v>42.901316841712429</v>
      </c>
      <c r="N19" s="334">
        <f>'Tav7'!N19/'Tav7'!$P19*100</f>
        <v>53.654635602708325</v>
      </c>
      <c r="O19" s="334">
        <f>'Tav7'!O19/'Tav7'!$P19*100</f>
        <v>3.4440475555792509</v>
      </c>
      <c r="P19" s="334">
        <f>'Tav7'!P19/'Tav7'!$P19*100</f>
        <v>100</v>
      </c>
      <c r="R19" s="334">
        <f>'Tav7'!R19/'Tav7'!$U19*100</f>
        <v>37.873189476795744</v>
      </c>
      <c r="S19" s="334">
        <f>'Tav7'!S19/'Tav7'!$U19*100</f>
        <v>58.934377771208993</v>
      </c>
      <c r="T19" s="334">
        <f>'Tav7'!T19/'Tav7'!$U19*100</f>
        <v>3.1924327519952702</v>
      </c>
      <c r="U19" s="334">
        <f>'Tav7'!U19/'Tav7'!$U19*100</f>
        <v>100</v>
      </c>
      <c r="W19" s="334">
        <f>'Tav7'!W19/'Tav7'!$Z19*100</f>
        <v>38.922666666666665</v>
      </c>
      <c r="X19" s="334">
        <f>'Tav7'!X19/'Tav7'!$Z19*100</f>
        <v>58.56</v>
      </c>
      <c r="Y19" s="334">
        <f>'Tav7'!Y19/'Tav7'!$Z19*100</f>
        <v>2.5173333333333332</v>
      </c>
      <c r="Z19" s="334">
        <f>'Tav7'!Z19/'Tav7'!$Z19*100</f>
        <v>100</v>
      </c>
      <c r="AB19" s="334">
        <f>'Tav7'!AB19/'Tav7'!$AE19*100</f>
        <v>31.733804773329965</v>
      </c>
      <c r="AC19" s="334">
        <f>'Tav7'!AC19/'Tav7'!$AE19*100</f>
        <v>66.712968809193086</v>
      </c>
      <c r="AD19" s="334">
        <f>'Tav7'!AD19/'Tav7'!$AE19*100</f>
        <v>1.5532264174769541</v>
      </c>
      <c r="AE19" s="334">
        <f>'Tav7'!AE19/'Tav7'!$AE19*100</f>
        <v>100</v>
      </c>
      <c r="AG19" s="334">
        <f>'Tav7'!AG19/'Tav7'!$AJ19*100</f>
        <v>25.440374123148867</v>
      </c>
      <c r="AH19" s="334">
        <f>'Tav7'!AH19/'Tav7'!$AJ19*100</f>
        <v>73.515198752922842</v>
      </c>
      <c r="AI19" s="334">
        <f>'Tav7'!AI19/'Tav7'!$AJ19*100</f>
        <v>1.044427123928293</v>
      </c>
      <c r="AJ19" s="334">
        <f>'Tav7'!AJ19/'Tav7'!$AJ19*100</f>
        <v>100</v>
      </c>
      <c r="AL19" s="334">
        <f>'Tav7'!AL19/'Tav7'!$AO19*100</f>
        <v>17.943790535671393</v>
      </c>
      <c r="AM19" s="334">
        <f>'Tav7'!AM19/'Tav7'!$AO19*100</f>
        <v>81.215469613259671</v>
      </c>
      <c r="AN19" s="334">
        <f>'Tav7'!AN19/'Tav7'!$AO19*100</f>
        <v>0.84073985106894078</v>
      </c>
      <c r="AO19" s="334">
        <f>'Tav7'!AO19/'Tav7'!$AO19*100</f>
        <v>100</v>
      </c>
      <c r="AP19" s="334"/>
      <c r="AQ19" s="334">
        <f>'Tav7'!AQ19/'Tav7'!$AT19*100</f>
        <v>41.832579185520366</v>
      </c>
      <c r="AR19" s="334">
        <f>'Tav7'!AR19/'Tav7'!$AT19*100</f>
        <v>54.027149321266968</v>
      </c>
      <c r="AS19" s="334">
        <f>'Tav7'!AS19/'Tav7'!$AT19*100</f>
        <v>4.1402714932126692</v>
      </c>
      <c r="AT19" s="334">
        <f>'Tav7'!AT19/'Tav7'!$AT19*100</f>
        <v>100</v>
      </c>
      <c r="AU19" s="334"/>
      <c r="AV19" s="334">
        <f>'Tav7'!AV19/'Tav7'!$AY19*100</f>
        <v>31.989327008597691</v>
      </c>
      <c r="AW19" s="334">
        <f>'Tav7'!AW19/'Tav7'!$AY19*100</f>
        <v>61.221464571597984</v>
      </c>
      <c r="AX19" s="334">
        <f>'Tav7'!AX19/'Tav7'!$AY19*100</f>
        <v>6.7892084198043285</v>
      </c>
      <c r="AY19" s="334">
        <f>'Tav7'!AY19/'Tav7'!$AY19*100</f>
        <v>100</v>
      </c>
      <c r="AZ19" s="334"/>
      <c r="BA19" s="286">
        <f t="shared" si="1"/>
        <v>-9.8432521769226753</v>
      </c>
      <c r="BB19" s="286">
        <f t="shared" si="2"/>
        <v>7.1943152503310159</v>
      </c>
      <c r="BC19" s="286">
        <f t="shared" si="3"/>
        <v>2.6489369265916594</v>
      </c>
      <c r="BD19" s="286">
        <f t="shared" si="4"/>
        <v>0</v>
      </c>
    </row>
    <row r="20" spans="1:56" x14ac:dyDescent="0.25">
      <c r="A20" s="456" t="s">
        <v>12</v>
      </c>
      <c r="C20" s="334">
        <f>'Tav7'!C20/'Tav7'!$F20*100</f>
        <v>34.020915608739131</v>
      </c>
      <c r="D20" s="334">
        <f>'Tav7'!D20/'Tav7'!$F20*100</f>
        <v>61.946812657841654</v>
      </c>
      <c r="E20" s="334">
        <f>'Tav7'!E20/'Tav7'!$F20*100</f>
        <v>4.0322717334192104</v>
      </c>
      <c r="F20" s="334">
        <f>'Tav7'!F20/'Tav7'!$F20*100</f>
        <v>100</v>
      </c>
      <c r="H20" s="334">
        <f>'Tav7'!H20/'Tav7'!$K20*100</f>
        <v>34.08298412504206</v>
      </c>
      <c r="I20" s="334">
        <f>'Tav7'!I20/'Tav7'!$K20*100</f>
        <v>62.430030893463432</v>
      </c>
      <c r="J20" s="334">
        <f>'Tav7'!J20/'Tav7'!$K20*100</f>
        <v>3.4869849814945093</v>
      </c>
      <c r="K20" s="334">
        <f>'Tav7'!K20/'Tav7'!$K20*100</f>
        <v>100</v>
      </c>
      <c r="M20" s="334">
        <f>'Tav7'!M20/'Tav7'!$P20*100</f>
        <v>33.075093137034877</v>
      </c>
      <c r="N20" s="334">
        <f>'Tav7'!N20/'Tav7'!$P20*100</f>
        <v>64.192288702365445</v>
      </c>
      <c r="O20" s="334">
        <f>'Tav7'!O20/'Tav7'!$P20*100</f>
        <v>2.7326181605996678</v>
      </c>
      <c r="P20" s="334">
        <f>'Tav7'!P20/'Tav7'!$P20*100</f>
        <v>100</v>
      </c>
      <c r="R20" s="334">
        <f>'Tav7'!R20/'Tav7'!$U20*100</f>
        <v>31.795971874627575</v>
      </c>
      <c r="S20" s="334">
        <f>'Tav7'!S20/'Tav7'!$U20*100</f>
        <v>65.756600686883132</v>
      </c>
      <c r="T20" s="334">
        <f>'Tav7'!T20/'Tav7'!$U20*100</f>
        <v>2.4474274384892905</v>
      </c>
      <c r="U20" s="334">
        <f>'Tav7'!U20/'Tav7'!$U20*100</f>
        <v>100</v>
      </c>
      <c r="W20" s="334">
        <f>'Tav7'!W20/'Tav7'!$Z20*100</f>
        <v>29.860472332738574</v>
      </c>
      <c r="X20" s="334">
        <f>'Tav7'!X20/'Tav7'!$Z20*100</f>
        <v>67.618277126993448</v>
      </c>
      <c r="Y20" s="334">
        <f>'Tav7'!Y20/'Tav7'!$Z20*100</f>
        <v>2.5212505402679728</v>
      </c>
      <c r="Z20" s="334">
        <f>'Tav7'!Z20/'Tav7'!$Z20*100</f>
        <v>100</v>
      </c>
      <c r="AB20" s="334">
        <f>'Tav7'!AB20/'Tav7'!$AE20*100</f>
        <v>30.108669525725201</v>
      </c>
      <c r="AC20" s="334">
        <f>'Tav7'!AC20/'Tav7'!$AE20*100</f>
        <v>67.617999418067726</v>
      </c>
      <c r="AD20" s="334">
        <f>'Tav7'!AD20/'Tav7'!$AE20*100</f>
        <v>2.2733310562070668</v>
      </c>
      <c r="AE20" s="334">
        <f>'Tav7'!AE20/'Tav7'!$AE20*100</f>
        <v>100</v>
      </c>
      <c r="AG20" s="334">
        <f>'Tav7'!AG20/'Tav7'!$AJ20*100</f>
        <v>31.253026960124846</v>
      </c>
      <c r="AH20" s="334">
        <f>'Tav7'!AH20/'Tav7'!$AJ20*100</f>
        <v>67.639778291987298</v>
      </c>
      <c r="AI20" s="334">
        <f>'Tav7'!AI20/'Tav7'!$AJ20*100</f>
        <v>1.1071947478878545</v>
      </c>
      <c r="AJ20" s="334">
        <f>'Tav7'!AJ20/'Tav7'!$AJ20*100</f>
        <v>100</v>
      </c>
      <c r="AL20" s="334">
        <f>'Tav7'!AL20/'Tav7'!$AO20*100</f>
        <v>25.70595823976301</v>
      </c>
      <c r="AM20" s="334">
        <f>'Tav7'!AM20/'Tav7'!$AO20*100</f>
        <v>73.591667064838262</v>
      </c>
      <c r="AN20" s="334">
        <f>'Tav7'!AN20/'Tav7'!$AO20*100</f>
        <v>0.70237469539872899</v>
      </c>
      <c r="AO20" s="334">
        <f>'Tav7'!AO20/'Tav7'!$AO20*100</f>
        <v>100</v>
      </c>
      <c r="AP20" s="334"/>
      <c r="AQ20" s="334">
        <f>'Tav7'!AQ20/'Tav7'!$AT20*100</f>
        <v>45.539253539253536</v>
      </c>
      <c r="AR20" s="334">
        <f>'Tav7'!AR20/'Tav7'!$AT20*100</f>
        <v>50.756756756756758</v>
      </c>
      <c r="AS20" s="334">
        <f>'Tav7'!AS20/'Tav7'!$AT20*100</f>
        <v>3.7039897039897038</v>
      </c>
      <c r="AT20" s="334">
        <f>'Tav7'!AT20/'Tav7'!$AT20*100</f>
        <v>100</v>
      </c>
      <c r="AU20" s="334"/>
      <c r="AV20" s="334">
        <f>'Tav7'!AV20/'Tav7'!$AY20*100</f>
        <v>41.073341774617703</v>
      </c>
      <c r="AW20" s="334">
        <f>'Tav7'!AW20/'Tav7'!$AY20*100</f>
        <v>49.537352683354435</v>
      </c>
      <c r="AX20" s="334">
        <f>'Tav7'!AX20/'Tav7'!$AY20*100</f>
        <v>9.3893055420278557</v>
      </c>
      <c r="AY20" s="334">
        <f>'Tav7'!AY20/'Tav7'!$AY20*100</f>
        <v>100</v>
      </c>
      <c r="AZ20" s="334"/>
      <c r="BA20" s="286">
        <f t="shared" si="1"/>
        <v>-4.4659117646358339</v>
      </c>
      <c r="BB20" s="286">
        <f t="shared" si="2"/>
        <v>-1.2194040734023233</v>
      </c>
      <c r="BC20" s="286">
        <f t="shared" si="3"/>
        <v>5.6853158380381519</v>
      </c>
      <c r="BD20" s="286">
        <f t="shared" si="4"/>
        <v>0</v>
      </c>
    </row>
    <row r="21" spans="1:56" x14ac:dyDescent="0.25">
      <c r="A21" s="456" t="s">
        <v>13</v>
      </c>
      <c r="C21" s="334">
        <f>'Tav7'!C21/'Tav7'!$F21*100</f>
        <v>42.452990005082164</v>
      </c>
      <c r="D21" s="334">
        <f>'Tav7'!D21/'Tav7'!$F21*100</f>
        <v>55.003105765430007</v>
      </c>
      <c r="E21" s="334">
        <f>'Tav7'!E21/'Tav7'!$F21*100</f>
        <v>2.5439042294878309</v>
      </c>
      <c r="F21" s="334">
        <f>'Tav7'!F21/'Tav7'!$F21*100</f>
        <v>100</v>
      </c>
      <c r="H21" s="334">
        <f>'Tav7'!H21/'Tav7'!$K21*100</f>
        <v>37.413998539416539</v>
      </c>
      <c r="I21" s="334">
        <f>'Tav7'!I21/'Tav7'!$K21*100</f>
        <v>60.560402813544989</v>
      </c>
      <c r="J21" s="334">
        <f>'Tav7'!J21/'Tav7'!$K21*100</f>
        <v>2.0255986470384748</v>
      </c>
      <c r="K21" s="334">
        <f>'Tav7'!K21/'Tav7'!$K21*100</f>
        <v>100</v>
      </c>
      <c r="M21" s="334">
        <f>'Tav7'!M21/'Tav7'!$P21*100</f>
        <v>37.511842433308402</v>
      </c>
      <c r="N21" s="334">
        <f>'Tav7'!N21/'Tav7'!$P21*100</f>
        <v>60.613313388182497</v>
      </c>
      <c r="O21" s="334">
        <f>'Tav7'!O21/'Tav7'!$P21*100</f>
        <v>1.8748441785091001</v>
      </c>
      <c r="P21" s="334">
        <f>'Tav7'!P21/'Tav7'!$P21*100</f>
        <v>100</v>
      </c>
      <c r="R21" s="334">
        <f>'Tav7'!R21/'Tav7'!$U21*100</f>
        <v>34.940411700975083</v>
      </c>
      <c r="S21" s="334">
        <f>'Tav7'!S21/'Tav7'!$U21*100</f>
        <v>62.425514626218849</v>
      </c>
      <c r="T21" s="334">
        <f>'Tav7'!T21/'Tav7'!$U21*100</f>
        <v>2.6340736728060672</v>
      </c>
      <c r="U21" s="334">
        <f>'Tav7'!U21/'Tav7'!$U21*100</f>
        <v>100</v>
      </c>
      <c r="W21" s="334">
        <f>'Tav7'!W21/'Tav7'!$Z21*100</f>
        <v>35.541220893643796</v>
      </c>
      <c r="X21" s="334">
        <f>'Tav7'!X21/'Tav7'!$Z21*100</f>
        <v>62.555066079295152</v>
      </c>
      <c r="Y21" s="334">
        <f>'Tav7'!Y21/'Tav7'!$Z21*100</f>
        <v>1.9037130270610447</v>
      </c>
      <c r="Z21" s="334">
        <f>'Tav7'!Z21/'Tav7'!$Z21*100</f>
        <v>100</v>
      </c>
      <c r="AB21" s="334">
        <f>'Tav7'!AB21/'Tav7'!$AE21*100</f>
        <v>32.99429657794677</v>
      </c>
      <c r="AC21" s="334">
        <f>'Tav7'!AC21/'Tav7'!$AE21*100</f>
        <v>65.323193916349808</v>
      </c>
      <c r="AD21" s="334">
        <f>'Tav7'!AD21/'Tav7'!$AE21*100</f>
        <v>1.6825095057034218</v>
      </c>
      <c r="AE21" s="334">
        <f>'Tav7'!AE21/'Tav7'!$AE21*100</f>
        <v>100</v>
      </c>
      <c r="AG21" s="334">
        <f>'Tav7'!AG21/'Tav7'!$AJ21*100</f>
        <v>35.172485453034078</v>
      </c>
      <c r="AH21" s="334">
        <f>'Tav7'!AH21/'Tav7'!$AJ21*100</f>
        <v>63.861180382377391</v>
      </c>
      <c r="AI21" s="334">
        <f>'Tav7'!AI21/'Tav7'!$AJ21*100</f>
        <v>0.96633416458852872</v>
      </c>
      <c r="AJ21" s="334">
        <f>'Tav7'!AJ21/'Tav7'!$AJ21*100</f>
        <v>100</v>
      </c>
      <c r="AL21" s="334">
        <f>'Tav7'!AL21/'Tav7'!$AO21*100</f>
        <v>27.958181530175828</v>
      </c>
      <c r="AM21" s="334">
        <f>'Tav7'!AM21/'Tav7'!$AO21*100</f>
        <v>71.772532868683669</v>
      </c>
      <c r="AN21" s="334">
        <f>'Tav7'!AN21/'Tav7'!$AO21*100</f>
        <v>0.26928560114050371</v>
      </c>
      <c r="AO21" s="334">
        <f>'Tav7'!AO21/'Tav7'!$AO21*100</f>
        <v>100</v>
      </c>
      <c r="AP21" s="334"/>
      <c r="AQ21" s="334">
        <f>'Tav7'!AQ21/'Tav7'!$AT21*100</f>
        <v>41.872326423165511</v>
      </c>
      <c r="AR21" s="334">
        <f>'Tav7'!AR21/'Tav7'!$AT21*100</f>
        <v>53.191839420862131</v>
      </c>
      <c r="AS21" s="334">
        <f>'Tav7'!AS21/'Tav7'!$AT21*100</f>
        <v>4.9358341559723593</v>
      </c>
      <c r="AT21" s="334">
        <f>'Tav7'!AT21/'Tav7'!$AT21*100</f>
        <v>100</v>
      </c>
      <c r="AU21" s="334"/>
      <c r="AV21" s="334">
        <f>'Tav7'!AV21/'Tav7'!$AY21*100</f>
        <v>35.075187969924812</v>
      </c>
      <c r="AW21" s="334">
        <f>'Tav7'!AW21/'Tav7'!$AY21*100</f>
        <v>56.372180451127818</v>
      </c>
      <c r="AX21" s="334">
        <f>'Tav7'!AX21/'Tav7'!$AY21*100</f>
        <v>8.5526315789473681</v>
      </c>
      <c r="AY21" s="334">
        <f>'Tav7'!AY21/'Tav7'!$AY21*100</f>
        <v>100</v>
      </c>
      <c r="AZ21" s="334"/>
      <c r="BA21" s="286">
        <f t="shared" si="1"/>
        <v>-6.7971384532406987</v>
      </c>
      <c r="BB21" s="286">
        <f t="shared" si="2"/>
        <v>3.1803410302656872</v>
      </c>
      <c r="BC21" s="286">
        <f t="shared" si="3"/>
        <v>3.6167974229750088</v>
      </c>
      <c r="BD21" s="286">
        <f t="shared" si="4"/>
        <v>0</v>
      </c>
    </row>
    <row r="22" spans="1:56" x14ac:dyDescent="0.25">
      <c r="A22" s="456" t="s">
        <v>14</v>
      </c>
      <c r="C22" s="334">
        <f>'Tav7'!C22/'Tav7'!$F22*100</f>
        <v>28.965517241379313</v>
      </c>
      <c r="D22" s="334">
        <f>'Tav7'!D22/'Tav7'!$F22*100</f>
        <v>63.515559293523971</v>
      </c>
      <c r="E22" s="334">
        <f>'Tav7'!E22/'Tav7'!$F22*100</f>
        <v>7.5189234650967203</v>
      </c>
      <c r="F22" s="334">
        <f>'Tav7'!F22/'Tav7'!$F22*100</f>
        <v>100</v>
      </c>
      <c r="H22" s="334">
        <f>'Tav7'!H22/'Tav7'!$K22*100</f>
        <v>30.932022231722961</v>
      </c>
      <c r="I22" s="334">
        <f>'Tav7'!I22/'Tav7'!$K22*100</f>
        <v>59.769132107738358</v>
      </c>
      <c r="J22" s="334">
        <f>'Tav7'!J22/'Tav7'!$K22*100</f>
        <v>9.2988456605386922</v>
      </c>
      <c r="K22" s="334">
        <f>'Tav7'!K22/'Tav7'!$K22*100</f>
        <v>100</v>
      </c>
      <c r="M22" s="334">
        <f>'Tav7'!M22/'Tav7'!$P22*100</f>
        <v>30.517521466697612</v>
      </c>
      <c r="N22" s="334">
        <f>'Tav7'!N22/'Tav7'!$P22*100</f>
        <v>61.870503597122308</v>
      </c>
      <c r="O22" s="334">
        <f>'Tav7'!O22/'Tav7'!$P22*100</f>
        <v>7.6119749361800881</v>
      </c>
      <c r="P22" s="334">
        <f>'Tav7'!P22/'Tav7'!$P22*100</f>
        <v>100</v>
      </c>
      <c r="R22" s="334">
        <f>'Tav7'!R22/'Tav7'!$U22*100</f>
        <v>35.416074978699235</v>
      </c>
      <c r="S22" s="334">
        <f>'Tav7'!S22/'Tav7'!$U22*100</f>
        <v>58.534507242260723</v>
      </c>
      <c r="T22" s="334">
        <f>'Tav7'!T22/'Tav7'!$U22*100</f>
        <v>6.0494177790400459</v>
      </c>
      <c r="U22" s="334">
        <f>'Tav7'!U22/'Tav7'!$U22*100</f>
        <v>100</v>
      </c>
      <c r="W22" s="334">
        <f>'Tav7'!W22/'Tav7'!$Z22*100</f>
        <v>27.893864013266999</v>
      </c>
      <c r="X22" s="334">
        <f>'Tav7'!X22/'Tav7'!$Z22*100</f>
        <v>64.742951907131001</v>
      </c>
      <c r="Y22" s="334">
        <f>'Tav7'!Y22/'Tav7'!$Z22*100</f>
        <v>7.3631840796019903</v>
      </c>
      <c r="Z22" s="334">
        <f>'Tav7'!Z22/'Tav7'!$Z22*100</f>
        <v>100</v>
      </c>
      <c r="AB22" s="334">
        <f>'Tav7'!AB22/'Tav7'!$AE22*100</f>
        <v>33.396440742143128</v>
      </c>
      <c r="AC22" s="334">
        <f>'Tav7'!AC22/'Tav7'!$AE22*100</f>
        <v>63.91518364255964</v>
      </c>
      <c r="AD22" s="334">
        <f>'Tav7'!AD22/'Tav7'!$AE22*100</f>
        <v>2.688375615297236</v>
      </c>
      <c r="AE22" s="334">
        <f>'Tav7'!AE22/'Tav7'!$AE22*100</f>
        <v>100</v>
      </c>
      <c r="AG22" s="334">
        <f>'Tav7'!AG22/'Tav7'!$AJ22*100</f>
        <v>32.848837209302324</v>
      </c>
      <c r="AH22" s="334">
        <f>'Tav7'!AH22/'Tav7'!$AJ22*100</f>
        <v>66.279069767441854</v>
      </c>
      <c r="AI22" s="334">
        <f>'Tav7'!AI22/'Tav7'!$AJ22*100</f>
        <v>0.87209302325581395</v>
      </c>
      <c r="AJ22" s="334">
        <f>'Tav7'!AJ22/'Tav7'!$AJ22*100</f>
        <v>100</v>
      </c>
      <c r="AL22" s="334">
        <f>'Tav7'!AL22/'Tav7'!$AO22*100</f>
        <v>22.592873388931007</v>
      </c>
      <c r="AM22" s="334">
        <f>'Tav7'!AM22/'Tav7'!$AO22*100</f>
        <v>72.782410917361645</v>
      </c>
      <c r="AN22" s="334">
        <f>'Tav7'!AN22/'Tav7'!$AO22*100</f>
        <v>4.6247156937073539</v>
      </c>
      <c r="AO22" s="334">
        <f>'Tav7'!AO22/'Tav7'!$AO22*100</f>
        <v>100</v>
      </c>
      <c r="AP22" s="334"/>
      <c r="AQ22" s="334">
        <f>'Tav7'!AQ22/'Tav7'!$AT22*100</f>
        <v>43.613707165109034</v>
      </c>
      <c r="AR22" s="334">
        <f>'Tav7'!AR22/'Tav7'!$AT22*100</f>
        <v>51.791277258566979</v>
      </c>
      <c r="AS22" s="334">
        <f>'Tav7'!AS22/'Tav7'!$AT22*100</f>
        <v>4.5950155763239877</v>
      </c>
      <c r="AT22" s="334">
        <f>'Tav7'!AT22/'Tav7'!$AT22*100</f>
        <v>100</v>
      </c>
      <c r="AU22" s="334"/>
      <c r="AV22" s="334">
        <f>'Tav7'!AV22/'Tav7'!$AY22*100</f>
        <v>34.257602862254025</v>
      </c>
      <c r="AW22" s="334">
        <f>'Tav7'!AW22/'Tav7'!$AY22*100</f>
        <v>55.54561717352415</v>
      </c>
      <c r="AX22" s="334">
        <f>'Tav7'!AX22/'Tav7'!$AY22*100</f>
        <v>10.196779964221825</v>
      </c>
      <c r="AY22" s="334">
        <f>'Tav7'!AY22/'Tav7'!$AY22*100</f>
        <v>100</v>
      </c>
      <c r="AZ22" s="334"/>
      <c r="BA22" s="286">
        <f t="shared" si="1"/>
        <v>-9.3561043028550088</v>
      </c>
      <c r="BB22" s="286">
        <f t="shared" si="2"/>
        <v>3.7543399149571712</v>
      </c>
      <c r="BC22" s="286">
        <f t="shared" si="3"/>
        <v>5.6017643878978376</v>
      </c>
      <c r="BD22" s="286">
        <f t="shared" si="4"/>
        <v>0</v>
      </c>
    </row>
    <row r="23" spans="1:56" x14ac:dyDescent="0.25">
      <c r="A23" s="456" t="s">
        <v>15</v>
      </c>
      <c r="C23" s="334">
        <f>'Tav7'!C23/'Tav7'!$F23*100</f>
        <v>35.220808447038365</v>
      </c>
      <c r="D23" s="334">
        <f>'Tav7'!D23/'Tav7'!$F23*100</f>
        <v>56.957270397290408</v>
      </c>
      <c r="E23" s="334">
        <f>'Tav7'!E23/'Tav7'!$F23*100</f>
        <v>7.8219211556712338</v>
      </c>
      <c r="F23" s="334">
        <f>'Tav7'!F23/'Tav7'!$F23*100</f>
        <v>100</v>
      </c>
      <c r="H23" s="334">
        <f>'Tav7'!H23/'Tav7'!$K23*100</f>
        <v>34.378675315757562</v>
      </c>
      <c r="I23" s="334">
        <f>'Tav7'!I23/'Tav7'!$K23*100</f>
        <v>58.819662071837129</v>
      </c>
      <c r="J23" s="334">
        <f>'Tav7'!J23/'Tav7'!$K23*100</f>
        <v>6.8016626124053099</v>
      </c>
      <c r="K23" s="334">
        <f>'Tav7'!K23/'Tav7'!$K23*100</f>
        <v>100</v>
      </c>
      <c r="M23" s="334">
        <f>'Tav7'!M23/'Tav7'!$P23*100</f>
        <v>32.855006640846312</v>
      </c>
      <c r="N23" s="334">
        <f>'Tav7'!N23/'Tav7'!$P23*100</f>
        <v>60.871947764867599</v>
      </c>
      <c r="O23" s="334">
        <f>'Tav7'!O23/'Tav7'!$P23*100</f>
        <v>6.2730455942860868</v>
      </c>
      <c r="P23" s="334">
        <f>'Tav7'!P23/'Tav7'!$P23*100</f>
        <v>100</v>
      </c>
      <c r="R23" s="334">
        <f>'Tav7'!R23/'Tav7'!$U23*100</f>
        <v>31.965406342973463</v>
      </c>
      <c r="S23" s="334">
        <f>'Tav7'!S23/'Tav7'!$U23*100</f>
        <v>62.821454812637768</v>
      </c>
      <c r="T23" s="334">
        <f>'Tav7'!T23/'Tav7'!$U23*100</f>
        <v>5.2131388443887694</v>
      </c>
      <c r="U23" s="334">
        <f>'Tav7'!U23/'Tav7'!$U23*100</f>
        <v>100</v>
      </c>
      <c r="W23" s="334">
        <f>'Tav7'!W23/'Tav7'!$Z23*100</f>
        <v>31.136763842692233</v>
      </c>
      <c r="X23" s="334">
        <f>'Tav7'!X23/'Tav7'!$Z23*100</f>
        <v>64.099654340311758</v>
      </c>
      <c r="Y23" s="334">
        <f>'Tav7'!Y23/'Tav7'!$Z23*100</f>
        <v>4.7635818169960213</v>
      </c>
      <c r="Z23" s="334">
        <f>'Tav7'!Z23/'Tav7'!$Z23*100</f>
        <v>100</v>
      </c>
      <c r="AB23" s="334">
        <f>'Tav7'!AB23/'Tav7'!$AE23*100</f>
        <v>32.192258753027133</v>
      </c>
      <c r="AC23" s="334">
        <f>'Tav7'!AC23/'Tav7'!$AE23*100</f>
        <v>63.919331226313126</v>
      </c>
      <c r="AD23" s="334">
        <f>'Tav7'!AD23/'Tav7'!$AE23*100</f>
        <v>3.8884100206597436</v>
      </c>
      <c r="AE23" s="334">
        <f>'Tav7'!AE23/'Tav7'!$AE23*100</f>
        <v>100</v>
      </c>
      <c r="AG23" s="334">
        <f>'Tav7'!AG23/'Tav7'!$AJ23*100</f>
        <v>33.309114027519186</v>
      </c>
      <c r="AH23" s="334">
        <f>'Tav7'!AH23/'Tav7'!$AJ23*100</f>
        <v>64.32798994898809</v>
      </c>
      <c r="AI23" s="334">
        <f>'Tav7'!AI23/'Tav7'!$AJ23*100</f>
        <v>2.3628960234927265</v>
      </c>
      <c r="AJ23" s="334">
        <f>'Tav7'!AJ23/'Tav7'!$AJ23*100</f>
        <v>100</v>
      </c>
      <c r="AL23" s="334">
        <f>'Tav7'!AL23/'Tav7'!$AO23*100</f>
        <v>28.86697504193565</v>
      </c>
      <c r="AM23" s="334">
        <f>'Tav7'!AM23/'Tav7'!$AO23*100</f>
        <v>69.386977075179175</v>
      </c>
      <c r="AN23" s="334">
        <f>'Tav7'!AN23/'Tav7'!$AO23*100</f>
        <v>1.7460478828851724</v>
      </c>
      <c r="AO23" s="334">
        <f>'Tav7'!AO23/'Tav7'!$AO23*100</f>
        <v>100</v>
      </c>
      <c r="AP23" s="334"/>
      <c r="AQ23" s="334">
        <f>'Tav7'!AQ23/'Tav7'!$AT23*100</f>
        <v>41.554859868813359</v>
      </c>
      <c r="AR23" s="334">
        <f>'Tav7'!AR23/'Tav7'!$AT23*100</f>
        <v>51.329258596700456</v>
      </c>
      <c r="AS23" s="334">
        <f>'Tav7'!AS23/'Tav7'!$AT23*100</f>
        <v>7.1158815344861859</v>
      </c>
      <c r="AT23" s="334">
        <f>'Tav7'!AT23/'Tav7'!$AT23*100</f>
        <v>100</v>
      </c>
      <c r="AU23" s="334"/>
      <c r="AV23" s="334">
        <f>'Tav7'!AV23/'Tav7'!$AY23*100</f>
        <v>31.083582089552237</v>
      </c>
      <c r="AW23" s="334">
        <f>'Tav7'!AW23/'Tav7'!$AY23*100</f>
        <v>56.56417910447761</v>
      </c>
      <c r="AX23" s="334">
        <f>'Tav7'!AX23/'Tav7'!$AY23*100</f>
        <v>12.352238805970149</v>
      </c>
      <c r="AY23" s="334">
        <f>'Tav7'!AY23/'Tav7'!$AY23*100</f>
        <v>100</v>
      </c>
      <c r="AZ23" s="334"/>
      <c r="BA23" s="286">
        <f t="shared" si="1"/>
        <v>-10.471277779261122</v>
      </c>
      <c r="BB23" s="286">
        <f t="shared" si="2"/>
        <v>5.2349205077771543</v>
      </c>
      <c r="BC23" s="286">
        <f t="shared" si="3"/>
        <v>5.2363572714839632</v>
      </c>
      <c r="BD23" s="286">
        <f t="shared" si="4"/>
        <v>0</v>
      </c>
    </row>
    <row r="24" spans="1:56" x14ac:dyDescent="0.25">
      <c r="A24" s="456" t="s">
        <v>16</v>
      </c>
      <c r="C24" s="334">
        <f>'Tav7'!C24/'Tav7'!$F24*100</f>
        <v>30.860559110811721</v>
      </c>
      <c r="D24" s="334">
        <f>'Tav7'!D24/'Tav7'!$F24*100</f>
        <v>62.068223494629692</v>
      </c>
      <c r="E24" s="334">
        <f>'Tav7'!E24/'Tav7'!$F24*100</f>
        <v>7.0712173945585866</v>
      </c>
      <c r="F24" s="334">
        <f>'Tav7'!F24/'Tav7'!$F24*100</f>
        <v>100</v>
      </c>
      <c r="H24" s="334">
        <f>'Tav7'!H24/'Tav7'!$K24*100</f>
        <v>29.563940615750344</v>
      </c>
      <c r="I24" s="334">
        <f>'Tav7'!I24/'Tav7'!$K24*100</f>
        <v>64.597851166476332</v>
      </c>
      <c r="J24" s="334">
        <f>'Tav7'!J24/'Tav7'!$K24*100</f>
        <v>5.8382082177733237</v>
      </c>
      <c r="K24" s="334">
        <f>'Tav7'!K24/'Tav7'!$K24*100</f>
        <v>100</v>
      </c>
      <c r="M24" s="334">
        <f>'Tav7'!M24/'Tav7'!$P24*100</f>
        <v>27.483209859447484</v>
      </c>
      <c r="N24" s="334">
        <f>'Tav7'!N24/'Tav7'!$P24*100</f>
        <v>67.23395416464723</v>
      </c>
      <c r="O24" s="334">
        <f>'Tav7'!O24/'Tav7'!$P24*100</f>
        <v>5.2828359759052823</v>
      </c>
      <c r="P24" s="334">
        <f>'Tav7'!P24/'Tav7'!$P24*100</f>
        <v>100</v>
      </c>
      <c r="R24" s="334">
        <f>'Tav7'!R24/'Tav7'!$U24*100</f>
        <v>25.823361823361822</v>
      </c>
      <c r="S24" s="334">
        <f>'Tav7'!S24/'Tav7'!$U24*100</f>
        <v>69.851851851851848</v>
      </c>
      <c r="T24" s="334">
        <f>'Tav7'!T24/'Tav7'!$U24*100</f>
        <v>4.3247863247863245</v>
      </c>
      <c r="U24" s="334">
        <f>'Tav7'!U24/'Tav7'!$U24*100</f>
        <v>100</v>
      </c>
      <c r="W24" s="334">
        <f>'Tav7'!W24/'Tav7'!$Z24*100</f>
        <v>23.84587909634789</v>
      </c>
      <c r="X24" s="334">
        <f>'Tav7'!X24/'Tav7'!$Z24*100</f>
        <v>72.419412447539955</v>
      </c>
      <c r="Y24" s="334">
        <f>'Tav7'!Y24/'Tav7'!$Z24*100</f>
        <v>3.7347084561121529</v>
      </c>
      <c r="Z24" s="334">
        <f>'Tav7'!Z24/'Tav7'!$Z24*100</f>
        <v>100</v>
      </c>
      <c r="AB24" s="334">
        <f>'Tav7'!AB24/'Tav7'!$AE24*100</f>
        <v>23.408557793415838</v>
      </c>
      <c r="AC24" s="334">
        <f>'Tav7'!AC24/'Tav7'!$AE24*100</f>
        <v>73.687616274367059</v>
      </c>
      <c r="AD24" s="334">
        <f>'Tav7'!AD24/'Tav7'!$AE24*100</f>
        <v>2.9038259322170994</v>
      </c>
      <c r="AE24" s="334">
        <f>'Tav7'!AE24/'Tav7'!$AE24*100</f>
        <v>100</v>
      </c>
      <c r="AG24" s="334">
        <f>'Tav7'!AG24/'Tav7'!$AJ24*100</f>
        <v>23.126091294587177</v>
      </c>
      <c r="AH24" s="334">
        <f>'Tav7'!AH24/'Tav7'!$AJ24*100</f>
        <v>74.713145422798704</v>
      </c>
      <c r="AI24" s="334">
        <f>'Tav7'!AI24/'Tav7'!$AJ24*100</f>
        <v>2.1607632826141181</v>
      </c>
      <c r="AJ24" s="334">
        <f>'Tav7'!AJ24/'Tav7'!$AJ24*100</f>
        <v>100</v>
      </c>
      <c r="AL24" s="334">
        <f>'Tav7'!AL24/'Tav7'!$AO24*100</f>
        <v>18.368151359873867</v>
      </c>
      <c r="AM24" s="334">
        <f>'Tav7'!AM24/'Tav7'!$AO24*100</f>
        <v>80.271974773354358</v>
      </c>
      <c r="AN24" s="334">
        <f>'Tav7'!AN24/'Tav7'!$AO24*100</f>
        <v>1.3598738667717778</v>
      </c>
      <c r="AO24" s="334">
        <f>'Tav7'!AO24/'Tav7'!$AO24*100</f>
        <v>100</v>
      </c>
      <c r="AP24" s="334"/>
      <c r="AQ24" s="334">
        <f>'Tav7'!AQ24/'Tav7'!$AT24*100</f>
        <v>38.723536414928311</v>
      </c>
      <c r="AR24" s="334">
        <f>'Tav7'!AR24/'Tav7'!$AT24*100</f>
        <v>57.114757492623845</v>
      </c>
      <c r="AS24" s="334">
        <f>'Tav7'!AS24/'Tav7'!$AT24*100</f>
        <v>4.1617060924478491</v>
      </c>
      <c r="AT24" s="334">
        <f>'Tav7'!AT24/'Tav7'!$AT24*100</f>
        <v>100</v>
      </c>
      <c r="AU24" s="334"/>
      <c r="AV24" s="334">
        <f>'Tav7'!AV24/'Tav7'!$AY24*100</f>
        <v>31.981544439048083</v>
      </c>
      <c r="AW24" s="334">
        <f>'Tav7'!AW24/'Tav7'!$AY24*100</f>
        <v>60.526954832442939</v>
      </c>
      <c r="AX24" s="334">
        <f>'Tav7'!AX24/'Tav7'!$AY24*100</f>
        <v>7.491500728508985</v>
      </c>
      <c r="AY24" s="334">
        <f>'Tav7'!AY24/'Tav7'!$AY24*100</f>
        <v>100</v>
      </c>
      <c r="AZ24" s="334"/>
      <c r="BA24" s="286">
        <f t="shared" si="1"/>
        <v>-6.7419919758802287</v>
      </c>
      <c r="BB24" s="286">
        <f t="shared" si="2"/>
        <v>3.4121973398190946</v>
      </c>
      <c r="BC24" s="286">
        <f t="shared" si="3"/>
        <v>3.3297946360611359</v>
      </c>
      <c r="BD24" s="286">
        <f t="shared" si="4"/>
        <v>0</v>
      </c>
    </row>
    <row r="25" spans="1:56" x14ac:dyDescent="0.25">
      <c r="A25" s="456" t="s">
        <v>17</v>
      </c>
      <c r="C25" s="334">
        <f>'Tav7'!C25/'Tav7'!$F25*100</f>
        <v>36.241715399610136</v>
      </c>
      <c r="D25" s="334">
        <f>'Tav7'!D25/'Tav7'!$F25*100</f>
        <v>56.600389863547761</v>
      </c>
      <c r="E25" s="334">
        <f>'Tav7'!E25/'Tav7'!$F25*100</f>
        <v>7.1578947368421044</v>
      </c>
      <c r="F25" s="334">
        <f>'Tav7'!F25/'Tav7'!$F25*100</f>
        <v>100</v>
      </c>
      <c r="H25" s="334">
        <f>'Tav7'!H25/'Tav7'!$K25*100</f>
        <v>29.576612903225808</v>
      </c>
      <c r="I25" s="334">
        <f>'Tav7'!I25/'Tav7'!$K25*100</f>
        <v>62.469758064516135</v>
      </c>
      <c r="J25" s="334">
        <f>'Tav7'!J25/'Tav7'!$K25*100</f>
        <v>7.9536290322580641</v>
      </c>
      <c r="K25" s="334">
        <f>'Tav7'!K25/'Tav7'!$K25*100</f>
        <v>100</v>
      </c>
      <c r="M25" s="334">
        <f>'Tav7'!M25/'Tav7'!$P25*100</f>
        <v>27.581750032312264</v>
      </c>
      <c r="N25" s="334">
        <f>'Tav7'!N25/'Tav7'!$P25*100</f>
        <v>66.744216104433235</v>
      </c>
      <c r="O25" s="334">
        <f>'Tav7'!O25/'Tav7'!$P25*100</f>
        <v>5.6740338632544915</v>
      </c>
      <c r="P25" s="334">
        <f>'Tav7'!P25/'Tav7'!$P25*100</f>
        <v>100</v>
      </c>
      <c r="R25" s="334">
        <f>'Tav7'!R25/'Tav7'!$U25*100</f>
        <v>25.94076655052265</v>
      </c>
      <c r="S25" s="334">
        <f>'Tav7'!S25/'Tav7'!$U25*100</f>
        <v>69.076655052264812</v>
      </c>
      <c r="T25" s="334">
        <f>'Tav7'!T25/'Tav7'!$U25*100</f>
        <v>4.982578397212543</v>
      </c>
      <c r="U25" s="334">
        <f>'Tav7'!U25/'Tav7'!$U25*100</f>
        <v>100</v>
      </c>
      <c r="W25" s="334">
        <f>'Tav7'!W25/'Tav7'!$Z25*100</f>
        <v>28.059643687064291</v>
      </c>
      <c r="X25" s="334">
        <f>'Tav7'!X25/'Tav7'!$Z25*100</f>
        <v>66.886134779240905</v>
      </c>
      <c r="Y25" s="334">
        <f>'Tav7'!Y25/'Tav7'!$Z25*100</f>
        <v>5.0542215336948102</v>
      </c>
      <c r="Z25" s="334">
        <f>'Tav7'!Z25/'Tav7'!$Z25*100</f>
        <v>100</v>
      </c>
      <c r="AB25" s="334">
        <f>'Tav7'!AB25/'Tav7'!$AE25*100</f>
        <v>31.555555555555554</v>
      </c>
      <c r="AC25" s="334">
        <f>'Tav7'!AC25/'Tav7'!$AE25*100</f>
        <v>61.94708994708995</v>
      </c>
      <c r="AD25" s="334">
        <f>'Tav7'!AD25/'Tav7'!$AE25*100</f>
        <v>6.4973544973544977</v>
      </c>
      <c r="AE25" s="334">
        <f>'Tav7'!AE25/'Tav7'!$AE25*100</f>
        <v>100</v>
      </c>
      <c r="AG25" s="334">
        <f>'Tav7'!AG25/'Tav7'!$AJ25*100</f>
        <v>34.009888108248767</v>
      </c>
      <c r="AH25" s="334">
        <f>'Tav7'!AH25/'Tav7'!$AJ25*100</f>
        <v>63.413999479573249</v>
      </c>
      <c r="AI25" s="334">
        <f>'Tav7'!AI25/'Tav7'!$AJ25*100</f>
        <v>2.5761124121779861</v>
      </c>
      <c r="AJ25" s="334">
        <f>'Tav7'!AJ25/'Tav7'!$AJ25*100</f>
        <v>100</v>
      </c>
      <c r="AL25" s="334">
        <f>'Tav7'!AL25/'Tav7'!$AO25*100</f>
        <v>33.762597984322504</v>
      </c>
      <c r="AM25" s="334">
        <f>'Tav7'!AM25/'Tav7'!$AO25*100</f>
        <v>65.621500559910416</v>
      </c>
      <c r="AN25" s="334">
        <f>'Tav7'!AN25/'Tav7'!$AO25*100</f>
        <v>0.61590145576707722</v>
      </c>
      <c r="AO25" s="334">
        <f>'Tav7'!AO25/'Tav7'!$AO25*100</f>
        <v>100</v>
      </c>
      <c r="AP25" s="334"/>
      <c r="AQ25" s="334">
        <f>'Tav7'!AQ25/'Tav7'!$AT25*100</f>
        <v>51.758555133079852</v>
      </c>
      <c r="AR25" s="334">
        <f>'Tav7'!AR25/'Tav7'!$AT25*100</f>
        <v>40.731939163498097</v>
      </c>
      <c r="AS25" s="334">
        <f>'Tav7'!AS25/'Tav7'!$AT25*100</f>
        <v>7.5095057034220538</v>
      </c>
      <c r="AT25" s="334">
        <f>'Tav7'!AT25/'Tav7'!$AT25*100</f>
        <v>100</v>
      </c>
      <c r="AU25" s="334"/>
      <c r="AV25" s="334">
        <f>'Tav7'!AV25/'Tav7'!$AY25*100</f>
        <v>42.799461641991925</v>
      </c>
      <c r="AW25" s="334">
        <f>'Tav7'!AW25/'Tav7'!$AY25*100</f>
        <v>39.905787348586806</v>
      </c>
      <c r="AX25" s="334">
        <f>'Tav7'!AX25/'Tav7'!$AY25*100</f>
        <v>17.294751009421265</v>
      </c>
      <c r="AY25" s="334">
        <f>'Tav7'!AY25/'Tav7'!$AY25*100</f>
        <v>100</v>
      </c>
      <c r="AZ25" s="334"/>
      <c r="BA25" s="286">
        <f t="shared" si="1"/>
        <v>-8.959093491087927</v>
      </c>
      <c r="BB25" s="286">
        <f t="shared" si="2"/>
        <v>-0.82615181491129164</v>
      </c>
      <c r="BC25" s="286">
        <f t="shared" si="3"/>
        <v>9.7852453059992115</v>
      </c>
      <c r="BD25" s="286">
        <f t="shared" si="4"/>
        <v>0</v>
      </c>
    </row>
    <row r="26" spans="1:56" x14ac:dyDescent="0.25">
      <c r="A26" s="456" t="s">
        <v>18</v>
      </c>
      <c r="C26" s="334">
        <f>'Tav7'!C26/'Tav7'!$F26*100</f>
        <v>34.349025810142344</v>
      </c>
      <c r="D26" s="334">
        <f>'Tav7'!D26/'Tav7'!$F26*100</f>
        <v>57.39139213244944</v>
      </c>
      <c r="E26" s="334">
        <f>'Tav7'!E26/'Tav7'!$F26*100</f>
        <v>8.2595820574082168</v>
      </c>
      <c r="F26" s="334">
        <f>'Tav7'!F26/'Tav7'!$F26*100</f>
        <v>100</v>
      </c>
      <c r="H26" s="334">
        <f>'Tav7'!H26/'Tav7'!$K26*100</f>
        <v>33.394841430772978</v>
      </c>
      <c r="I26" s="334">
        <f>'Tav7'!I26/'Tav7'!$K26*100</f>
        <v>58.810528023359552</v>
      </c>
      <c r="J26" s="334">
        <f>'Tav7'!J26/'Tav7'!$K26*100</f>
        <v>7.7946305458674674</v>
      </c>
      <c r="K26" s="334">
        <f>'Tav7'!K26/'Tav7'!$K26*100</f>
        <v>100</v>
      </c>
      <c r="M26" s="334">
        <f>'Tav7'!M26/'Tav7'!$P26*100</f>
        <v>28.978848134357921</v>
      </c>
      <c r="N26" s="334">
        <f>'Tav7'!N26/'Tav7'!$P26*100</f>
        <v>63.669492196783651</v>
      </c>
      <c r="O26" s="334">
        <f>'Tav7'!O26/'Tav7'!$P26*100</f>
        <v>7.3516596688584332</v>
      </c>
      <c r="P26" s="334">
        <f>'Tav7'!P26/'Tav7'!$P26*100</f>
        <v>100</v>
      </c>
      <c r="R26" s="334">
        <f>'Tav7'!R26/'Tav7'!$U26*100</f>
        <v>27.312990409764602</v>
      </c>
      <c r="S26" s="334">
        <f>'Tav7'!S26/'Tav7'!$U26*100</f>
        <v>66.301656495204881</v>
      </c>
      <c r="T26" s="334">
        <f>'Tav7'!T26/'Tav7'!$U26*100</f>
        <v>6.3853530950305144</v>
      </c>
      <c r="U26" s="334">
        <f>'Tav7'!U26/'Tav7'!$U26*100</f>
        <v>100</v>
      </c>
      <c r="W26" s="334">
        <f>'Tav7'!W26/'Tav7'!$Z26*100</f>
        <v>26.879699248120303</v>
      </c>
      <c r="X26" s="334">
        <f>'Tav7'!X26/'Tav7'!$Z26*100</f>
        <v>66.81634642160958</v>
      </c>
      <c r="Y26" s="334">
        <f>'Tav7'!Y26/'Tav7'!$Z26*100</f>
        <v>6.3039543302701198</v>
      </c>
      <c r="Z26" s="334">
        <f>'Tav7'!Z26/'Tav7'!$Z26*100</f>
        <v>100</v>
      </c>
      <c r="AB26" s="334">
        <f>'Tav7'!AB26/'Tav7'!$AE26*100</f>
        <v>26.378815352070113</v>
      </c>
      <c r="AC26" s="334">
        <f>'Tav7'!AC26/'Tav7'!$AE26*100</f>
        <v>68.223028105167728</v>
      </c>
      <c r="AD26" s="334">
        <f>'Tav7'!AD26/'Tav7'!$AE26*100</f>
        <v>5.3981565427621634</v>
      </c>
      <c r="AE26" s="334">
        <f>'Tav7'!AE26/'Tav7'!$AE26*100</f>
        <v>100</v>
      </c>
      <c r="AG26" s="334">
        <f>'Tav7'!AG26/'Tav7'!$AJ26*100</f>
        <v>26.044561454829118</v>
      </c>
      <c r="AH26" s="334">
        <f>'Tav7'!AH26/'Tav7'!$AJ26*100</f>
        <v>71.429964409341324</v>
      </c>
      <c r="AI26" s="334">
        <f>'Tav7'!AI26/'Tav7'!$AJ26*100</f>
        <v>2.5254741358295552</v>
      </c>
      <c r="AJ26" s="334">
        <f>'Tav7'!AJ26/'Tav7'!$AJ26*100</f>
        <v>100</v>
      </c>
      <c r="AL26" s="334">
        <f>'Tav7'!AL26/'Tav7'!$AO26*100</f>
        <v>25.039590125756874</v>
      </c>
      <c r="AM26" s="334">
        <f>'Tav7'!AM26/'Tav7'!$AO26*100</f>
        <v>72.51979506287843</v>
      </c>
      <c r="AN26" s="334">
        <f>'Tav7'!AN26/'Tav7'!$AO26*100</f>
        <v>2.440614811364695</v>
      </c>
      <c r="AO26" s="334">
        <f>'Tav7'!AO26/'Tav7'!$AO26*100</f>
        <v>100</v>
      </c>
      <c r="AP26" s="334"/>
      <c r="AQ26" s="334">
        <f>'Tav7'!AQ26/'Tav7'!$AT26*100</f>
        <v>42.928090346282062</v>
      </c>
      <c r="AR26" s="334">
        <f>'Tav7'!AR26/'Tav7'!$AT26*100</f>
        <v>50.778964555411932</v>
      </c>
      <c r="AS26" s="334">
        <f>'Tav7'!AS26/'Tav7'!$AT26*100</f>
        <v>6.2929450983060073</v>
      </c>
      <c r="AT26" s="334">
        <f>'Tav7'!AT26/'Tav7'!$AT26*100</f>
        <v>100</v>
      </c>
      <c r="AU26" s="334"/>
      <c r="AV26" s="334">
        <f>'Tav7'!AV26/'Tav7'!$AY26*100</f>
        <v>34.294205052005942</v>
      </c>
      <c r="AW26" s="334">
        <f>'Tav7'!AW26/'Tav7'!$AY26*100</f>
        <v>53.541357107478952</v>
      </c>
      <c r="AX26" s="334">
        <f>'Tav7'!AX26/'Tav7'!$AY26*100</f>
        <v>12.164437840515106</v>
      </c>
      <c r="AY26" s="334">
        <f>'Tav7'!AY26/'Tav7'!$AY26*100</f>
        <v>100</v>
      </c>
      <c r="AZ26" s="334"/>
      <c r="BA26" s="286">
        <f t="shared" si="1"/>
        <v>-8.6338852942761193</v>
      </c>
      <c r="BB26" s="286">
        <f t="shared" si="2"/>
        <v>2.7623925520670198</v>
      </c>
      <c r="BC26" s="286">
        <f t="shared" si="3"/>
        <v>5.8714927422090986</v>
      </c>
      <c r="BD26" s="286">
        <f t="shared" si="4"/>
        <v>0</v>
      </c>
    </row>
    <row r="27" spans="1:56" x14ac:dyDescent="0.25">
      <c r="A27" s="456" t="s">
        <v>19</v>
      </c>
      <c r="C27" s="334">
        <f>'Tav7'!C27/'Tav7'!$F27*100</f>
        <v>28.401124515141813</v>
      </c>
      <c r="D27" s="334">
        <f>'Tav7'!D27/'Tav7'!$F27*100</f>
        <v>61.722002775701931</v>
      </c>
      <c r="E27" s="334">
        <f>'Tav7'!E27/'Tav7'!$F27*100</f>
        <v>9.8768727091562578</v>
      </c>
      <c r="F27" s="334">
        <f>'Tav7'!F27/'Tav7'!$F27*100</f>
        <v>100</v>
      </c>
      <c r="H27" s="334">
        <f>'Tav7'!H27/'Tav7'!$K27*100</f>
        <v>27.042290206478498</v>
      </c>
      <c r="I27" s="334">
        <f>'Tav7'!I27/'Tav7'!$K27*100</f>
        <v>64.0178064027278</v>
      </c>
      <c r="J27" s="334">
        <f>'Tav7'!J27/'Tav7'!$K27*100</f>
        <v>8.9399033907937095</v>
      </c>
      <c r="K27" s="334">
        <f>'Tav7'!K27/'Tav7'!$K27*100</f>
        <v>100</v>
      </c>
      <c r="M27" s="334">
        <f>'Tav7'!M27/'Tav7'!$P27*100</f>
        <v>24.360311450817914</v>
      </c>
      <c r="N27" s="334">
        <f>'Tav7'!N27/'Tav7'!$P27*100</f>
        <v>68.180584327451967</v>
      </c>
      <c r="O27" s="334">
        <f>'Tav7'!O27/'Tav7'!$P27*100</f>
        <v>7.459104221730124</v>
      </c>
      <c r="P27" s="334">
        <f>'Tav7'!P27/'Tav7'!$P27*100</f>
        <v>100</v>
      </c>
      <c r="R27" s="334">
        <f>'Tav7'!R27/'Tav7'!$U27*100</f>
        <v>24.822162578126466</v>
      </c>
      <c r="S27" s="334">
        <f>'Tav7'!S27/'Tav7'!$U27*100</f>
        <v>68.524184012462698</v>
      </c>
      <c r="T27" s="334">
        <f>'Tav7'!T27/'Tav7'!$U27*100</f>
        <v>6.653653409410837</v>
      </c>
      <c r="U27" s="334">
        <f>'Tav7'!U27/'Tav7'!$U27*100</f>
        <v>100</v>
      </c>
      <c r="W27" s="334">
        <f>'Tav7'!W27/'Tav7'!$Z27*100</f>
        <v>26.385665010738222</v>
      </c>
      <c r="X27" s="334">
        <f>'Tav7'!X27/'Tav7'!$Z27*100</f>
        <v>67.815692995205751</v>
      </c>
      <c r="Y27" s="334">
        <f>'Tav7'!Y27/'Tav7'!$Z27*100</f>
        <v>5.7986419940560117</v>
      </c>
      <c r="Z27" s="334">
        <f>'Tav7'!Z27/'Tav7'!$Z27*100</f>
        <v>100</v>
      </c>
      <c r="AB27" s="334">
        <f>'Tav7'!AB27/'Tav7'!$AE27*100</f>
        <v>22.670807453416149</v>
      </c>
      <c r="AC27" s="334">
        <f>'Tav7'!AC27/'Tav7'!$AE27*100</f>
        <v>72.420434301121858</v>
      </c>
      <c r="AD27" s="334">
        <f>'Tav7'!AD27/'Tav7'!$AE27*100</f>
        <v>4.9087582454619865</v>
      </c>
      <c r="AE27" s="334">
        <f>'Tav7'!AE27/'Tav7'!$AE27*100</f>
        <v>100</v>
      </c>
      <c r="AG27" s="334">
        <f>'Tav7'!AG27/'Tav7'!$AJ27*100</f>
        <v>19.417759219785673</v>
      </c>
      <c r="AH27" s="334">
        <f>'Tav7'!AH27/'Tav7'!$AJ27*100</f>
        <v>78.275469384179644</v>
      </c>
      <c r="AI27" s="334">
        <f>'Tav7'!AI27/'Tav7'!$AJ27*100</f>
        <v>2.3067713960346894</v>
      </c>
      <c r="AJ27" s="334">
        <f>'Tav7'!AJ27/'Tav7'!$AJ27*100</f>
        <v>100</v>
      </c>
      <c r="AL27" s="334">
        <f>'Tav7'!AL27/'Tav7'!$AO27*100</f>
        <v>16.354656632173096</v>
      </c>
      <c r="AM27" s="334">
        <f>'Tav7'!AM27/'Tav7'!$AO27*100</f>
        <v>82.191909689557846</v>
      </c>
      <c r="AN27" s="334">
        <f>'Tav7'!AN27/'Tav7'!$AO27*100</f>
        <v>1.45343367826905</v>
      </c>
      <c r="AO27" s="334">
        <f>'Tav7'!AO27/'Tav7'!$AO27*100</f>
        <v>100</v>
      </c>
      <c r="AP27" s="334"/>
      <c r="AQ27" s="334">
        <f>'Tav7'!AQ27/'Tav7'!$AT27*100</f>
        <v>37.051814604285092</v>
      </c>
      <c r="AR27" s="334">
        <f>'Tav7'!AR27/'Tav7'!$AT27*100</f>
        <v>58.848928727590732</v>
      </c>
      <c r="AS27" s="334">
        <f>'Tav7'!AS27/'Tav7'!$AT27*100</f>
        <v>4.0992566681241804</v>
      </c>
      <c r="AT27" s="334">
        <f>'Tav7'!AT27/'Tav7'!$AT27*100</f>
        <v>100</v>
      </c>
      <c r="AU27" s="334"/>
      <c r="AV27" s="334">
        <f>'Tav7'!AV27/'Tav7'!$AY27*100</f>
        <v>29.697298601061263</v>
      </c>
      <c r="AW27" s="334">
        <f>'Tav7'!AW27/'Tav7'!$AY27*100</f>
        <v>63.693921852387845</v>
      </c>
      <c r="AX27" s="334">
        <f>'Tav7'!AX27/'Tav7'!$AY27*100</f>
        <v>6.6087795465508927</v>
      </c>
      <c r="AY27" s="334">
        <f>'Tav7'!AY27/'Tav7'!$AY27*100</f>
        <v>100</v>
      </c>
      <c r="AZ27" s="334"/>
      <c r="BA27" s="286">
        <f t="shared" si="1"/>
        <v>-7.3545160032238286</v>
      </c>
      <c r="BB27" s="286">
        <f t="shared" si="2"/>
        <v>4.8449931247971136</v>
      </c>
      <c r="BC27" s="286">
        <f t="shared" si="3"/>
        <v>2.5095228784267123</v>
      </c>
      <c r="BD27" s="286">
        <f t="shared" si="4"/>
        <v>0</v>
      </c>
    </row>
    <row r="28" spans="1:56" x14ac:dyDescent="0.25">
      <c r="A28" s="456" t="s">
        <v>20</v>
      </c>
      <c r="C28" s="334">
        <f>'Tav7'!C28/'Tav7'!$F28*100</f>
        <v>32.5260029717682</v>
      </c>
      <c r="D28" s="334">
        <f>'Tav7'!D28/'Tav7'!$F28*100</f>
        <v>60.078008915304601</v>
      </c>
      <c r="E28" s="334">
        <f>'Tav7'!E28/'Tav7'!$F28*100</f>
        <v>7.395988112927192</v>
      </c>
      <c r="F28" s="334">
        <f>'Tav7'!F28/'Tav7'!$F28*100</f>
        <v>100</v>
      </c>
      <c r="H28" s="334">
        <f>'Tav7'!H28/'Tav7'!$K28*100</f>
        <v>30.917394757744244</v>
      </c>
      <c r="I28" s="334">
        <f>'Tav7'!I28/'Tav7'!$K28*100</f>
        <v>62.956711675933285</v>
      </c>
      <c r="J28" s="334">
        <f>'Tav7'!J28/'Tav7'!$K28*100</f>
        <v>6.1258935663224783</v>
      </c>
      <c r="K28" s="334">
        <f>'Tav7'!K28/'Tav7'!$K28*100</f>
        <v>100</v>
      </c>
      <c r="M28" s="334">
        <f>'Tav7'!M28/'Tav7'!$P28*100</f>
        <v>27.580511973575554</v>
      </c>
      <c r="N28" s="334">
        <f>'Tav7'!N28/'Tav7'!$P28*100</f>
        <v>67.11690456529432</v>
      </c>
      <c r="O28" s="334">
        <f>'Tav7'!O28/'Tav7'!$P28*100</f>
        <v>5.3025834611301175</v>
      </c>
      <c r="P28" s="334">
        <f>'Tav7'!P28/'Tav7'!$P28*100</f>
        <v>100</v>
      </c>
      <c r="R28" s="334">
        <f>'Tav7'!R28/'Tav7'!$U28*100</f>
        <v>25.695848235111178</v>
      </c>
      <c r="S28" s="334">
        <f>'Tav7'!S28/'Tav7'!$U28*100</f>
        <v>68.659617477841707</v>
      </c>
      <c r="T28" s="334">
        <f>'Tav7'!T28/'Tav7'!$U28*100</f>
        <v>5.644534287047116</v>
      </c>
      <c r="U28" s="334">
        <f>'Tav7'!U28/'Tav7'!$U28*100</f>
        <v>100</v>
      </c>
      <c r="W28" s="334">
        <f>'Tav7'!W28/'Tav7'!$Z28*100</f>
        <v>24.372733328399082</v>
      </c>
      <c r="X28" s="334">
        <f>'Tav7'!X28/'Tav7'!$Z28*100</f>
        <v>71.016209014876765</v>
      </c>
      <c r="Y28" s="334">
        <f>'Tav7'!Y28/'Tav7'!$Z28*100</f>
        <v>4.6110576567241504</v>
      </c>
      <c r="Z28" s="334">
        <f>'Tav7'!Z28/'Tav7'!$Z28*100</f>
        <v>100</v>
      </c>
      <c r="AB28" s="334">
        <f>'Tav7'!AB28/'Tav7'!$AE28*100</f>
        <v>19.763714625881491</v>
      </c>
      <c r="AC28" s="334">
        <f>'Tav7'!AC28/'Tav7'!$AE28*100</f>
        <v>76.197453979302139</v>
      </c>
      <c r="AD28" s="334">
        <f>'Tav7'!AD28/'Tav7'!$AE28*100</f>
        <v>4.0388313948163752</v>
      </c>
      <c r="AE28" s="334">
        <f>'Tav7'!AE28/'Tav7'!$AE28*100</f>
        <v>100</v>
      </c>
      <c r="AG28" s="334">
        <f>'Tav7'!AG28/'Tav7'!$AJ28*100</f>
        <v>17.144884923451283</v>
      </c>
      <c r="AH28" s="334">
        <f>'Tav7'!AH28/'Tav7'!$AJ28*100</f>
        <v>81.334279630943925</v>
      </c>
      <c r="AI28" s="334">
        <f>'Tav7'!AI28/'Tav7'!$AJ28*100</f>
        <v>1.5208354456047857</v>
      </c>
      <c r="AJ28" s="334">
        <f>'Tav7'!AJ28/'Tav7'!$AJ28*100</f>
        <v>100</v>
      </c>
      <c r="AL28" s="334">
        <f>'Tav7'!AL28/'Tav7'!$AO28*100</f>
        <v>19.587596111075808</v>
      </c>
      <c r="AM28" s="334">
        <f>'Tav7'!AM28/'Tav7'!$AO28*100</f>
        <v>80.253542606595914</v>
      </c>
      <c r="AN28" s="334">
        <f>'Tav7'!AN28/'Tav7'!$AO28*100</f>
        <v>0.15886128232827096</v>
      </c>
      <c r="AO28" s="334">
        <f>'Tav7'!AO28/'Tav7'!$AO28*100</f>
        <v>100</v>
      </c>
      <c r="AP28" s="334"/>
      <c r="AQ28" s="334">
        <f>'Tav7'!AQ28/'Tav7'!$AT28*100</f>
        <v>30.551905387647832</v>
      </c>
      <c r="AR28" s="334">
        <f>'Tav7'!AR28/'Tav7'!$AT28*100</f>
        <v>65.689881734559791</v>
      </c>
      <c r="AS28" s="334">
        <f>'Tav7'!AS28/'Tav7'!$AT28*100</f>
        <v>3.7582128777923787</v>
      </c>
      <c r="AT28" s="334">
        <f>'Tav7'!AT28/'Tav7'!$AT28*100</f>
        <v>100</v>
      </c>
      <c r="AU28" s="334"/>
      <c r="AV28" s="334">
        <f>'Tav7'!AV28/'Tav7'!$AY28*100</f>
        <v>26.296829971181555</v>
      </c>
      <c r="AW28" s="334">
        <f>'Tav7'!AW28/'Tav7'!$AY28*100</f>
        <v>68.425792507204605</v>
      </c>
      <c r="AX28" s="334">
        <f>'Tav7'!AX28/'Tav7'!$AY28*100</f>
        <v>5.2773775216138334</v>
      </c>
      <c r="AY28" s="334">
        <f>'Tav7'!AY28/'Tav7'!$AY28*100</f>
        <v>100</v>
      </c>
      <c r="AZ28" s="334"/>
      <c r="BA28" s="286">
        <f t="shared" si="1"/>
        <v>-4.2550754164662763</v>
      </c>
      <c r="BB28" s="286">
        <f t="shared" si="2"/>
        <v>2.7359107726448144</v>
      </c>
      <c r="BC28" s="286">
        <f t="shared" si="3"/>
        <v>1.5191646438214548</v>
      </c>
      <c r="BD28" s="286">
        <f t="shared" si="4"/>
        <v>0</v>
      </c>
    </row>
    <row r="29" spans="1:56" x14ac:dyDescent="0.25">
      <c r="C29"/>
      <c r="D29"/>
      <c r="E29"/>
      <c r="F29"/>
      <c r="H29" s="334"/>
      <c r="I29" s="334"/>
      <c r="J29" s="334"/>
      <c r="K29" s="334"/>
      <c r="M29" s="334"/>
      <c r="N29" s="334"/>
      <c r="O29" s="334"/>
      <c r="P29" s="334"/>
      <c r="R29" s="334"/>
      <c r="S29" s="334"/>
      <c r="T29" s="334"/>
      <c r="U29" s="334"/>
      <c r="W29" s="334"/>
      <c r="X29" s="334"/>
      <c r="Y29" s="334"/>
      <c r="Z29" s="334"/>
      <c r="AB29" s="334"/>
      <c r="AC29" s="334"/>
      <c r="AD29" s="334"/>
      <c r="AE29" s="334"/>
      <c r="AG29" s="334"/>
      <c r="AH29" s="334"/>
      <c r="AI29" s="334"/>
      <c r="AJ29" s="334"/>
      <c r="AL29" s="334"/>
      <c r="AM29" s="334"/>
      <c r="AN29" s="334"/>
      <c r="AO29" s="334"/>
      <c r="AQ29" s="334"/>
      <c r="AR29" s="334"/>
      <c r="AS29" s="334"/>
      <c r="AT29" s="334"/>
      <c r="AV29" s="334"/>
      <c r="AW29" s="334"/>
      <c r="AX29" s="334"/>
      <c r="AY29" s="334"/>
      <c r="BA29" s="286"/>
      <c r="BB29" s="286"/>
      <c r="BC29" s="286"/>
      <c r="BD29" s="286"/>
    </row>
    <row r="30" spans="1:56" s="288" customFormat="1" x14ac:dyDescent="0.25">
      <c r="A30" s="288" t="s">
        <v>21</v>
      </c>
      <c r="C30" s="289">
        <f>'Tav7'!C30/'Tav7'!$F30*100</f>
        <v>31.225623591921771</v>
      </c>
      <c r="D30" s="289">
        <f>'Tav7'!D30/'Tav7'!$F30*100</f>
        <v>63.047989728599227</v>
      </c>
      <c r="E30" s="289">
        <f>'Tav7'!E30/'Tav7'!$F30*100</f>
        <v>5.7263866794790008</v>
      </c>
      <c r="F30" s="289">
        <f>'Tav7'!F30/'Tav7'!$F30*100</f>
        <v>100</v>
      </c>
      <c r="H30" s="289">
        <f>'Tav7'!H30/'Tav7'!$K30*100</f>
        <v>30.753818427120144</v>
      </c>
      <c r="I30" s="289">
        <f>'Tav7'!I30/'Tav7'!$K30*100</f>
        <v>62.489302363045077</v>
      </c>
      <c r="J30" s="289">
        <f>'Tav7'!J30/'Tav7'!$K30*100</f>
        <v>6.7568792098347776</v>
      </c>
      <c r="K30" s="289">
        <f>'Tav7'!K30/'Tav7'!$K30*100</f>
        <v>100</v>
      </c>
      <c r="M30" s="289">
        <f>'Tav7'!M30/'Tav7'!$P30*100</f>
        <v>26.636158707086633</v>
      </c>
      <c r="N30" s="289">
        <f>'Tav7'!N30/'Tav7'!$P30*100</f>
        <v>66.033924194084818</v>
      </c>
      <c r="O30" s="289">
        <f>'Tav7'!O30/'Tav7'!$P30*100</f>
        <v>7.3299170988285436</v>
      </c>
      <c r="P30" s="289">
        <f>'Tav7'!P30/'Tav7'!$P30*100</f>
        <v>100</v>
      </c>
      <c r="R30" s="289">
        <f>'Tav7'!R30/'Tav7'!$U30*100</f>
        <v>24.839285296844928</v>
      </c>
      <c r="S30" s="289">
        <f>'Tav7'!S30/'Tav7'!$U30*100</f>
        <v>68.345632066576798</v>
      </c>
      <c r="T30" s="289">
        <f>'Tav7'!T30/'Tav7'!$U30*100</f>
        <v>6.8150826365782766</v>
      </c>
      <c r="U30" s="289">
        <f>'Tav7'!U30/'Tav7'!$U30*100</f>
        <v>100</v>
      </c>
      <c r="W30" s="289">
        <f>'Tav7'!W30/'Tav7'!$Z30*100</f>
        <v>23.728376173930673</v>
      </c>
      <c r="X30" s="289">
        <f>'Tav7'!X30/'Tav7'!$Z30*100</f>
        <v>70.523395666479274</v>
      </c>
      <c r="Y30" s="289">
        <f>'Tav7'!Y30/'Tav7'!$Z30*100</f>
        <v>5.7482281595900577</v>
      </c>
      <c r="Z30" s="289">
        <f>'Tav7'!Z30/'Tav7'!$Z30*100</f>
        <v>100</v>
      </c>
      <c r="AB30" s="289">
        <f>'Tav7'!AB30/'Tav7'!$AE30*100</f>
        <v>20.509220853806394</v>
      </c>
      <c r="AC30" s="289">
        <f>'Tav7'!AC30/'Tav7'!$AE30*100</f>
        <v>74.898432348499355</v>
      </c>
      <c r="AD30" s="289">
        <f>'Tav7'!AD30/'Tav7'!$AE30*100</f>
        <v>4.5923467976942547</v>
      </c>
      <c r="AE30" s="289">
        <f>'Tav7'!AE30/'Tav7'!$AE30*100</f>
        <v>100</v>
      </c>
      <c r="AG30" s="289">
        <f>'Tav7'!AG30/'Tav7'!$AJ30*100</f>
        <v>19.727014632015724</v>
      </c>
      <c r="AH30" s="289">
        <f>'Tav7'!AH30/'Tav7'!$AJ30*100</f>
        <v>77.810657348766114</v>
      </c>
      <c r="AI30" s="289">
        <f>'Tav7'!AI30/'Tav7'!$AJ30*100</f>
        <v>2.46232801921817</v>
      </c>
      <c r="AJ30" s="289">
        <f>'Tav7'!AJ30/'Tav7'!$AJ30*100</f>
        <v>100</v>
      </c>
      <c r="AL30" s="289">
        <f>'Tav7'!AL30/'Tav7'!$AO30*100</f>
        <v>15.715986001811949</v>
      </c>
      <c r="AM30" s="289">
        <f>'Tav7'!AM30/'Tav7'!$AO30*100</f>
        <v>82.427655303501325</v>
      </c>
      <c r="AN30" s="289">
        <f>'Tav7'!AN30/'Tav7'!$AO30*100</f>
        <v>1.8563586946867283</v>
      </c>
      <c r="AO30" s="289">
        <f>'Tav7'!AO30/'Tav7'!$AO30*100</f>
        <v>100</v>
      </c>
      <c r="AP30" s="289"/>
      <c r="AQ30" s="289">
        <f>'Tav7'!AQ30/'Tav7'!$AT30*100</f>
        <v>37.014816614039347</v>
      </c>
      <c r="AR30" s="289">
        <f>'Tav7'!AR30/'Tav7'!$AT30*100</f>
        <v>60.352198202574691</v>
      </c>
      <c r="AS30" s="289">
        <f>'Tav7'!AS30/'Tav7'!$AT30*100</f>
        <v>2.6329851833859608</v>
      </c>
      <c r="AT30" s="289">
        <f>'Tav7'!AT30/'Tav7'!$AT30*100</f>
        <v>100</v>
      </c>
      <c r="AU30" s="289"/>
      <c r="AV30" s="289">
        <f>'Tav7'!AV30/'Tav7'!$AY30*100</f>
        <v>32.482695937915125</v>
      </c>
      <c r="AW30" s="289">
        <f>'Tav7'!AW30/'Tav7'!$AY30*100</f>
        <v>62.454263674287446</v>
      </c>
      <c r="AX30" s="289">
        <f>'Tav7'!AX30/'Tav7'!$AY30*100</f>
        <v>5.0630403877974315</v>
      </c>
      <c r="AY30" s="289">
        <f>'Tav7'!AY30/'Tav7'!$AY30*100</f>
        <v>100</v>
      </c>
      <c r="AZ30" s="289"/>
      <c r="BA30" s="291">
        <f t="shared" si="1"/>
        <v>-4.5321206761242223</v>
      </c>
      <c r="BB30" s="291">
        <f t="shared" si="2"/>
        <v>2.1020654717127556</v>
      </c>
      <c r="BC30" s="291">
        <f t="shared" si="3"/>
        <v>2.4300552044114707</v>
      </c>
      <c r="BD30" s="291">
        <f t="shared" si="4"/>
        <v>0</v>
      </c>
    </row>
    <row r="31" spans="1:56" s="288" customFormat="1" x14ac:dyDescent="0.25">
      <c r="A31" s="288" t="s">
        <v>22</v>
      </c>
      <c r="C31" s="289">
        <f>'Tav7'!C31/'Tav7'!$F31*100</f>
        <v>37.783154106434083</v>
      </c>
      <c r="D31" s="289">
        <f>'Tav7'!D31/'Tav7'!$F31*100</f>
        <v>58.798763635737473</v>
      </c>
      <c r="E31" s="289">
        <f>'Tav7'!E31/'Tav7'!$F31*100</f>
        <v>3.4180822578284413</v>
      </c>
      <c r="F31" s="289">
        <f>'Tav7'!F31/'Tav7'!$F31*100</f>
        <v>100</v>
      </c>
      <c r="H31" s="289">
        <f>'Tav7'!H31/'Tav7'!$K31*100</f>
        <v>36.518582189147011</v>
      </c>
      <c r="I31" s="289">
        <f>'Tav7'!I31/'Tav7'!$K31*100</f>
        <v>60.484290529077789</v>
      </c>
      <c r="J31" s="289">
        <f>'Tav7'!J31/'Tav7'!$K31*100</f>
        <v>2.9971272817752039</v>
      </c>
      <c r="K31" s="289">
        <f>'Tav7'!K31/'Tav7'!$K31*100</f>
        <v>100</v>
      </c>
      <c r="M31" s="289">
        <f>'Tav7'!M31/'Tav7'!$P31*100</f>
        <v>29.767812202300547</v>
      </c>
      <c r="N31" s="289">
        <f>'Tav7'!N31/'Tav7'!$P31*100</f>
        <v>67.435412549231486</v>
      </c>
      <c r="O31" s="289">
        <f>'Tav7'!O31/'Tav7'!$P31*100</f>
        <v>2.7967752484679584</v>
      </c>
      <c r="P31" s="289">
        <f>'Tav7'!P31/'Tav7'!$P31*100</f>
        <v>100</v>
      </c>
      <c r="R31" s="289">
        <f>'Tav7'!R31/'Tav7'!$U31*100</f>
        <v>28.426581331849249</v>
      </c>
      <c r="S31" s="289">
        <f>'Tav7'!S31/'Tav7'!$U31*100</f>
        <v>69.112506304457469</v>
      </c>
      <c r="T31" s="289">
        <f>'Tav7'!T31/'Tav7'!$U31*100</f>
        <v>2.4609123636932817</v>
      </c>
      <c r="U31" s="289">
        <f>'Tav7'!U31/'Tav7'!$U31*100</f>
        <v>100</v>
      </c>
      <c r="W31" s="289">
        <f>'Tav7'!W31/'Tav7'!$Z31*100</f>
        <v>24.536826903239117</v>
      </c>
      <c r="X31" s="289">
        <f>'Tav7'!X31/'Tav7'!$Z31*100</f>
        <v>73.350526098617692</v>
      </c>
      <c r="Y31" s="289">
        <f>'Tav7'!Y31/'Tav7'!$Z31*100</f>
        <v>2.1126469981431812</v>
      </c>
      <c r="Z31" s="289">
        <f>'Tav7'!Z31/'Tav7'!$Z31*100</f>
        <v>100</v>
      </c>
      <c r="AB31" s="289">
        <f>'Tav7'!AB31/'Tav7'!$AE31*100</f>
        <v>21.99479496377576</v>
      </c>
      <c r="AC31" s="289">
        <f>'Tav7'!AC31/'Tav7'!$AE31*100</f>
        <v>76.363977397950805</v>
      </c>
      <c r="AD31" s="289">
        <f>'Tav7'!AD31/'Tav7'!$AE31*100</f>
        <v>1.6412276382734285</v>
      </c>
      <c r="AE31" s="289">
        <f>'Tav7'!AE31/'Tav7'!$AE31*100</f>
        <v>100</v>
      </c>
      <c r="AG31" s="289">
        <f>'Tav7'!AG31/'Tav7'!$AJ31*100</f>
        <v>20.355019905109888</v>
      </c>
      <c r="AH31" s="289">
        <f>'Tav7'!AH31/'Tav7'!$AJ31*100</f>
        <v>78.674265146970598</v>
      </c>
      <c r="AI31" s="289">
        <f>'Tav7'!AI31/'Tav7'!$AJ31*100</f>
        <v>0.97071494791950708</v>
      </c>
      <c r="AJ31" s="289">
        <f>'Tav7'!AJ31/'Tav7'!$AJ31*100</f>
        <v>100</v>
      </c>
      <c r="AL31" s="289">
        <f>'Tav7'!AL31/'Tav7'!$AO31*100</f>
        <v>14.338804583462373</v>
      </c>
      <c r="AM31" s="289">
        <f>'Tav7'!AM31/'Tav7'!$AO31*100</f>
        <v>85.343759677918868</v>
      </c>
      <c r="AN31" s="289">
        <f>'Tav7'!AN31/'Tav7'!$AO31*100</f>
        <v>0.31743573861876745</v>
      </c>
      <c r="AO31" s="289">
        <f>'Tav7'!AO31/'Tav7'!$AO31*100</f>
        <v>100</v>
      </c>
      <c r="AP31" s="289"/>
      <c r="AQ31" s="289">
        <f>'Tav7'!AQ31/'Tav7'!$AT31*100</f>
        <v>36.166861850341235</v>
      </c>
      <c r="AR31" s="289">
        <f>'Tav7'!AR31/'Tav7'!$AT31*100</f>
        <v>60.965957274966684</v>
      </c>
      <c r="AS31" s="289">
        <f>'Tav7'!AS31/'Tav7'!$AT31*100</f>
        <v>2.8671808746920808</v>
      </c>
      <c r="AT31" s="289">
        <f>'Tav7'!AT31/'Tav7'!$AT31*100</f>
        <v>100</v>
      </c>
      <c r="AU31" s="289"/>
      <c r="AV31" s="289">
        <f>'Tav7'!AV31/'Tav7'!$AY31*100</f>
        <v>30.425459330376725</v>
      </c>
      <c r="AW31" s="289">
        <f>'Tav7'!AW31/'Tav7'!$AY31*100</f>
        <v>63.068375651834884</v>
      </c>
      <c r="AX31" s="289">
        <f>'Tav7'!AX31/'Tav7'!$AY31*100</f>
        <v>6.5061650177883914</v>
      </c>
      <c r="AY31" s="289">
        <f>'Tav7'!AY31/'Tav7'!$AY31*100</f>
        <v>100</v>
      </c>
      <c r="AZ31" s="289"/>
      <c r="BA31" s="291">
        <f t="shared" si="1"/>
        <v>-5.7414025199645096</v>
      </c>
      <c r="BB31" s="291">
        <f t="shared" si="2"/>
        <v>2.1024183768682008</v>
      </c>
      <c r="BC31" s="291">
        <f t="shared" si="3"/>
        <v>3.6389841430963106</v>
      </c>
      <c r="BD31" s="291">
        <f t="shared" si="4"/>
        <v>0</v>
      </c>
    </row>
    <row r="32" spans="1:56" s="288" customFormat="1" x14ac:dyDescent="0.25">
      <c r="A32" s="288" t="s">
        <v>23</v>
      </c>
      <c r="C32" s="289">
        <f>'Tav7'!C32/'Tav7'!$F32*100</f>
        <v>39.038116729501439</v>
      </c>
      <c r="D32" s="289">
        <f>'Tav7'!D32/'Tav7'!$F32*100</f>
        <v>56.874441815913443</v>
      </c>
      <c r="E32" s="289">
        <f>'Tav7'!E32/'Tav7'!$F32*100</f>
        <v>4.0874414545851199</v>
      </c>
      <c r="F32" s="289">
        <f>'Tav7'!F32/'Tav7'!$F32*100</f>
        <v>100</v>
      </c>
      <c r="H32" s="289">
        <f>'Tav7'!H32/'Tav7'!$K32*100</f>
        <v>36.716737310512997</v>
      </c>
      <c r="I32" s="289">
        <f>'Tav7'!I32/'Tav7'!$K32*100</f>
        <v>59.547481389976994</v>
      </c>
      <c r="J32" s="289">
        <f>'Tav7'!J32/'Tav7'!$K32*100</f>
        <v>3.735781299510009</v>
      </c>
      <c r="K32" s="289">
        <f>'Tav7'!K32/'Tav7'!$K32*100</f>
        <v>100</v>
      </c>
      <c r="M32" s="289">
        <f>'Tav7'!M32/'Tav7'!$P32*100</f>
        <v>34.114736783589969</v>
      </c>
      <c r="N32" s="289">
        <f>'Tav7'!N32/'Tav7'!$P32*100</f>
        <v>62.845627883706712</v>
      </c>
      <c r="O32" s="289">
        <f>'Tav7'!O32/'Tav7'!$P32*100</f>
        <v>3.0396353327033188</v>
      </c>
      <c r="P32" s="289">
        <f>'Tav7'!P32/'Tav7'!$P32*100</f>
        <v>100</v>
      </c>
      <c r="R32" s="289">
        <f>'Tav7'!R32/'Tav7'!$U32*100</f>
        <v>32.568702685886137</v>
      </c>
      <c r="S32" s="289">
        <f>'Tav7'!S32/'Tav7'!$U32*100</f>
        <v>64.743337135746131</v>
      </c>
      <c r="T32" s="289">
        <f>'Tav7'!T32/'Tav7'!$U32*100</f>
        <v>2.687960178367728</v>
      </c>
      <c r="U32" s="289">
        <f>'Tav7'!U32/'Tav7'!$U32*100</f>
        <v>100</v>
      </c>
      <c r="W32" s="289">
        <f>'Tav7'!W32/'Tav7'!$Z32*100</f>
        <v>30.863145511583014</v>
      </c>
      <c r="X32" s="289">
        <f>'Tav7'!X32/'Tav7'!$Z32*100</f>
        <v>66.413036920849422</v>
      </c>
      <c r="Y32" s="289">
        <f>'Tav7'!Y32/'Tav7'!$Z32*100</f>
        <v>2.7238175675675675</v>
      </c>
      <c r="Z32" s="289">
        <f>'Tav7'!Z32/'Tav7'!$Z32*100</f>
        <v>100</v>
      </c>
      <c r="AB32" s="289">
        <f>'Tav7'!AB32/'Tav7'!$AE32*100</f>
        <v>29.359096428165866</v>
      </c>
      <c r="AC32" s="289">
        <f>'Tav7'!AC32/'Tav7'!$AE32*100</f>
        <v>68.443994094986849</v>
      </c>
      <c r="AD32" s="289">
        <f>'Tav7'!AD32/'Tav7'!$AE32*100</f>
        <v>2.1969094768472823</v>
      </c>
      <c r="AE32" s="289">
        <f>'Tav7'!AE32/'Tav7'!$AE32*100</f>
        <v>100</v>
      </c>
      <c r="AG32" s="289">
        <f>'Tav7'!AG32/'Tav7'!$AJ32*100</f>
        <v>29.018543133761327</v>
      </c>
      <c r="AH32" s="289">
        <f>'Tav7'!AH32/'Tav7'!$AJ32*100</f>
        <v>69.885083477096828</v>
      </c>
      <c r="AI32" s="289">
        <f>'Tav7'!AI32/'Tav7'!$AJ32*100</f>
        <v>1.0963733891418497</v>
      </c>
      <c r="AJ32" s="289">
        <f>'Tav7'!AJ32/'Tav7'!$AJ32*100</f>
        <v>100</v>
      </c>
      <c r="AL32" s="289">
        <f>'Tav7'!AL32/'Tav7'!$AO32*100</f>
        <v>23.799446265474334</v>
      </c>
      <c r="AM32" s="289">
        <f>'Tav7'!AM32/'Tav7'!$AO32*100</f>
        <v>75.486108901123387</v>
      </c>
      <c r="AN32" s="289">
        <f>'Tav7'!AN32/'Tav7'!$AO32*100</f>
        <v>0.71444483340228493</v>
      </c>
      <c r="AO32" s="289">
        <f>'Tav7'!AO32/'Tav7'!$AO32*100</f>
        <v>100</v>
      </c>
      <c r="AP32" s="289"/>
      <c r="AQ32" s="289">
        <f>'Tav7'!AQ32/'Tav7'!$AT32*100</f>
        <v>43.885494266343017</v>
      </c>
      <c r="AR32" s="289">
        <f>'Tav7'!AR32/'Tav7'!$AT32*100</f>
        <v>52.480120532351215</v>
      </c>
      <c r="AS32" s="289">
        <f>'Tav7'!AS32/'Tav7'!$AT32*100</f>
        <v>3.6343852013057667</v>
      </c>
      <c r="AT32" s="289">
        <f>'Tav7'!AT32/'Tav7'!$AT32*100</f>
        <v>100</v>
      </c>
      <c r="AU32" s="289"/>
      <c r="AV32" s="289">
        <f>'Tav7'!AV32/'Tav7'!$AY32*100</f>
        <v>38.864108413633424</v>
      </c>
      <c r="AW32" s="289">
        <f>'Tav7'!AW32/'Tav7'!$AY32*100</f>
        <v>52.558820525043416</v>
      </c>
      <c r="AX32" s="289">
        <f>'Tav7'!AX32/'Tav7'!$AY32*100</f>
        <v>8.5770710613231635</v>
      </c>
      <c r="AY32" s="289">
        <f>'Tav7'!AY32/'Tav7'!$AY32*100</f>
        <v>100</v>
      </c>
      <c r="AZ32" s="289"/>
      <c r="BA32" s="291">
        <f t="shared" si="1"/>
        <v>-5.0213858527095923</v>
      </c>
      <c r="BB32" s="291">
        <f t="shared" si="2"/>
        <v>7.8699992692200738E-2</v>
      </c>
      <c r="BC32" s="291">
        <f t="shared" si="3"/>
        <v>4.9426858600173968</v>
      </c>
      <c r="BD32" s="291">
        <f t="shared" si="4"/>
        <v>0</v>
      </c>
    </row>
    <row r="33" spans="1:57" s="288" customFormat="1" x14ac:dyDescent="0.25">
      <c r="A33" s="288" t="s">
        <v>24</v>
      </c>
      <c r="C33" s="289">
        <f>'Tav7'!C33/'Tav7'!$F33*100</f>
        <v>34.499953338562776</v>
      </c>
      <c r="D33" s="289">
        <f>'Tav7'!D33/'Tav7'!$F33*100</f>
        <v>58.312419761244769</v>
      </c>
      <c r="E33" s="289">
        <f>'Tav7'!E33/'Tav7'!$F33*100</f>
        <v>7.1876269001924467</v>
      </c>
      <c r="F33" s="289">
        <f>'Tav7'!F33/'Tav7'!$F33*100</f>
        <v>100</v>
      </c>
      <c r="H33" s="289">
        <f>'Tav7'!H33/'Tav7'!$K33*100</f>
        <v>32.95056902871692</v>
      </c>
      <c r="I33" s="289">
        <f>'Tav7'!I33/'Tav7'!$K33*100</f>
        <v>60.679124098797978</v>
      </c>
      <c r="J33" s="289">
        <f>'Tav7'!J33/'Tav7'!$K33*100</f>
        <v>6.3703068724851111</v>
      </c>
      <c r="K33" s="289">
        <f>'Tav7'!K33/'Tav7'!$K33*100</f>
        <v>100</v>
      </c>
      <c r="M33" s="289">
        <f>'Tav7'!M33/'Tav7'!$P33*100</f>
        <v>30.88508396971007</v>
      </c>
      <c r="N33" s="289">
        <f>'Tav7'!N33/'Tav7'!$P33*100</f>
        <v>63.313081344155741</v>
      </c>
      <c r="O33" s="289">
        <f>'Tav7'!O33/'Tav7'!$P33*100</f>
        <v>5.8018346861341916</v>
      </c>
      <c r="P33" s="289">
        <f>'Tav7'!P33/'Tav7'!$P33*100</f>
        <v>100</v>
      </c>
      <c r="R33" s="289">
        <f>'Tav7'!R33/'Tav7'!$U33*100</f>
        <v>29.654678168546784</v>
      </c>
      <c r="S33" s="289">
        <f>'Tav7'!S33/'Tav7'!$U33*100</f>
        <v>65.395620437956197</v>
      </c>
      <c r="T33" s="289">
        <f>'Tav7'!T33/'Tav7'!$U33*100</f>
        <v>4.9497013934970147</v>
      </c>
      <c r="U33" s="289">
        <f>'Tav7'!U33/'Tav7'!$U33*100</f>
        <v>100</v>
      </c>
      <c r="W33" s="289">
        <f>'Tav7'!W33/'Tav7'!$Z33*100</f>
        <v>28.690086509235446</v>
      </c>
      <c r="X33" s="289">
        <f>'Tav7'!X33/'Tav7'!$Z33*100</f>
        <v>66.714987140519057</v>
      </c>
      <c r="Y33" s="289">
        <f>'Tav7'!Y33/'Tav7'!$Z33*100</f>
        <v>4.5949263502454993</v>
      </c>
      <c r="Z33" s="289">
        <f>'Tav7'!Z33/'Tav7'!$Z33*100</f>
        <v>100</v>
      </c>
      <c r="AB33" s="289">
        <f>'Tav7'!AB33/'Tav7'!$AE33*100</f>
        <v>29.144018222291244</v>
      </c>
      <c r="AC33" s="289">
        <f>'Tav7'!AC33/'Tav7'!$AE33*100</f>
        <v>67.036159859191386</v>
      </c>
      <c r="AD33" s="289">
        <f>'Tav7'!AD33/'Tav7'!$AE33*100</f>
        <v>3.8198219185173681</v>
      </c>
      <c r="AE33" s="289">
        <f>'Tav7'!AE33/'Tav7'!$AE33*100</f>
        <v>100</v>
      </c>
      <c r="AG33" s="289">
        <f>'Tav7'!AG33/'Tav7'!$AJ33*100</f>
        <v>29.918748745549024</v>
      </c>
      <c r="AH33" s="289">
        <f>'Tav7'!AH33/'Tav7'!$AJ33*100</f>
        <v>67.862266857962695</v>
      </c>
      <c r="AI33" s="289">
        <f>'Tav7'!AI33/'Tav7'!$AJ33*100</f>
        <v>2.2189843964882807</v>
      </c>
      <c r="AJ33" s="289">
        <f>'Tav7'!AJ33/'Tav7'!$AJ33*100</f>
        <v>100</v>
      </c>
      <c r="AL33" s="289">
        <f>'Tav7'!AL33/'Tav7'!$AO33*100</f>
        <v>25.615640077699105</v>
      </c>
      <c r="AM33" s="289">
        <f>'Tav7'!AM33/'Tav7'!$AO33*100</f>
        <v>72.737640203020234</v>
      </c>
      <c r="AN33" s="289">
        <f>'Tav7'!AN33/'Tav7'!$AO33*100</f>
        <v>1.6467197192806564</v>
      </c>
      <c r="AO33" s="289">
        <f>'Tav7'!AO33/'Tav7'!$AO33*100</f>
        <v>100</v>
      </c>
      <c r="AP33" s="289"/>
      <c r="AQ33" s="289">
        <f>'Tav7'!AQ33/'Tav7'!$AT33*100</f>
        <v>41.453685568241532</v>
      </c>
      <c r="AR33" s="289">
        <f>'Tav7'!AR33/'Tav7'!$AT33*100</f>
        <v>52.443510246978455</v>
      </c>
      <c r="AS33" s="289">
        <f>'Tav7'!AS33/'Tav7'!$AT33*100</f>
        <v>6.1028041847800125</v>
      </c>
      <c r="AT33" s="289">
        <f>'Tav7'!AT33/'Tav7'!$AT33*100</f>
        <v>100</v>
      </c>
      <c r="AU33" s="289"/>
      <c r="AV33" s="289">
        <f>'Tav7'!AV33/'Tav7'!$AY33*100</f>
        <v>32.398405671338857</v>
      </c>
      <c r="AW33" s="289">
        <f>'Tav7'!AW33/'Tav7'!$AY33*100</f>
        <v>56.679560530070162</v>
      </c>
      <c r="AX33" s="289">
        <f>'Tav7'!AX33/'Tav7'!$AY33*100</f>
        <v>10.92203379859099</v>
      </c>
      <c r="AY33" s="289">
        <f>'Tav7'!AY33/'Tav7'!$AY33*100</f>
        <v>100</v>
      </c>
      <c r="AZ33" s="289"/>
      <c r="BA33" s="291">
        <f t="shared" si="1"/>
        <v>-9.0552798969026753</v>
      </c>
      <c r="BB33" s="291">
        <f t="shared" si="2"/>
        <v>4.2360502830917071</v>
      </c>
      <c r="BC33" s="291">
        <f t="shared" si="3"/>
        <v>4.8192296138109771</v>
      </c>
      <c r="BD33" s="291">
        <f t="shared" si="4"/>
        <v>0</v>
      </c>
    </row>
    <row r="34" spans="1:57" s="288" customFormat="1" x14ac:dyDescent="0.25">
      <c r="A34" s="288" t="s">
        <v>25</v>
      </c>
      <c r="C34" s="289">
        <f>'Tav7'!C34/'Tav7'!$F34*100</f>
        <v>29.198128104274929</v>
      </c>
      <c r="D34" s="289">
        <f>'Tav7'!D34/'Tav7'!$F34*100</f>
        <v>61.40435244466137</v>
      </c>
      <c r="E34" s="289">
        <f>'Tav7'!E34/'Tav7'!$F34*100</f>
        <v>9.3975194510637081</v>
      </c>
      <c r="F34" s="289">
        <f>'Tav7'!F34/'Tav7'!$F34*100</f>
        <v>100</v>
      </c>
      <c r="H34" s="289">
        <f>'Tav7'!H34/'Tav7'!$K34*100</f>
        <v>27.788505659223006</v>
      </c>
      <c r="I34" s="289">
        <f>'Tav7'!I34/'Tav7'!$K34*100</f>
        <v>63.813475068828382</v>
      </c>
      <c r="J34" s="289">
        <f>'Tav7'!J34/'Tav7'!$K34*100</f>
        <v>8.3980192719486073</v>
      </c>
      <c r="K34" s="289">
        <f>'Tav7'!K34/'Tav7'!$K34*100</f>
        <v>100</v>
      </c>
      <c r="M34" s="289">
        <f>'Tav7'!M34/'Tav7'!$P34*100</f>
        <v>24.988211480293046</v>
      </c>
      <c r="N34" s="289">
        <f>'Tav7'!N34/'Tav7'!$P34*100</f>
        <v>67.973179680042335</v>
      </c>
      <c r="O34" s="289">
        <f>'Tav7'!O34/'Tav7'!$P34*100</f>
        <v>7.0386088396646311</v>
      </c>
      <c r="P34" s="289">
        <f>'Tav7'!P34/'Tav7'!$P34*100</f>
        <v>100</v>
      </c>
      <c r="R34" s="289">
        <f>'Tav7'!R34/'Tav7'!$U34*100</f>
        <v>24.992062412119562</v>
      </c>
      <c r="S34" s="289">
        <f>'Tav7'!S34/'Tav7'!$U34*100</f>
        <v>68.550520856957107</v>
      </c>
      <c r="T34" s="289">
        <f>'Tav7'!T34/'Tav7'!$U34*100</f>
        <v>6.457416730923331</v>
      </c>
      <c r="U34" s="289">
        <f>'Tav7'!U34/'Tav7'!$U34*100</f>
        <v>100</v>
      </c>
      <c r="W34" s="289">
        <f>'Tav7'!W34/'Tav7'!$Z34*100</f>
        <v>25.929405448933029</v>
      </c>
      <c r="X34" s="289">
        <f>'Tav7'!X34/'Tav7'!$Z34*100</f>
        <v>68.541135418064698</v>
      </c>
      <c r="Y34" s="289">
        <f>'Tav7'!Y34/'Tav7'!$Z34*100</f>
        <v>5.5294591330022822</v>
      </c>
      <c r="Z34" s="289">
        <f>'Tav7'!Z34/'Tav7'!$Z34*100</f>
        <v>100</v>
      </c>
      <c r="AB34" s="289">
        <f>'Tav7'!AB34/'Tav7'!$AE34*100</f>
        <v>22.065691900032409</v>
      </c>
      <c r="AC34" s="289">
        <f>'Tav7'!AC34/'Tav7'!$AE34*100</f>
        <v>73.206626379701461</v>
      </c>
      <c r="AD34" s="289">
        <f>'Tav7'!AD34/'Tav7'!$AE34*100</f>
        <v>4.7276817202661228</v>
      </c>
      <c r="AE34" s="289">
        <f>'Tav7'!AE34/'Tav7'!$AE34*100</f>
        <v>100</v>
      </c>
      <c r="AG34" s="289">
        <f>'Tav7'!AG34/'Tav7'!$AJ34*100</f>
        <v>18.909544321015641</v>
      </c>
      <c r="AH34" s="289">
        <f>'Tav7'!AH34/'Tav7'!$AJ34*100</f>
        <v>78.959419632736342</v>
      </c>
      <c r="AI34" s="289">
        <f>'Tav7'!AI34/'Tav7'!$AJ34*100</f>
        <v>2.131036046248016</v>
      </c>
      <c r="AJ34" s="289">
        <f>'Tav7'!AJ34/'Tav7'!$AJ34*100</f>
        <v>100</v>
      </c>
      <c r="AL34" s="289">
        <f>'Tav7'!AL34/'Tav7'!$AO34*100</f>
        <v>15.520962320891563</v>
      </c>
      <c r="AM34" s="289">
        <f>'Tav7'!AM34/'Tav7'!$AO34*100</f>
        <v>83.208915620024769</v>
      </c>
      <c r="AN34" s="289">
        <f>'Tav7'!AN34/'Tav7'!$AO34*100</f>
        <v>1.2701220590836724</v>
      </c>
      <c r="AO34" s="289">
        <f>'Tav7'!AO34/'Tav7'!$AO34*100</f>
        <v>100</v>
      </c>
      <c r="AP34" s="289"/>
      <c r="AQ34" s="289">
        <f>'Tav7'!AQ34/'Tav7'!$AT34*100</f>
        <v>35.142438045240489</v>
      </c>
      <c r="AR34" s="289">
        <f>'Tav7'!AR34/'Tav7'!$AT34*100</f>
        <v>60.858488381070018</v>
      </c>
      <c r="AS34" s="289">
        <f>'Tav7'!AS34/'Tav7'!$AT34*100</f>
        <v>3.9990735736894925</v>
      </c>
      <c r="AT34" s="289">
        <f>'Tav7'!AT34/'Tav7'!$AT34*100</f>
        <v>100</v>
      </c>
      <c r="AU34" s="289"/>
      <c r="AV34" s="289">
        <f>'Tav7'!AV34/'Tav7'!$AY34*100</f>
        <v>28.844416335381279</v>
      </c>
      <c r="AW34" s="289">
        <f>'Tav7'!AW34/'Tav7'!$AY34*100</f>
        <v>64.880737260571024</v>
      </c>
      <c r="AX34" s="289">
        <f>'Tav7'!AX34/'Tav7'!$AY34*100</f>
        <v>6.2748464040477057</v>
      </c>
      <c r="AY34" s="289">
        <f>'Tav7'!AY34/'Tav7'!$AY34*100</f>
        <v>100</v>
      </c>
      <c r="AZ34" s="289"/>
      <c r="BA34" s="291">
        <f t="shared" si="1"/>
        <v>-6.2980217098592099</v>
      </c>
      <c r="BB34" s="291">
        <f t="shared" si="2"/>
        <v>4.0222488795010065</v>
      </c>
      <c r="BC34" s="291">
        <f t="shared" si="3"/>
        <v>2.2757728303582132</v>
      </c>
      <c r="BD34" s="291">
        <f t="shared" si="4"/>
        <v>0</v>
      </c>
    </row>
    <row r="35" spans="1:57" s="288" customFormat="1" x14ac:dyDescent="0.25">
      <c r="A35" s="288" t="s">
        <v>26</v>
      </c>
      <c r="C35" s="289">
        <f>'Tav7'!C35/'Tav7'!$F35*100</f>
        <v>34.636591940881019</v>
      </c>
      <c r="D35" s="289">
        <f>'Tav7'!D35/'Tav7'!$F35*100</f>
        <v>59.350418781810987</v>
      </c>
      <c r="E35" s="289">
        <f>'Tav7'!E35/'Tav7'!$F35*100</f>
        <v>6.0129892773079936</v>
      </c>
      <c r="F35" s="289">
        <f>'Tav7'!F35/'Tav7'!$F35*100</f>
        <v>100</v>
      </c>
      <c r="H35" s="289">
        <f>'Tav7'!H35/'Tav7'!$K35*100</f>
        <v>33.123261375282652</v>
      </c>
      <c r="I35" s="289">
        <f>'Tav7'!I35/'Tav7'!$K35*100</f>
        <v>61.138748352881848</v>
      </c>
      <c r="J35" s="289">
        <f>'Tav7'!J35/'Tav7'!$K35*100</f>
        <v>5.7379902718354998</v>
      </c>
      <c r="K35" s="289">
        <f>'Tav7'!K35/'Tav7'!$K35*100</f>
        <v>100</v>
      </c>
      <c r="M35" s="289">
        <f>'Tav7'!M35/'Tav7'!$P35*100</f>
        <v>29.950732868596074</v>
      </c>
      <c r="N35" s="289">
        <f>'Tav7'!N35/'Tav7'!$P35*100</f>
        <v>64.717955013717926</v>
      </c>
      <c r="O35" s="289">
        <f>'Tav7'!O35/'Tav7'!$P35*100</f>
        <v>5.331312117685993</v>
      </c>
      <c r="P35" s="289">
        <f>'Tav7'!P35/'Tav7'!$P35*100</f>
        <v>100</v>
      </c>
      <c r="R35" s="289">
        <f>'Tav7'!R35/'Tav7'!$U35*100</f>
        <v>28.670941361691511</v>
      </c>
      <c r="S35" s="289">
        <f>'Tav7'!S35/'Tav7'!$U35*100</f>
        <v>66.603532008075305</v>
      </c>
      <c r="T35" s="289">
        <f>'Tav7'!T35/'Tav7'!$U35*100</f>
        <v>4.7255266302331824</v>
      </c>
      <c r="U35" s="289">
        <f>'Tav7'!U35/'Tav7'!$U35*100</f>
        <v>100</v>
      </c>
      <c r="W35" s="289">
        <f>'Tav7'!W35/'Tav7'!$Z35*100</f>
        <v>27.5059632613129</v>
      </c>
      <c r="X35" s="289">
        <f>'Tav7'!X35/'Tav7'!$Z35*100</f>
        <v>68.259688737941332</v>
      </c>
      <c r="Y35" s="289">
        <f>'Tav7'!Y35/'Tav7'!$Z35*100</f>
        <v>4.2343480007457686</v>
      </c>
      <c r="Z35" s="289">
        <f>'Tav7'!Z35/'Tav7'!$Z35*100</f>
        <v>100</v>
      </c>
      <c r="AB35" s="289">
        <f>'Tav7'!AB35/'Tav7'!$AE35*100</f>
        <v>25.949636471977456</v>
      </c>
      <c r="AC35" s="289">
        <f>'Tav7'!AC35/'Tav7'!$AE35*100</f>
        <v>70.576384538654452</v>
      </c>
      <c r="AD35" s="289">
        <f>'Tav7'!AD35/'Tav7'!$AE35*100</f>
        <v>3.4739789893680881</v>
      </c>
      <c r="AE35" s="289">
        <f>'Tav7'!AE35/'Tav7'!$AE35*100</f>
        <v>100</v>
      </c>
      <c r="AG35" s="289">
        <f>'Tav7'!AG35/'Tav7'!$AJ35*100</f>
        <v>25.402095108024469</v>
      </c>
      <c r="AH35" s="289">
        <f>'Tav7'!AH35/'Tav7'!$AJ35*100</f>
        <v>72.733568706079495</v>
      </c>
      <c r="AI35" s="289">
        <f>'Tav7'!AI35/'Tav7'!$AJ35*100</f>
        <v>1.864336185896039</v>
      </c>
      <c r="AJ35" s="289">
        <f>'Tav7'!AJ35/'Tav7'!$AJ35*100</f>
        <v>100</v>
      </c>
      <c r="AL35" s="289">
        <f>'Tav7'!AL35/'Tav7'!$AO35*100</f>
        <v>20.683236441384654</v>
      </c>
      <c r="AM35" s="289">
        <f>'Tav7'!AM35/'Tav7'!$AO35*100</f>
        <v>78.032731167327313</v>
      </c>
      <c r="AN35" s="289">
        <f>'Tav7'!AN35/'Tav7'!$AO35*100</f>
        <v>1.2840323912880238</v>
      </c>
      <c r="AO35" s="289">
        <f>'Tav7'!AO35/'Tav7'!$AO35*100</f>
        <v>100</v>
      </c>
      <c r="AP35" s="289"/>
      <c r="AQ35" s="289">
        <f>'Tav7'!AQ35/'Tav7'!$AT35*100</f>
        <v>39.592225003255251</v>
      </c>
      <c r="AR35" s="289">
        <f>'Tav7'!AR35/'Tav7'!$AT35*100</f>
        <v>56.358598938063345</v>
      </c>
      <c r="AS35" s="289">
        <f>'Tav7'!AS35/'Tav7'!$AT35*100</f>
        <v>4.0491760586814047</v>
      </c>
      <c r="AT35" s="289">
        <f>'Tav7'!AT35/'Tav7'!$AT35*100</f>
        <v>100</v>
      </c>
      <c r="AU35" s="289"/>
      <c r="AV35" s="289">
        <f>'Tav7'!AV35/'Tav7'!$AY35*100</f>
        <v>33.44801373029992</v>
      </c>
      <c r="AW35" s="289">
        <f>'Tav7'!AW35/'Tav7'!$AY35*100</f>
        <v>58.898049388327678</v>
      </c>
      <c r="AX35" s="289">
        <f>'Tav7'!AX35/'Tav7'!$AY35*100</f>
        <v>7.6539368813724025</v>
      </c>
      <c r="AY35" s="289">
        <f>'Tav7'!AY35/'Tav7'!$AY35*100</f>
        <v>100</v>
      </c>
      <c r="AZ35" s="289"/>
      <c r="BA35" s="291">
        <f t="shared" si="1"/>
        <v>-6.1442112729553315</v>
      </c>
      <c r="BB35" s="291">
        <f t="shared" si="2"/>
        <v>2.5394504502643329</v>
      </c>
      <c r="BC35" s="291">
        <f t="shared" si="3"/>
        <v>3.6047608226909977</v>
      </c>
      <c r="BD35" s="291">
        <f t="shared" si="4"/>
        <v>0</v>
      </c>
    </row>
    <row r="36" spans="1:57" s="288" customForma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505"/>
      <c r="AC36" s="505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0"/>
      <c r="BB36" s="80"/>
      <c r="BC36" s="80"/>
      <c r="BD36" s="80"/>
      <c r="BE36" s="89"/>
    </row>
    <row r="37" spans="1:57" s="288" customFormat="1" ht="6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92"/>
      <c r="AC37" s="92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252"/>
      <c r="BB37" s="252"/>
      <c r="BC37" s="252"/>
      <c r="BD37" s="252"/>
      <c r="BE37" s="44"/>
    </row>
    <row r="38" spans="1:57" x14ac:dyDescent="0.25">
      <c r="A38" s="50" t="s">
        <v>531</v>
      </c>
    </row>
    <row r="39" spans="1:57" ht="25.5" customHeight="1" x14ac:dyDescent="0.25">
      <c r="A39" s="685" t="s">
        <v>499</v>
      </c>
      <c r="B39" s="685"/>
      <c r="C39" s="685"/>
      <c r="D39" s="685"/>
      <c r="E39" s="685"/>
      <c r="F39" s="685"/>
      <c r="G39" s="685"/>
      <c r="H39" s="685"/>
      <c r="I39" s="685"/>
      <c r="J39" s="685"/>
      <c r="K39" s="685"/>
    </row>
  </sheetData>
  <mergeCells count="13">
    <mergeCell ref="A39:K39"/>
    <mergeCell ref="BA4:BD4"/>
    <mergeCell ref="A4:A5"/>
    <mergeCell ref="C4:F4"/>
    <mergeCell ref="H4:K4"/>
    <mergeCell ref="M4:P4"/>
    <mergeCell ref="R4:U4"/>
    <mergeCell ref="W4:Z4"/>
    <mergeCell ref="AB4:AE4"/>
    <mergeCell ref="AG4:AJ4"/>
    <mergeCell ref="AL4:AO4"/>
    <mergeCell ref="AQ4:AT4"/>
    <mergeCell ref="AV4:AY4"/>
  </mergeCells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zoomScale="98" zoomScaleNormal="98" workbookViewId="0"/>
  </sheetViews>
  <sheetFormatPr defaultColWidth="11.42578125" defaultRowHeight="15" x14ac:dyDescent="0.25"/>
  <cols>
    <col min="1" max="1" width="27.140625" style="456" customWidth="1"/>
    <col min="2" max="2" width="18.140625" style="304" customWidth="1"/>
    <col min="3" max="3" width="17.42578125" style="304" customWidth="1"/>
    <col min="4" max="4" width="16.28515625" style="304" customWidth="1"/>
    <col min="5" max="5" width="11.42578125" style="456"/>
    <col min="6" max="6" width="1" style="456" customWidth="1"/>
    <col min="7" max="7" width="17.85546875" style="456" bestFit="1" customWidth="1"/>
    <col min="8" max="8" width="14.7109375" style="456" bestFit="1" customWidth="1"/>
    <col min="9" max="9" width="15.85546875" style="456" bestFit="1" customWidth="1"/>
    <col min="10" max="10" width="9" style="456" bestFit="1" customWidth="1"/>
    <col min="11" max="11" width="1.140625" style="456" customWidth="1"/>
    <col min="12" max="12" width="17.85546875" style="456" bestFit="1" customWidth="1"/>
    <col min="13" max="13" width="14.7109375" style="456" bestFit="1" customWidth="1"/>
    <col min="14" max="14" width="15.85546875" style="456" bestFit="1" customWidth="1"/>
    <col min="15" max="15" width="9" style="456" bestFit="1" customWidth="1"/>
    <col min="16" max="16" width="1" style="456" customWidth="1"/>
    <col min="17" max="17" width="17.85546875" style="456" bestFit="1" customWidth="1"/>
    <col min="18" max="18" width="14.7109375" style="456" bestFit="1" customWidth="1"/>
    <col min="19" max="19" width="15.85546875" style="456" bestFit="1" customWidth="1"/>
    <col min="20" max="20" width="9" style="456" bestFit="1" customWidth="1"/>
    <col min="21" max="21" width="1" style="456" customWidth="1"/>
    <col min="22" max="22" width="17.85546875" style="456" bestFit="1" customWidth="1"/>
    <col min="23" max="23" width="14.7109375" style="456" bestFit="1" customWidth="1"/>
    <col min="24" max="24" width="15.85546875" style="456" bestFit="1" customWidth="1"/>
    <col min="25" max="25" width="9" style="456" bestFit="1" customWidth="1"/>
    <col min="26" max="26" width="0.85546875" style="456" customWidth="1"/>
    <col min="27" max="27" width="17.85546875" style="456" bestFit="1" customWidth="1"/>
    <col min="28" max="28" width="14.7109375" style="456" bestFit="1" customWidth="1"/>
    <col min="29" max="29" width="15.85546875" style="456" bestFit="1" customWidth="1"/>
    <col min="30" max="30" width="9" style="456" bestFit="1" customWidth="1"/>
    <col min="31" max="31" width="1.42578125" style="456" customWidth="1"/>
    <col min="32" max="32" width="17.5703125" style="456" customWidth="1"/>
    <col min="33" max="33" width="15.42578125" style="456" customWidth="1"/>
    <col min="34" max="34" width="15.7109375" style="456" customWidth="1"/>
    <col min="35" max="35" width="10.42578125" style="456" customWidth="1"/>
    <col min="36" max="36" width="1.28515625" style="456" customWidth="1"/>
    <col min="37" max="37" width="17.85546875" style="456" bestFit="1" customWidth="1"/>
    <col min="38" max="38" width="14.7109375" style="456" bestFit="1" customWidth="1"/>
    <col min="39" max="39" width="15.28515625" style="456" bestFit="1" customWidth="1"/>
    <col min="40" max="40" width="16.7109375" style="456" customWidth="1"/>
    <col min="41" max="41" width="0.85546875" style="456" customWidth="1"/>
    <col min="42" max="44" width="16.7109375" style="456" customWidth="1"/>
    <col min="45" max="45" width="11.7109375" style="456" customWidth="1"/>
    <col min="46" max="46" width="0.85546875" style="456" customWidth="1"/>
    <col min="47" max="47" width="14.7109375" style="304" customWidth="1"/>
    <col min="48" max="50" width="16.7109375" style="456" customWidth="1"/>
    <col min="51" max="51" width="0.85546875" style="456" customWidth="1"/>
    <col min="52" max="52" width="17.85546875" style="304" customWidth="1"/>
    <col min="53" max="53" width="14.7109375" style="304" bestFit="1" customWidth="1"/>
    <col min="54" max="54" width="15.28515625" style="304" bestFit="1" customWidth="1"/>
    <col min="55" max="55" width="6.5703125" style="304" bestFit="1" customWidth="1"/>
    <col min="56" max="16384" width="11.42578125" style="456"/>
  </cols>
  <sheetData>
    <row r="1" spans="1:65" x14ac:dyDescent="0.25">
      <c r="A1" s="456" t="s">
        <v>503</v>
      </c>
      <c r="AP1"/>
      <c r="AQ1"/>
      <c r="AR1"/>
      <c r="AS1"/>
    </row>
    <row r="2" spans="1:65" x14ac:dyDescent="0.25">
      <c r="A2" s="319" t="s">
        <v>346</v>
      </c>
      <c r="AQ2" s="304"/>
      <c r="AV2"/>
      <c r="AW2"/>
      <c r="AX2"/>
    </row>
    <row r="3" spans="1:65" x14ac:dyDescent="0.25">
      <c r="A3" s="325"/>
      <c r="B3" s="308"/>
      <c r="C3" s="308"/>
      <c r="D3" s="308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/>
      <c r="AQ3"/>
      <c r="AR3"/>
      <c r="AS3"/>
      <c r="AT3" s="325"/>
      <c r="AV3"/>
      <c r="AW3"/>
      <c r="AX3"/>
      <c r="AY3" s="456">
        <f>AU3+AV3+AW3+AX3</f>
        <v>0</v>
      </c>
      <c r="AZ3" s="308"/>
      <c r="BA3" s="308"/>
      <c r="BB3" s="308"/>
      <c r="BC3" s="308"/>
    </row>
    <row r="4" spans="1:65" ht="15" customHeight="1" x14ac:dyDescent="0.25">
      <c r="A4" s="691" t="s">
        <v>48</v>
      </c>
      <c r="B4" s="701">
        <v>2013</v>
      </c>
      <c r="C4" s="701"/>
      <c r="D4" s="701"/>
      <c r="E4" s="701"/>
      <c r="F4" s="283"/>
      <c r="G4" s="680">
        <v>2014</v>
      </c>
      <c r="H4" s="680"/>
      <c r="I4" s="680"/>
      <c r="J4" s="680"/>
      <c r="K4" s="283"/>
      <c r="L4" s="680">
        <v>2015</v>
      </c>
      <c r="M4" s="680"/>
      <c r="N4" s="680"/>
      <c r="O4" s="680"/>
      <c r="P4" s="283"/>
      <c r="Q4" s="680">
        <v>2016</v>
      </c>
      <c r="R4" s="680"/>
      <c r="S4" s="680"/>
      <c r="T4" s="680"/>
      <c r="U4" s="283"/>
      <c r="V4" s="680">
        <v>2017</v>
      </c>
      <c r="W4" s="680"/>
      <c r="X4" s="680"/>
      <c r="Y4" s="680"/>
      <c r="Z4" s="283"/>
      <c r="AA4" s="680">
        <v>2018</v>
      </c>
      <c r="AB4" s="680"/>
      <c r="AC4" s="680"/>
      <c r="AD4" s="680"/>
      <c r="AE4" s="283"/>
      <c r="AF4" s="680">
        <v>2019</v>
      </c>
      <c r="AG4" s="680"/>
      <c r="AH4" s="680"/>
      <c r="AI4" s="680"/>
      <c r="AJ4" s="480"/>
      <c r="AK4" s="680">
        <v>2020</v>
      </c>
      <c r="AL4" s="680"/>
      <c r="AM4" s="680"/>
      <c r="AN4" s="680"/>
      <c r="AO4" s="522"/>
      <c r="AP4" s="680">
        <v>2021</v>
      </c>
      <c r="AQ4" s="680"/>
      <c r="AR4" s="680"/>
      <c r="AS4" s="680"/>
      <c r="AT4" s="480"/>
      <c r="AU4" s="680">
        <v>2022</v>
      </c>
      <c r="AV4" s="680"/>
      <c r="AW4" s="680"/>
      <c r="AX4" s="680"/>
      <c r="AY4" s="480"/>
      <c r="AZ4" s="700" t="s">
        <v>363</v>
      </c>
      <c r="BA4" s="700"/>
      <c r="BB4" s="700"/>
      <c r="BC4" s="700"/>
    </row>
    <row r="5" spans="1:65" x14ac:dyDescent="0.25">
      <c r="A5" s="692"/>
      <c r="B5" s="308" t="s">
        <v>47</v>
      </c>
      <c r="C5" s="308" t="s">
        <v>46</v>
      </c>
      <c r="D5" s="308" t="s">
        <v>73</v>
      </c>
      <c r="E5" s="325" t="s">
        <v>0</v>
      </c>
      <c r="F5" s="325"/>
      <c r="G5" s="308" t="s">
        <v>47</v>
      </c>
      <c r="H5" s="308" t="s">
        <v>46</v>
      </c>
      <c r="I5" s="308" t="s">
        <v>73</v>
      </c>
      <c r="J5" s="325" t="s">
        <v>0</v>
      </c>
      <c r="K5" s="325"/>
      <c r="L5" s="308" t="s">
        <v>47</v>
      </c>
      <c r="M5" s="308" t="s">
        <v>46</v>
      </c>
      <c r="N5" s="308" t="s">
        <v>73</v>
      </c>
      <c r="O5" s="325"/>
      <c r="P5" s="325"/>
      <c r="Q5" s="308" t="s">
        <v>47</v>
      </c>
      <c r="R5" s="308" t="s">
        <v>46</v>
      </c>
      <c r="S5" s="308" t="s">
        <v>73</v>
      </c>
      <c r="T5" s="325" t="s">
        <v>0</v>
      </c>
      <c r="U5" s="325"/>
      <c r="V5" s="308" t="s">
        <v>47</v>
      </c>
      <c r="W5" s="308" t="s">
        <v>46</v>
      </c>
      <c r="X5" s="308" t="s">
        <v>73</v>
      </c>
      <c r="Y5" s="308" t="s">
        <v>0</v>
      </c>
      <c r="Z5" s="325"/>
      <c r="AA5" s="308" t="s">
        <v>47</v>
      </c>
      <c r="AB5" s="308" t="s">
        <v>46</v>
      </c>
      <c r="AC5" s="308" t="s">
        <v>73</v>
      </c>
      <c r="AD5" s="325" t="s">
        <v>0</v>
      </c>
      <c r="AE5" s="325"/>
      <c r="AF5" s="308" t="s">
        <v>47</v>
      </c>
      <c r="AG5" s="308" t="s">
        <v>46</v>
      </c>
      <c r="AH5" s="308" t="s">
        <v>73</v>
      </c>
      <c r="AI5" s="325" t="s">
        <v>0</v>
      </c>
      <c r="AJ5" s="325"/>
      <c r="AK5" s="308" t="s">
        <v>47</v>
      </c>
      <c r="AL5" s="308" t="s">
        <v>46</v>
      </c>
      <c r="AM5" s="308" t="s">
        <v>73</v>
      </c>
      <c r="AN5" s="325" t="s">
        <v>0</v>
      </c>
      <c r="AO5" s="325"/>
      <c r="AP5" s="482" t="s">
        <v>47</v>
      </c>
      <c r="AQ5" s="482" t="s">
        <v>46</v>
      </c>
      <c r="AR5" s="308" t="s">
        <v>73</v>
      </c>
      <c r="AS5" s="482" t="s">
        <v>0</v>
      </c>
      <c r="AT5" s="482"/>
      <c r="AU5" s="526" t="s">
        <v>47</v>
      </c>
      <c r="AV5" s="482" t="s">
        <v>46</v>
      </c>
      <c r="AW5" s="308" t="s">
        <v>73</v>
      </c>
      <c r="AX5" s="482" t="s">
        <v>0</v>
      </c>
      <c r="AY5" s="482"/>
      <c r="AZ5" s="308" t="s">
        <v>47</v>
      </c>
      <c r="BA5" s="308" t="s">
        <v>46</v>
      </c>
      <c r="BB5" s="308" t="s">
        <v>73</v>
      </c>
      <c r="BC5" s="308" t="s">
        <v>0</v>
      </c>
    </row>
    <row r="6" spans="1:65" x14ac:dyDescent="0.25">
      <c r="A6" s="483"/>
      <c r="B6" s="307"/>
      <c r="C6" s="307"/>
      <c r="D6" s="307"/>
      <c r="E6" s="326"/>
      <c r="F6" s="326"/>
      <c r="G6" s="307"/>
      <c r="H6" s="307"/>
      <c r="I6" s="307"/>
      <c r="J6" s="326"/>
      <c r="K6" s="326"/>
      <c r="L6" s="307"/>
      <c r="M6" s="307"/>
      <c r="N6" s="307"/>
      <c r="O6" s="326"/>
      <c r="P6" s="326"/>
      <c r="Q6" s="307"/>
      <c r="R6" s="307"/>
      <c r="S6" s="307"/>
      <c r="T6" s="326"/>
      <c r="U6" s="326"/>
      <c r="V6" s="307"/>
      <c r="W6" s="307"/>
      <c r="X6" s="307"/>
      <c r="Y6" s="307"/>
      <c r="Z6" s="326"/>
      <c r="AA6" s="307"/>
      <c r="AB6" s="307"/>
      <c r="AC6" s="307"/>
      <c r="AD6" s="326"/>
      <c r="AE6" s="326"/>
      <c r="AF6" s="307"/>
      <c r="AG6" s="307"/>
      <c r="AH6" s="307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07"/>
      <c r="AV6" s="326"/>
      <c r="AW6" s="326"/>
      <c r="AX6" s="326"/>
      <c r="AY6" s="326"/>
      <c r="AZ6" s="307"/>
      <c r="BA6" s="307"/>
      <c r="BB6" s="307"/>
      <c r="BC6" s="307"/>
    </row>
    <row r="7" spans="1:65" ht="15.75" customHeight="1" x14ac:dyDescent="0.25">
      <c r="A7" s="456" t="s">
        <v>37</v>
      </c>
      <c r="B7" s="10">
        <v>12968</v>
      </c>
      <c r="C7" s="10">
        <v>29788</v>
      </c>
      <c r="D7" s="10">
        <v>2378</v>
      </c>
      <c r="E7" s="10">
        <f>B7+C7+D7</f>
        <v>45134</v>
      </c>
      <c r="G7" s="41">
        <v>11382</v>
      </c>
      <c r="H7" s="41">
        <v>23322</v>
      </c>
      <c r="I7" s="41">
        <v>1590</v>
      </c>
      <c r="J7" s="41">
        <f>G7+H7+I7</f>
        <v>36294</v>
      </c>
      <c r="L7" s="41">
        <v>7365</v>
      </c>
      <c r="M7" s="41">
        <v>21156</v>
      </c>
      <c r="N7" s="41">
        <v>1165</v>
      </c>
      <c r="O7" s="41">
        <f>L7+M7+N7</f>
        <v>29686</v>
      </c>
      <c r="Q7" s="41">
        <v>4390</v>
      </c>
      <c r="R7" s="41">
        <v>18812</v>
      </c>
      <c r="S7" s="41">
        <v>812</v>
      </c>
      <c r="T7" s="41">
        <f>Q7+R7+S7</f>
        <v>24014</v>
      </c>
      <c r="V7" s="10">
        <v>3659</v>
      </c>
      <c r="W7" s="10">
        <v>16347</v>
      </c>
      <c r="X7" s="10">
        <v>581</v>
      </c>
      <c r="Y7" s="10">
        <f>V7+W7+X7</f>
        <v>20587</v>
      </c>
      <c r="Z7" s="10"/>
      <c r="AA7" s="10">
        <v>2880</v>
      </c>
      <c r="AB7" s="10">
        <v>15414</v>
      </c>
      <c r="AC7" s="10">
        <v>626</v>
      </c>
      <c r="AD7" s="10">
        <f>AA7+AB7+AC7</f>
        <v>18920</v>
      </c>
      <c r="AF7" s="10">
        <v>2517</v>
      </c>
      <c r="AG7" s="10">
        <v>15070</v>
      </c>
      <c r="AH7" s="10">
        <v>391</v>
      </c>
      <c r="AI7" s="10">
        <f>AF7+AG7+AH7</f>
        <v>17978</v>
      </c>
      <c r="AJ7" s="10"/>
      <c r="AK7" s="10">
        <v>1492</v>
      </c>
      <c r="AL7" s="10">
        <v>12481</v>
      </c>
      <c r="AM7" s="10">
        <v>132</v>
      </c>
      <c r="AN7" s="10">
        <f>AK7+AL7+AM7</f>
        <v>14105</v>
      </c>
      <c r="AO7" s="10"/>
      <c r="AP7" s="10">
        <v>4743</v>
      </c>
      <c r="AQ7" s="10">
        <v>7614</v>
      </c>
      <c r="AR7" s="10">
        <v>166</v>
      </c>
      <c r="AS7" s="10">
        <f>AP7+AQ7+AR7</f>
        <v>12523</v>
      </c>
      <c r="AU7" s="26">
        <v>3905</v>
      </c>
      <c r="AV7" s="10">
        <v>6602</v>
      </c>
      <c r="AW7" s="10">
        <v>284</v>
      </c>
      <c r="AX7" s="10">
        <f>AU7+AV7+AW7</f>
        <v>10791</v>
      </c>
      <c r="AY7" s="10"/>
      <c r="AZ7" s="286">
        <f>(AU7-AP7)/$AP7*100</f>
        <v>-17.668142525827534</v>
      </c>
      <c r="BA7" s="286">
        <f>(AV7-AQ7)/$AQ7*100</f>
        <v>-13.291305489887051</v>
      </c>
      <c r="BB7" s="286">
        <f>(AW7-AR7)/AR7*100</f>
        <v>71.084337349397586</v>
      </c>
      <c r="BC7" s="286">
        <f>(AX7-AS7)/AS7*100</f>
        <v>-13.830551784716121</v>
      </c>
      <c r="BJ7" s="331"/>
      <c r="BK7" s="331"/>
      <c r="BL7" s="331"/>
      <c r="BM7" s="331"/>
    </row>
    <row r="8" spans="1:65" ht="15.75" customHeight="1" x14ac:dyDescent="0.25">
      <c r="A8" s="456" t="s">
        <v>82</v>
      </c>
      <c r="B8" s="10">
        <v>464</v>
      </c>
      <c r="C8" s="10">
        <v>497</v>
      </c>
      <c r="D8" s="10">
        <v>9</v>
      </c>
      <c r="E8" s="10">
        <f t="shared" ref="E8:E35" si="0">B8+C8+D8</f>
        <v>970</v>
      </c>
      <c r="G8" s="41">
        <v>545</v>
      </c>
      <c r="H8" s="41">
        <v>521</v>
      </c>
      <c r="I8" s="41">
        <v>7</v>
      </c>
      <c r="J8" s="41">
        <f t="shared" ref="J8:J34" si="1">G8+H8+I8</f>
        <v>1073</v>
      </c>
      <c r="L8" s="41">
        <v>189</v>
      </c>
      <c r="M8" s="41">
        <v>382</v>
      </c>
      <c r="N8" s="41">
        <v>42</v>
      </c>
      <c r="O8" s="41">
        <f t="shared" ref="O8:O34" si="2">L8+M8+N8</f>
        <v>613</v>
      </c>
      <c r="Q8" s="41">
        <v>146</v>
      </c>
      <c r="R8" s="41">
        <v>263</v>
      </c>
      <c r="S8" s="41">
        <v>31</v>
      </c>
      <c r="T8" s="41">
        <f t="shared" ref="T8:T34" si="3">Q8+R8+S8</f>
        <v>440</v>
      </c>
      <c r="V8" s="10">
        <v>76</v>
      </c>
      <c r="W8" s="10">
        <v>266</v>
      </c>
      <c r="X8" s="10">
        <v>14</v>
      </c>
      <c r="Y8" s="10">
        <f t="shared" ref="Y8:Y35" si="4">V8+W8+X8</f>
        <v>356</v>
      </c>
      <c r="Z8" s="10"/>
      <c r="AA8" s="10">
        <v>92</v>
      </c>
      <c r="AB8" s="10">
        <v>280</v>
      </c>
      <c r="AC8" s="10">
        <v>11</v>
      </c>
      <c r="AD8" s="10">
        <f t="shared" ref="AD8:AD35" si="5">AA8+AB8+AC8</f>
        <v>383</v>
      </c>
      <c r="AF8" s="10">
        <v>56</v>
      </c>
      <c r="AG8" s="10">
        <v>331</v>
      </c>
      <c r="AH8" s="10">
        <v>5</v>
      </c>
      <c r="AI8" s="10">
        <f t="shared" ref="AI8:AI35" si="6">AF8+AG8+AH8</f>
        <v>392</v>
      </c>
      <c r="AJ8" s="10"/>
      <c r="AK8" s="10">
        <v>16</v>
      </c>
      <c r="AL8" s="10">
        <v>208</v>
      </c>
      <c r="AM8" s="10">
        <v>0</v>
      </c>
      <c r="AN8" s="10">
        <f t="shared" ref="AN8:AN34" si="7">AK8+AL8+AM8</f>
        <v>224</v>
      </c>
      <c r="AO8" s="10"/>
      <c r="AP8" s="10">
        <v>55</v>
      </c>
      <c r="AQ8" s="10">
        <v>90</v>
      </c>
      <c r="AR8" s="10">
        <v>5</v>
      </c>
      <c r="AS8" s="10">
        <f t="shared" ref="AS8:AS34" si="8">AP8+AQ8+AR8</f>
        <v>150</v>
      </c>
      <c r="AU8" s="26">
        <v>22</v>
      </c>
      <c r="AV8" s="10">
        <v>111</v>
      </c>
      <c r="AW8" s="10">
        <v>0</v>
      </c>
      <c r="AX8" s="10">
        <f t="shared" ref="AX8:AX34" si="9">AU8+AV8+AW8</f>
        <v>133</v>
      </c>
      <c r="AY8" s="10"/>
      <c r="AZ8" s="286">
        <f>(AU8-AP8)/$AP8*100</f>
        <v>-60</v>
      </c>
      <c r="BA8" s="286">
        <f t="shared" ref="BA8:BA35" si="10">(AV8-AQ8)/$AQ8*100</f>
        <v>23.333333333333332</v>
      </c>
      <c r="BB8" s="286">
        <f t="shared" ref="BB8:BB35" si="11">(AW8-AR8)/AR8*100</f>
        <v>-100</v>
      </c>
      <c r="BC8" s="286">
        <f t="shared" ref="BC8:BC35" si="12">(AX8-AS8)/AS8*100</f>
        <v>-11.333333333333332</v>
      </c>
      <c r="BJ8" s="331"/>
      <c r="BK8" s="331"/>
      <c r="BL8" s="331"/>
      <c r="BM8" s="331"/>
    </row>
    <row r="9" spans="1:65" ht="15.75" customHeight="1" x14ac:dyDescent="0.25">
      <c r="A9" s="456" t="s">
        <v>5</v>
      </c>
      <c r="B9" s="10">
        <v>4295</v>
      </c>
      <c r="C9" s="10">
        <v>10249</v>
      </c>
      <c r="D9" s="10">
        <v>249</v>
      </c>
      <c r="E9" s="10">
        <f t="shared" si="0"/>
        <v>14793</v>
      </c>
      <c r="G9" s="41">
        <v>3594</v>
      </c>
      <c r="H9" s="41">
        <v>7857</v>
      </c>
      <c r="I9" s="41">
        <v>198</v>
      </c>
      <c r="J9" s="41">
        <f t="shared" si="1"/>
        <v>11649</v>
      </c>
      <c r="L9" s="41">
        <v>2380</v>
      </c>
      <c r="M9" s="41">
        <v>6810</v>
      </c>
      <c r="N9" s="41">
        <v>258</v>
      </c>
      <c r="O9" s="41">
        <f t="shared" si="2"/>
        <v>9448</v>
      </c>
      <c r="Q9" s="41">
        <v>2080</v>
      </c>
      <c r="R9" s="41">
        <v>5439</v>
      </c>
      <c r="S9" s="41">
        <v>107</v>
      </c>
      <c r="T9" s="41">
        <f t="shared" si="3"/>
        <v>7626</v>
      </c>
      <c r="V9" s="10">
        <v>1367</v>
      </c>
      <c r="W9" s="10">
        <v>4807</v>
      </c>
      <c r="X9" s="10">
        <v>74</v>
      </c>
      <c r="Y9" s="10">
        <f t="shared" si="4"/>
        <v>6248</v>
      </c>
      <c r="Z9" s="10"/>
      <c r="AA9" s="10">
        <v>1350</v>
      </c>
      <c r="AB9" s="10">
        <v>4665</v>
      </c>
      <c r="AC9" s="10">
        <v>68</v>
      </c>
      <c r="AD9" s="10">
        <f t="shared" si="5"/>
        <v>6083</v>
      </c>
      <c r="AF9" s="10">
        <v>1155</v>
      </c>
      <c r="AG9" s="10">
        <v>5344</v>
      </c>
      <c r="AH9" s="10">
        <v>45</v>
      </c>
      <c r="AI9" s="10">
        <f t="shared" si="6"/>
        <v>6544</v>
      </c>
      <c r="AJ9" s="10"/>
      <c r="AK9" s="10">
        <v>457</v>
      </c>
      <c r="AL9" s="10">
        <v>2290</v>
      </c>
      <c r="AM9" s="10">
        <v>17</v>
      </c>
      <c r="AN9" s="10">
        <f t="shared" si="7"/>
        <v>2764</v>
      </c>
      <c r="AO9" s="10"/>
      <c r="AP9" s="10">
        <v>1651</v>
      </c>
      <c r="AQ9" s="10">
        <v>2792</v>
      </c>
      <c r="AR9" s="10">
        <v>208</v>
      </c>
      <c r="AS9" s="10">
        <f t="shared" si="8"/>
        <v>4651</v>
      </c>
      <c r="AU9" s="26">
        <v>1479</v>
      </c>
      <c r="AV9" s="10">
        <v>2807</v>
      </c>
      <c r="AW9" s="10">
        <v>298</v>
      </c>
      <c r="AX9" s="10">
        <f t="shared" si="9"/>
        <v>4584</v>
      </c>
      <c r="AY9" s="10"/>
      <c r="AZ9" s="286">
        <f t="shared" ref="AZ9:AZ35" si="13">(AU9-AP9)/$AP9*100</f>
        <v>-10.417928528164747</v>
      </c>
      <c r="BA9" s="286">
        <f t="shared" si="10"/>
        <v>0.5372492836676217</v>
      </c>
      <c r="BB9" s="286">
        <f t="shared" si="11"/>
        <v>43.269230769230774</v>
      </c>
      <c r="BC9" s="286">
        <f t="shared" si="12"/>
        <v>-1.4405504192646741</v>
      </c>
      <c r="BJ9" s="331"/>
      <c r="BK9" s="331"/>
      <c r="BL9" s="331"/>
      <c r="BM9" s="331"/>
    </row>
    <row r="10" spans="1:65" ht="15.75" customHeight="1" x14ac:dyDescent="0.25">
      <c r="A10" s="456" t="s">
        <v>6</v>
      </c>
      <c r="B10" s="10">
        <v>45370</v>
      </c>
      <c r="C10" s="10">
        <v>74232</v>
      </c>
      <c r="D10" s="10">
        <v>6769</v>
      </c>
      <c r="E10" s="10">
        <f t="shared" si="0"/>
        <v>126371</v>
      </c>
      <c r="G10" s="41">
        <v>34818</v>
      </c>
      <c r="H10" s="41">
        <v>58245</v>
      </c>
      <c r="I10" s="41">
        <v>6840</v>
      </c>
      <c r="J10" s="41">
        <f t="shared" si="1"/>
        <v>99903</v>
      </c>
      <c r="L10" s="41">
        <v>24201</v>
      </c>
      <c r="M10" s="41">
        <v>51363</v>
      </c>
      <c r="N10" s="41">
        <v>6921</v>
      </c>
      <c r="O10" s="41">
        <f t="shared" si="2"/>
        <v>82485</v>
      </c>
      <c r="Q10" s="41">
        <v>18389</v>
      </c>
      <c r="R10" s="41">
        <v>40868</v>
      </c>
      <c r="S10" s="41">
        <v>5272</v>
      </c>
      <c r="T10" s="41">
        <f t="shared" si="3"/>
        <v>64529</v>
      </c>
      <c r="V10" s="10">
        <v>14647</v>
      </c>
      <c r="W10" s="10">
        <v>37134</v>
      </c>
      <c r="X10" s="10">
        <v>3424</v>
      </c>
      <c r="Y10" s="10">
        <f t="shared" si="4"/>
        <v>55205</v>
      </c>
      <c r="Z10" s="10"/>
      <c r="AA10" s="10">
        <v>10690</v>
      </c>
      <c r="AB10" s="10">
        <v>34667</v>
      </c>
      <c r="AC10" s="10">
        <v>2361</v>
      </c>
      <c r="AD10" s="10">
        <f t="shared" si="5"/>
        <v>47718</v>
      </c>
      <c r="AF10" s="10">
        <v>8999</v>
      </c>
      <c r="AG10" s="10">
        <v>33106</v>
      </c>
      <c r="AH10" s="10">
        <v>1354</v>
      </c>
      <c r="AI10" s="10">
        <f t="shared" si="6"/>
        <v>43459</v>
      </c>
      <c r="AJ10" s="10"/>
      <c r="AK10" s="10">
        <v>5136</v>
      </c>
      <c r="AL10" s="10">
        <v>24748</v>
      </c>
      <c r="AM10" s="10">
        <v>893</v>
      </c>
      <c r="AN10" s="10">
        <f t="shared" si="7"/>
        <v>30777</v>
      </c>
      <c r="AO10" s="10"/>
      <c r="AP10" s="10">
        <v>18700</v>
      </c>
      <c r="AQ10" s="10">
        <v>35692</v>
      </c>
      <c r="AR10" s="10">
        <v>1554</v>
      </c>
      <c r="AS10" s="10">
        <f t="shared" si="8"/>
        <v>55946</v>
      </c>
      <c r="AU10" s="26">
        <v>15530</v>
      </c>
      <c r="AV10" s="10">
        <v>39243</v>
      </c>
      <c r="AW10" s="10">
        <v>2742</v>
      </c>
      <c r="AX10" s="10">
        <f t="shared" si="9"/>
        <v>57515</v>
      </c>
      <c r="AY10" s="10"/>
      <c r="AZ10" s="286">
        <f t="shared" si="13"/>
        <v>-16.951871657754012</v>
      </c>
      <c r="BA10" s="286">
        <f t="shared" si="10"/>
        <v>9.9490081811050093</v>
      </c>
      <c r="BB10" s="286">
        <f t="shared" si="11"/>
        <v>76.447876447876453</v>
      </c>
      <c r="BC10" s="286">
        <f t="shared" si="12"/>
        <v>2.8044900439709721</v>
      </c>
      <c r="BJ10" s="331"/>
      <c r="BK10" s="331"/>
      <c r="BL10" s="331"/>
      <c r="BM10" s="331"/>
    </row>
    <row r="11" spans="1:65" ht="15.75" customHeight="1" x14ac:dyDescent="0.25">
      <c r="A11" s="456" t="s">
        <v>83</v>
      </c>
      <c r="B11" s="10">
        <v>1585</v>
      </c>
      <c r="C11" s="10">
        <v>1825</v>
      </c>
      <c r="D11" s="10">
        <v>119</v>
      </c>
      <c r="E11" s="10">
        <f t="shared" si="0"/>
        <v>3529</v>
      </c>
      <c r="G11" s="41">
        <v>977</v>
      </c>
      <c r="H11" s="41">
        <v>1658</v>
      </c>
      <c r="I11" s="41">
        <v>121</v>
      </c>
      <c r="J11" s="41">
        <f t="shared" si="1"/>
        <v>2756</v>
      </c>
      <c r="L11" s="41">
        <v>800</v>
      </c>
      <c r="M11" s="41">
        <v>1539</v>
      </c>
      <c r="N11" s="41">
        <v>118</v>
      </c>
      <c r="O11" s="41">
        <f t="shared" si="2"/>
        <v>2457</v>
      </c>
      <c r="Q11" s="41">
        <v>545</v>
      </c>
      <c r="R11" s="41">
        <v>1549</v>
      </c>
      <c r="S11" s="41">
        <v>63</v>
      </c>
      <c r="T11" s="41">
        <f t="shared" si="3"/>
        <v>2157</v>
      </c>
      <c r="V11" s="10">
        <v>395</v>
      </c>
      <c r="W11" s="10">
        <v>1240</v>
      </c>
      <c r="X11" s="10">
        <v>20</v>
      </c>
      <c r="Y11" s="10">
        <f t="shared" si="4"/>
        <v>1655</v>
      </c>
      <c r="Z11" s="10"/>
      <c r="AA11" s="10">
        <v>310</v>
      </c>
      <c r="AB11" s="10">
        <v>1122</v>
      </c>
      <c r="AC11" s="10">
        <v>19</v>
      </c>
      <c r="AD11" s="10">
        <f t="shared" si="5"/>
        <v>1451</v>
      </c>
      <c r="AF11" s="10">
        <v>255</v>
      </c>
      <c r="AG11" s="10">
        <v>1153</v>
      </c>
      <c r="AH11" s="10">
        <v>16</v>
      </c>
      <c r="AI11" s="10">
        <f t="shared" si="6"/>
        <v>1424</v>
      </c>
      <c r="AJ11" s="10"/>
      <c r="AK11" s="10">
        <v>113</v>
      </c>
      <c r="AL11" s="10">
        <v>773</v>
      </c>
      <c r="AM11" s="10">
        <v>3</v>
      </c>
      <c r="AN11" s="10">
        <f t="shared" si="7"/>
        <v>889</v>
      </c>
      <c r="AO11" s="10"/>
      <c r="AP11" s="10">
        <v>276</v>
      </c>
      <c r="AQ11" s="10">
        <v>585</v>
      </c>
      <c r="AR11" s="10">
        <v>31</v>
      </c>
      <c r="AS11" s="10">
        <f t="shared" si="8"/>
        <v>892</v>
      </c>
      <c r="AU11" s="26">
        <v>179</v>
      </c>
      <c r="AV11" s="10">
        <v>526</v>
      </c>
      <c r="AW11" s="10">
        <v>53</v>
      </c>
      <c r="AX11" s="10">
        <f t="shared" si="9"/>
        <v>758</v>
      </c>
      <c r="AY11" s="10"/>
      <c r="AZ11" s="286">
        <f t="shared" si="13"/>
        <v>-35.144927536231883</v>
      </c>
      <c r="BA11" s="286">
        <f t="shared" si="10"/>
        <v>-10.085470085470085</v>
      </c>
      <c r="BB11" s="286">
        <f t="shared" si="11"/>
        <v>70.967741935483872</v>
      </c>
      <c r="BC11" s="286">
        <f t="shared" si="12"/>
        <v>-15.022421524663676</v>
      </c>
      <c r="BJ11" s="331"/>
      <c r="BK11" s="331"/>
      <c r="BL11" s="331"/>
      <c r="BM11" s="331"/>
    </row>
    <row r="12" spans="1:65" ht="15.75" customHeight="1" x14ac:dyDescent="0.25">
      <c r="A12" s="456" t="s">
        <v>3</v>
      </c>
      <c r="B12" s="10">
        <v>526</v>
      </c>
      <c r="C12" s="10">
        <v>815</v>
      </c>
      <c r="D12" s="10">
        <v>94</v>
      </c>
      <c r="E12" s="10">
        <f t="shared" si="0"/>
        <v>1435</v>
      </c>
      <c r="G12" s="41">
        <v>204</v>
      </c>
      <c r="H12" s="41">
        <v>771</v>
      </c>
      <c r="I12" s="41">
        <v>101</v>
      </c>
      <c r="J12" s="41">
        <f t="shared" si="1"/>
        <v>1076</v>
      </c>
      <c r="L12" s="41">
        <v>194</v>
      </c>
      <c r="M12" s="41">
        <v>716</v>
      </c>
      <c r="N12" s="41">
        <v>90</v>
      </c>
      <c r="O12" s="41">
        <f t="shared" si="2"/>
        <v>1000</v>
      </c>
      <c r="Q12" s="41">
        <v>150</v>
      </c>
      <c r="R12" s="41">
        <v>685</v>
      </c>
      <c r="S12" s="41">
        <v>34</v>
      </c>
      <c r="T12" s="41">
        <f t="shared" si="3"/>
        <v>869</v>
      </c>
      <c r="V12" s="10">
        <v>158</v>
      </c>
      <c r="W12" s="10">
        <v>526</v>
      </c>
      <c r="X12" s="10">
        <v>12</v>
      </c>
      <c r="Y12" s="10">
        <f t="shared" si="4"/>
        <v>696</v>
      </c>
      <c r="Z12" s="10"/>
      <c r="AA12" s="10">
        <v>71</v>
      </c>
      <c r="AB12" s="10">
        <v>499</v>
      </c>
      <c r="AC12" s="10">
        <v>13</v>
      </c>
      <c r="AD12" s="10">
        <f t="shared" si="5"/>
        <v>583</v>
      </c>
      <c r="AF12" s="10">
        <v>77</v>
      </c>
      <c r="AG12" s="10">
        <v>542</v>
      </c>
      <c r="AH12" s="10">
        <v>9</v>
      </c>
      <c r="AI12" s="10">
        <f t="shared" si="6"/>
        <v>628</v>
      </c>
      <c r="AJ12" s="10"/>
      <c r="AK12" s="10">
        <v>38</v>
      </c>
      <c r="AL12" s="10">
        <v>338</v>
      </c>
      <c r="AM12" s="10">
        <v>1</v>
      </c>
      <c r="AN12" s="10">
        <f t="shared" si="7"/>
        <v>377</v>
      </c>
      <c r="AO12" s="10"/>
      <c r="AP12" s="10">
        <v>118</v>
      </c>
      <c r="AQ12" s="10">
        <v>318</v>
      </c>
      <c r="AR12" s="10">
        <v>12</v>
      </c>
      <c r="AS12" s="10">
        <f t="shared" si="8"/>
        <v>448</v>
      </c>
      <c r="AU12" s="26">
        <v>53</v>
      </c>
      <c r="AV12" s="10">
        <v>252</v>
      </c>
      <c r="AW12" s="10">
        <v>20</v>
      </c>
      <c r="AX12" s="10">
        <f t="shared" si="9"/>
        <v>325</v>
      </c>
      <c r="AY12" s="10"/>
      <c r="AZ12" s="286">
        <f t="shared" si="13"/>
        <v>-55.084745762711862</v>
      </c>
      <c r="BA12" s="286">
        <f t="shared" si="10"/>
        <v>-20.754716981132077</v>
      </c>
      <c r="BB12" s="286">
        <f t="shared" si="11"/>
        <v>66.666666666666657</v>
      </c>
      <c r="BC12" s="286">
        <f t="shared" si="12"/>
        <v>-27.455357142857146</v>
      </c>
      <c r="BJ12" s="331"/>
      <c r="BK12" s="331"/>
      <c r="BL12" s="331"/>
      <c r="BM12" s="331"/>
    </row>
    <row r="13" spans="1:65" ht="15.75" customHeight="1" x14ac:dyDescent="0.25">
      <c r="A13" s="456" t="s">
        <v>4</v>
      </c>
      <c r="B13" s="10">
        <v>1059</v>
      </c>
      <c r="C13" s="10">
        <v>1010</v>
      </c>
      <c r="D13" s="10">
        <v>25</v>
      </c>
      <c r="E13" s="10">
        <f t="shared" si="0"/>
        <v>2094</v>
      </c>
      <c r="G13" s="41">
        <v>773</v>
      </c>
      <c r="H13" s="41">
        <v>887</v>
      </c>
      <c r="I13" s="41">
        <v>20</v>
      </c>
      <c r="J13" s="41">
        <f t="shared" si="1"/>
        <v>1680</v>
      </c>
      <c r="L13" s="41">
        <v>606</v>
      </c>
      <c r="M13" s="41">
        <v>823</v>
      </c>
      <c r="N13" s="41">
        <v>28</v>
      </c>
      <c r="O13" s="41">
        <f t="shared" si="2"/>
        <v>1457</v>
      </c>
      <c r="Q13" s="41">
        <v>395</v>
      </c>
      <c r="R13" s="41">
        <v>864</v>
      </c>
      <c r="S13" s="41">
        <v>29</v>
      </c>
      <c r="T13" s="41">
        <f t="shared" si="3"/>
        <v>1288</v>
      </c>
      <c r="V13" s="10">
        <v>237</v>
      </c>
      <c r="W13" s="10">
        <v>714</v>
      </c>
      <c r="X13" s="10">
        <v>8</v>
      </c>
      <c r="Y13" s="10">
        <f t="shared" si="4"/>
        <v>959</v>
      </c>
      <c r="Z13" s="10"/>
      <c r="AA13" s="10">
        <v>239</v>
      </c>
      <c r="AB13" s="10">
        <v>623</v>
      </c>
      <c r="AC13" s="10">
        <v>6</v>
      </c>
      <c r="AD13" s="10">
        <f t="shared" si="5"/>
        <v>868</v>
      </c>
      <c r="AF13" s="10">
        <v>178</v>
      </c>
      <c r="AG13" s="10">
        <v>611</v>
      </c>
      <c r="AH13" s="10">
        <v>7</v>
      </c>
      <c r="AI13" s="10">
        <f t="shared" si="6"/>
        <v>796</v>
      </c>
      <c r="AJ13" s="10"/>
      <c r="AK13" s="10">
        <v>75</v>
      </c>
      <c r="AL13" s="10">
        <v>435</v>
      </c>
      <c r="AM13" s="10">
        <v>2</v>
      </c>
      <c r="AN13" s="10">
        <f t="shared" si="7"/>
        <v>512</v>
      </c>
      <c r="AO13" s="10"/>
      <c r="AP13" s="10">
        <v>158</v>
      </c>
      <c r="AQ13" s="10">
        <v>267</v>
      </c>
      <c r="AR13" s="10">
        <v>19</v>
      </c>
      <c r="AS13" s="10">
        <f t="shared" si="8"/>
        <v>444</v>
      </c>
      <c r="AU13" s="26">
        <v>126</v>
      </c>
      <c r="AV13" s="10">
        <v>274</v>
      </c>
      <c r="AW13" s="10">
        <v>33</v>
      </c>
      <c r="AX13" s="10">
        <f t="shared" si="9"/>
        <v>433</v>
      </c>
      <c r="AY13" s="10"/>
      <c r="AZ13" s="286">
        <f t="shared" si="13"/>
        <v>-20.253164556962027</v>
      </c>
      <c r="BA13" s="286">
        <f t="shared" si="10"/>
        <v>2.6217228464419478</v>
      </c>
      <c r="BB13" s="286">
        <f t="shared" si="11"/>
        <v>73.68421052631578</v>
      </c>
      <c r="BC13" s="286">
        <f t="shared" si="12"/>
        <v>-2.4774774774774775</v>
      </c>
      <c r="BJ13" s="331"/>
      <c r="BK13" s="331"/>
      <c r="BL13" s="331"/>
      <c r="BM13" s="331"/>
    </row>
    <row r="14" spans="1:65" ht="15.75" customHeight="1" x14ac:dyDescent="0.25">
      <c r="A14" s="456" t="s">
        <v>7</v>
      </c>
      <c r="B14" s="10">
        <v>15006</v>
      </c>
      <c r="C14" s="10">
        <v>23550</v>
      </c>
      <c r="D14" s="10">
        <v>768</v>
      </c>
      <c r="E14" s="10">
        <f t="shared" si="0"/>
        <v>39324</v>
      </c>
      <c r="G14" s="41">
        <v>10544</v>
      </c>
      <c r="H14" s="41">
        <v>18036</v>
      </c>
      <c r="I14" s="41">
        <v>616</v>
      </c>
      <c r="J14" s="41">
        <f t="shared" si="1"/>
        <v>29196</v>
      </c>
      <c r="L14" s="41">
        <v>6473</v>
      </c>
      <c r="M14" s="41">
        <v>16484</v>
      </c>
      <c r="N14" s="41">
        <v>397</v>
      </c>
      <c r="O14" s="41">
        <f t="shared" si="2"/>
        <v>23354</v>
      </c>
      <c r="Q14" s="41">
        <v>4863</v>
      </c>
      <c r="R14" s="41">
        <v>13650</v>
      </c>
      <c r="S14" s="41">
        <v>342</v>
      </c>
      <c r="T14" s="41">
        <f t="shared" si="3"/>
        <v>18855</v>
      </c>
      <c r="V14" s="10">
        <v>3378</v>
      </c>
      <c r="W14" s="10">
        <v>12219</v>
      </c>
      <c r="X14" s="10">
        <v>229</v>
      </c>
      <c r="Y14" s="10">
        <f t="shared" si="4"/>
        <v>15826</v>
      </c>
      <c r="Z14" s="10"/>
      <c r="AA14" s="10">
        <v>3214</v>
      </c>
      <c r="AB14" s="10">
        <v>11909</v>
      </c>
      <c r="AC14" s="10">
        <v>173</v>
      </c>
      <c r="AD14" s="10">
        <f t="shared" si="5"/>
        <v>15296</v>
      </c>
      <c r="AF14" s="10">
        <v>2547</v>
      </c>
      <c r="AG14" s="10">
        <v>11017</v>
      </c>
      <c r="AH14" s="10">
        <v>135</v>
      </c>
      <c r="AI14" s="10">
        <f t="shared" si="6"/>
        <v>13699</v>
      </c>
      <c r="AJ14" s="10"/>
      <c r="AK14" s="10">
        <v>1309</v>
      </c>
      <c r="AL14" s="10">
        <v>8190</v>
      </c>
      <c r="AM14" s="10">
        <v>38</v>
      </c>
      <c r="AN14" s="10">
        <f t="shared" si="7"/>
        <v>9537</v>
      </c>
      <c r="AO14" s="10"/>
      <c r="AP14" s="10">
        <v>2933</v>
      </c>
      <c r="AQ14" s="10">
        <v>5347</v>
      </c>
      <c r="AR14" s="10">
        <v>221</v>
      </c>
      <c r="AS14" s="10">
        <f t="shared" si="8"/>
        <v>8501</v>
      </c>
      <c r="AU14" s="26">
        <v>2169</v>
      </c>
      <c r="AV14" s="10">
        <v>4689</v>
      </c>
      <c r="AW14" s="10">
        <v>539</v>
      </c>
      <c r="AX14" s="10">
        <f t="shared" si="9"/>
        <v>7397</v>
      </c>
      <c r="AY14" s="10"/>
      <c r="AZ14" s="286">
        <f t="shared" si="13"/>
        <v>-26.048414592567337</v>
      </c>
      <c r="BA14" s="286">
        <f t="shared" si="10"/>
        <v>-12.305965962221807</v>
      </c>
      <c r="BB14" s="286">
        <f t="shared" si="11"/>
        <v>143.89140271493213</v>
      </c>
      <c r="BC14" s="286">
        <f t="shared" si="12"/>
        <v>-12.986707446182802</v>
      </c>
      <c r="BJ14" s="331"/>
      <c r="BK14" s="331"/>
      <c r="BL14" s="331"/>
      <c r="BM14" s="331"/>
    </row>
    <row r="15" spans="1:65" ht="15.75" customHeight="1" x14ac:dyDescent="0.25">
      <c r="A15" s="456" t="s">
        <v>50</v>
      </c>
      <c r="B15" s="10">
        <v>2382</v>
      </c>
      <c r="C15" s="10">
        <v>5427</v>
      </c>
      <c r="D15" s="10">
        <v>322</v>
      </c>
      <c r="E15" s="10">
        <f t="shared" si="0"/>
        <v>8131</v>
      </c>
      <c r="G15" s="41">
        <v>1770</v>
      </c>
      <c r="H15" s="41">
        <v>4252</v>
      </c>
      <c r="I15" s="41">
        <v>237</v>
      </c>
      <c r="J15" s="41">
        <f t="shared" si="1"/>
        <v>6259</v>
      </c>
      <c r="L15" s="41">
        <v>1480</v>
      </c>
      <c r="M15" s="41">
        <v>3665</v>
      </c>
      <c r="N15" s="41">
        <v>149</v>
      </c>
      <c r="O15" s="41">
        <f t="shared" si="2"/>
        <v>5294</v>
      </c>
      <c r="Q15" s="41">
        <v>921</v>
      </c>
      <c r="R15" s="41">
        <v>2870</v>
      </c>
      <c r="S15" s="41">
        <v>88</v>
      </c>
      <c r="T15" s="41">
        <f t="shared" si="3"/>
        <v>3879</v>
      </c>
      <c r="V15" s="10">
        <v>749</v>
      </c>
      <c r="W15" s="10">
        <v>2641</v>
      </c>
      <c r="X15" s="10">
        <v>99</v>
      </c>
      <c r="Y15" s="10">
        <f t="shared" si="4"/>
        <v>3489</v>
      </c>
      <c r="Z15" s="10"/>
      <c r="AA15" s="10">
        <v>745</v>
      </c>
      <c r="AB15" s="10">
        <v>2679</v>
      </c>
      <c r="AC15" s="10">
        <v>93</v>
      </c>
      <c r="AD15" s="10">
        <f t="shared" si="5"/>
        <v>3517</v>
      </c>
      <c r="AF15" s="10">
        <v>517</v>
      </c>
      <c r="AG15" s="10">
        <v>2186</v>
      </c>
      <c r="AH15" s="10">
        <v>24</v>
      </c>
      <c r="AI15" s="10">
        <f t="shared" si="6"/>
        <v>2727</v>
      </c>
      <c r="AJ15" s="10"/>
      <c r="AK15" s="10">
        <v>313</v>
      </c>
      <c r="AL15" s="10">
        <v>1866</v>
      </c>
      <c r="AM15" s="10">
        <v>7</v>
      </c>
      <c r="AN15" s="10">
        <f t="shared" si="7"/>
        <v>2186</v>
      </c>
      <c r="AO15" s="10"/>
      <c r="AP15" s="10">
        <v>974</v>
      </c>
      <c r="AQ15" s="10">
        <v>1357</v>
      </c>
      <c r="AR15" s="10">
        <v>86</v>
      </c>
      <c r="AS15" s="10">
        <f t="shared" si="8"/>
        <v>2417</v>
      </c>
      <c r="AU15" s="26">
        <v>551</v>
      </c>
      <c r="AV15" s="10">
        <v>1075</v>
      </c>
      <c r="AW15" s="10">
        <v>119</v>
      </c>
      <c r="AX15" s="10">
        <f t="shared" si="9"/>
        <v>1745</v>
      </c>
      <c r="AY15" s="10"/>
      <c r="AZ15" s="286">
        <f t="shared" si="13"/>
        <v>-43.429158110882959</v>
      </c>
      <c r="BA15" s="286">
        <f t="shared" si="10"/>
        <v>-20.78113485630066</v>
      </c>
      <c r="BB15" s="286">
        <f t="shared" si="11"/>
        <v>38.372093023255815</v>
      </c>
      <c r="BC15" s="286">
        <f t="shared" si="12"/>
        <v>-27.803061646669423</v>
      </c>
      <c r="BJ15" s="331"/>
      <c r="BK15" s="331"/>
      <c r="BL15" s="331"/>
      <c r="BM15" s="331"/>
    </row>
    <row r="16" spans="1:65" ht="15.75" customHeight="1" x14ac:dyDescent="0.25">
      <c r="A16" s="456" t="s">
        <v>8</v>
      </c>
      <c r="B16" s="10">
        <v>16828</v>
      </c>
      <c r="C16" s="10">
        <v>30276</v>
      </c>
      <c r="D16" s="10">
        <v>1715</v>
      </c>
      <c r="E16" s="10">
        <f t="shared" si="0"/>
        <v>48819</v>
      </c>
      <c r="G16" s="41">
        <v>12962</v>
      </c>
      <c r="H16" s="41">
        <v>23689</v>
      </c>
      <c r="I16" s="41">
        <v>809</v>
      </c>
      <c r="J16" s="41">
        <f t="shared" si="1"/>
        <v>37460</v>
      </c>
      <c r="L16" s="41">
        <v>8171</v>
      </c>
      <c r="M16" s="41">
        <v>20848</v>
      </c>
      <c r="N16" s="41">
        <v>520</v>
      </c>
      <c r="O16" s="41">
        <f t="shared" si="2"/>
        <v>29539</v>
      </c>
      <c r="Q16" s="41">
        <v>6524</v>
      </c>
      <c r="R16" s="41">
        <v>17836</v>
      </c>
      <c r="S16" s="41">
        <v>413</v>
      </c>
      <c r="T16" s="41">
        <f t="shared" si="3"/>
        <v>24773</v>
      </c>
      <c r="V16" s="10">
        <v>4879</v>
      </c>
      <c r="W16" s="10">
        <v>16575</v>
      </c>
      <c r="X16" s="10">
        <v>280</v>
      </c>
      <c r="Y16" s="10">
        <f t="shared" si="4"/>
        <v>21734</v>
      </c>
      <c r="Z16" s="10"/>
      <c r="AA16" s="10">
        <v>3901</v>
      </c>
      <c r="AB16" s="10">
        <v>15292</v>
      </c>
      <c r="AC16" s="10">
        <v>232</v>
      </c>
      <c r="AD16" s="10">
        <f t="shared" si="5"/>
        <v>19425</v>
      </c>
      <c r="AF16" s="10">
        <v>3447</v>
      </c>
      <c r="AG16" s="10">
        <v>13804</v>
      </c>
      <c r="AH16" s="10">
        <v>139</v>
      </c>
      <c r="AI16" s="10">
        <f t="shared" si="6"/>
        <v>17390</v>
      </c>
      <c r="AJ16" s="10"/>
      <c r="AK16" s="10">
        <v>1822</v>
      </c>
      <c r="AL16" s="10">
        <v>11028</v>
      </c>
      <c r="AM16" s="10">
        <v>34</v>
      </c>
      <c r="AN16" s="10">
        <f t="shared" si="7"/>
        <v>12884</v>
      </c>
      <c r="AO16" s="10"/>
      <c r="AP16" s="10">
        <v>4500</v>
      </c>
      <c r="AQ16" s="10">
        <v>7727</v>
      </c>
      <c r="AR16" s="10">
        <v>363</v>
      </c>
      <c r="AS16" s="10">
        <f t="shared" si="8"/>
        <v>12590</v>
      </c>
      <c r="AU16" s="26">
        <v>3136</v>
      </c>
      <c r="AV16" s="10">
        <v>6621</v>
      </c>
      <c r="AW16" s="10">
        <v>570</v>
      </c>
      <c r="AX16" s="10">
        <f t="shared" si="9"/>
        <v>10327</v>
      </c>
      <c r="AY16" s="10"/>
      <c r="AZ16" s="286">
        <f t="shared" si="13"/>
        <v>-30.31111111111111</v>
      </c>
      <c r="BA16" s="286">
        <f t="shared" si="10"/>
        <v>-14.313446356930246</v>
      </c>
      <c r="BB16" s="286">
        <f t="shared" si="11"/>
        <v>57.02479338842975</v>
      </c>
      <c r="BC16" s="286">
        <f t="shared" si="12"/>
        <v>-17.974583002382843</v>
      </c>
      <c r="BJ16" s="331"/>
      <c r="BK16" s="331"/>
      <c r="BL16" s="331"/>
      <c r="BM16" s="331"/>
    </row>
    <row r="17" spans="1:65" ht="15.75" customHeight="1" x14ac:dyDescent="0.25">
      <c r="A17" s="456" t="s">
        <v>9</v>
      </c>
      <c r="B17" s="10">
        <v>22701</v>
      </c>
      <c r="C17" s="10">
        <v>30677</v>
      </c>
      <c r="D17" s="10">
        <v>1398</v>
      </c>
      <c r="E17" s="10">
        <f t="shared" si="0"/>
        <v>54776</v>
      </c>
      <c r="G17" s="41">
        <v>15331</v>
      </c>
      <c r="H17" s="41">
        <v>25248</v>
      </c>
      <c r="I17" s="41">
        <v>1121</v>
      </c>
      <c r="J17" s="41">
        <f t="shared" si="1"/>
        <v>41700</v>
      </c>
      <c r="L17" s="41">
        <v>10439</v>
      </c>
      <c r="M17" s="41">
        <v>23218</v>
      </c>
      <c r="N17" s="41">
        <v>764</v>
      </c>
      <c r="O17" s="41">
        <f t="shared" si="2"/>
        <v>34421</v>
      </c>
      <c r="Q17" s="41">
        <v>7751</v>
      </c>
      <c r="R17" s="41">
        <v>18833</v>
      </c>
      <c r="S17" s="41">
        <v>579</v>
      </c>
      <c r="T17" s="41">
        <f t="shared" si="3"/>
        <v>27163</v>
      </c>
      <c r="V17" s="10">
        <v>6459</v>
      </c>
      <c r="W17" s="10">
        <v>16157</v>
      </c>
      <c r="X17" s="10">
        <v>457</v>
      </c>
      <c r="Y17" s="10">
        <f t="shared" si="4"/>
        <v>23073</v>
      </c>
      <c r="Z17" s="10"/>
      <c r="AA17" s="10">
        <v>5123</v>
      </c>
      <c r="AB17" s="10">
        <v>15153</v>
      </c>
      <c r="AC17" s="10">
        <v>372</v>
      </c>
      <c r="AD17" s="10">
        <f t="shared" si="5"/>
        <v>20648</v>
      </c>
      <c r="AF17" s="10">
        <v>4519</v>
      </c>
      <c r="AG17" s="10">
        <v>15295</v>
      </c>
      <c r="AH17" s="10">
        <v>210</v>
      </c>
      <c r="AI17" s="10">
        <f t="shared" si="6"/>
        <v>20024</v>
      </c>
      <c r="AJ17" s="10"/>
      <c r="AK17" s="10">
        <v>2608</v>
      </c>
      <c r="AL17" s="10">
        <v>10911</v>
      </c>
      <c r="AM17" s="10">
        <v>105</v>
      </c>
      <c r="AN17" s="10">
        <f t="shared" si="7"/>
        <v>13624</v>
      </c>
      <c r="AO17" s="10"/>
      <c r="AP17" s="10">
        <v>5289</v>
      </c>
      <c r="AQ17" s="10">
        <v>7498</v>
      </c>
      <c r="AR17" s="10">
        <v>407</v>
      </c>
      <c r="AS17" s="10">
        <f t="shared" si="8"/>
        <v>13194</v>
      </c>
      <c r="AU17" s="26">
        <v>3895</v>
      </c>
      <c r="AV17" s="10">
        <v>6917</v>
      </c>
      <c r="AW17" s="10">
        <v>641</v>
      </c>
      <c r="AX17" s="10">
        <f t="shared" si="9"/>
        <v>11453</v>
      </c>
      <c r="AY17" s="10"/>
      <c r="AZ17" s="286">
        <f t="shared" si="13"/>
        <v>-26.356589147286826</v>
      </c>
      <c r="BA17" s="286">
        <f t="shared" si="10"/>
        <v>-7.7487329954654571</v>
      </c>
      <c r="BB17" s="286">
        <f t="shared" si="11"/>
        <v>57.49385749385749</v>
      </c>
      <c r="BC17" s="286">
        <f t="shared" si="12"/>
        <v>-13.195391844777928</v>
      </c>
      <c r="BJ17" s="331"/>
      <c r="BK17" s="331"/>
      <c r="BL17" s="331"/>
      <c r="BM17" s="331"/>
    </row>
    <row r="18" spans="1:65" ht="15.75" customHeight="1" x14ac:dyDescent="0.25">
      <c r="A18" s="456" t="s">
        <v>10</v>
      </c>
      <c r="B18" s="10">
        <v>8791</v>
      </c>
      <c r="C18" s="10">
        <v>8993</v>
      </c>
      <c r="D18" s="10">
        <v>849</v>
      </c>
      <c r="E18" s="10">
        <f t="shared" si="0"/>
        <v>18633</v>
      </c>
      <c r="G18" s="41">
        <v>5787</v>
      </c>
      <c r="H18" s="41">
        <v>7993</v>
      </c>
      <c r="I18" s="41">
        <v>646</v>
      </c>
      <c r="J18" s="41">
        <f t="shared" si="1"/>
        <v>14426</v>
      </c>
      <c r="L18" s="41">
        <v>3923</v>
      </c>
      <c r="M18" s="41">
        <v>6085</v>
      </c>
      <c r="N18" s="41">
        <v>325</v>
      </c>
      <c r="O18" s="41">
        <f t="shared" si="2"/>
        <v>10333</v>
      </c>
      <c r="Q18" s="41">
        <v>3113</v>
      </c>
      <c r="R18" s="41">
        <v>4528</v>
      </c>
      <c r="S18" s="41">
        <v>181</v>
      </c>
      <c r="T18" s="41">
        <f t="shared" si="3"/>
        <v>7822</v>
      </c>
      <c r="V18" s="10">
        <v>2303</v>
      </c>
      <c r="W18" s="10">
        <v>3876</v>
      </c>
      <c r="X18" s="10">
        <v>140</v>
      </c>
      <c r="Y18" s="10">
        <f t="shared" si="4"/>
        <v>6319</v>
      </c>
      <c r="Z18" s="10"/>
      <c r="AA18" s="10">
        <v>1551</v>
      </c>
      <c r="AB18" s="10">
        <v>3804</v>
      </c>
      <c r="AC18" s="10">
        <v>77</v>
      </c>
      <c r="AD18" s="10">
        <f t="shared" si="5"/>
        <v>5432</v>
      </c>
      <c r="AF18" s="10">
        <v>1098</v>
      </c>
      <c r="AG18" s="10">
        <v>3572</v>
      </c>
      <c r="AH18" s="10">
        <v>44</v>
      </c>
      <c r="AI18" s="10">
        <f t="shared" si="6"/>
        <v>4714</v>
      </c>
      <c r="AJ18" s="10"/>
      <c r="AK18" s="10">
        <v>708</v>
      </c>
      <c r="AL18" s="10">
        <v>2262</v>
      </c>
      <c r="AM18" s="10">
        <v>15</v>
      </c>
      <c r="AN18" s="10">
        <f t="shared" si="7"/>
        <v>2985</v>
      </c>
      <c r="AO18" s="10"/>
      <c r="AP18" s="10">
        <v>1233</v>
      </c>
      <c r="AQ18" s="10">
        <v>1695</v>
      </c>
      <c r="AR18" s="10">
        <v>130</v>
      </c>
      <c r="AS18" s="10">
        <f t="shared" si="8"/>
        <v>3058</v>
      </c>
      <c r="AU18" s="26">
        <v>849</v>
      </c>
      <c r="AV18" s="10">
        <v>1511</v>
      </c>
      <c r="AW18" s="10">
        <v>267</v>
      </c>
      <c r="AX18" s="10">
        <f t="shared" si="9"/>
        <v>2627</v>
      </c>
      <c r="AY18" s="10"/>
      <c r="AZ18" s="286">
        <f t="shared" si="13"/>
        <v>-31.143552311435524</v>
      </c>
      <c r="BA18" s="286">
        <f t="shared" si="10"/>
        <v>-10.855457227138643</v>
      </c>
      <c r="BB18" s="286">
        <f t="shared" si="11"/>
        <v>105.38461538461539</v>
      </c>
      <c r="BC18" s="286">
        <f t="shared" si="12"/>
        <v>-14.094179202092871</v>
      </c>
      <c r="BJ18" s="331"/>
      <c r="BK18" s="331"/>
      <c r="BL18" s="331"/>
      <c r="BM18" s="331"/>
    </row>
    <row r="19" spans="1:65" ht="15.75" customHeight="1" x14ac:dyDescent="0.25">
      <c r="A19" s="456" t="s">
        <v>11</v>
      </c>
      <c r="B19" s="10">
        <v>15812</v>
      </c>
      <c r="C19" s="10">
        <v>13284</v>
      </c>
      <c r="D19" s="10">
        <v>801</v>
      </c>
      <c r="E19" s="10">
        <f t="shared" si="0"/>
        <v>29897</v>
      </c>
      <c r="G19" s="41">
        <v>9764</v>
      </c>
      <c r="H19" s="41">
        <v>11402</v>
      </c>
      <c r="I19" s="41">
        <v>401</v>
      </c>
      <c r="J19" s="41">
        <f t="shared" si="1"/>
        <v>21567</v>
      </c>
      <c r="L19" s="41">
        <v>7197</v>
      </c>
      <c r="M19" s="41">
        <v>9614</v>
      </c>
      <c r="N19" s="41">
        <v>328</v>
      </c>
      <c r="O19" s="41">
        <f t="shared" si="2"/>
        <v>17139</v>
      </c>
      <c r="Q19" s="41">
        <v>4538</v>
      </c>
      <c r="R19" s="41">
        <v>7598</v>
      </c>
      <c r="S19" s="41">
        <v>224</v>
      </c>
      <c r="T19" s="41">
        <f t="shared" si="3"/>
        <v>12360</v>
      </c>
      <c r="V19" s="10">
        <v>3206</v>
      </c>
      <c r="W19" s="10">
        <v>5198</v>
      </c>
      <c r="X19" s="10">
        <v>147</v>
      </c>
      <c r="Y19" s="10">
        <f t="shared" si="4"/>
        <v>8551</v>
      </c>
      <c r="Z19" s="10"/>
      <c r="AA19" s="10">
        <v>2340</v>
      </c>
      <c r="AB19" s="10">
        <v>5155</v>
      </c>
      <c r="AC19" s="10">
        <v>105</v>
      </c>
      <c r="AD19" s="10">
        <f t="shared" si="5"/>
        <v>7600</v>
      </c>
      <c r="AF19" s="10">
        <v>1565</v>
      </c>
      <c r="AG19" s="10">
        <v>4688</v>
      </c>
      <c r="AH19" s="10">
        <v>63</v>
      </c>
      <c r="AI19" s="10">
        <f t="shared" si="6"/>
        <v>6316</v>
      </c>
      <c r="AJ19" s="10"/>
      <c r="AK19" s="10">
        <v>739</v>
      </c>
      <c r="AL19" s="10">
        <v>3375</v>
      </c>
      <c r="AM19" s="10">
        <v>35</v>
      </c>
      <c r="AN19" s="10">
        <f t="shared" si="7"/>
        <v>4149</v>
      </c>
      <c r="AO19" s="10"/>
      <c r="AP19" s="10">
        <v>1828</v>
      </c>
      <c r="AQ19" s="10">
        <v>2386</v>
      </c>
      <c r="AR19" s="10">
        <v>180</v>
      </c>
      <c r="AS19" s="10">
        <f t="shared" si="8"/>
        <v>4394</v>
      </c>
      <c r="AU19" s="26">
        <v>1059</v>
      </c>
      <c r="AV19" s="10">
        <v>2065</v>
      </c>
      <c r="AW19" s="10">
        <v>223</v>
      </c>
      <c r="AX19" s="10">
        <f t="shared" si="9"/>
        <v>3347</v>
      </c>
      <c r="AY19" s="10"/>
      <c r="AZ19" s="286">
        <f t="shared" si="13"/>
        <v>-42.067833698030633</v>
      </c>
      <c r="BA19" s="286">
        <f t="shared" si="10"/>
        <v>-13.453478625314332</v>
      </c>
      <c r="BB19" s="286">
        <f t="shared" si="11"/>
        <v>23.888888888888889</v>
      </c>
      <c r="BC19" s="286">
        <f t="shared" si="12"/>
        <v>-23.827947200728268</v>
      </c>
      <c r="BJ19" s="331"/>
      <c r="BK19" s="331"/>
      <c r="BL19" s="331"/>
      <c r="BM19" s="331"/>
    </row>
    <row r="20" spans="1:65" ht="15.75" customHeight="1" x14ac:dyDescent="0.25">
      <c r="A20" s="456" t="s">
        <v>12</v>
      </c>
      <c r="B20" s="10">
        <v>44020</v>
      </c>
      <c r="C20" s="10">
        <v>59133</v>
      </c>
      <c r="D20" s="10">
        <v>5357</v>
      </c>
      <c r="E20" s="10">
        <f t="shared" si="0"/>
        <v>108510</v>
      </c>
      <c r="G20" s="41">
        <v>33601</v>
      </c>
      <c r="H20" s="41">
        <v>50300</v>
      </c>
      <c r="I20" s="41">
        <v>3173</v>
      </c>
      <c r="J20" s="41">
        <f t="shared" si="1"/>
        <v>87074</v>
      </c>
      <c r="L20" s="41">
        <v>27674</v>
      </c>
      <c r="M20" s="41">
        <v>45529</v>
      </c>
      <c r="N20" s="41">
        <v>2202</v>
      </c>
      <c r="O20" s="41">
        <f t="shared" si="2"/>
        <v>75405</v>
      </c>
      <c r="Q20" s="41">
        <v>21135</v>
      </c>
      <c r="R20" s="41">
        <v>35843</v>
      </c>
      <c r="S20" s="41">
        <v>1462</v>
      </c>
      <c r="T20" s="41">
        <f t="shared" si="3"/>
        <v>58440</v>
      </c>
      <c r="V20" s="10">
        <v>18562</v>
      </c>
      <c r="W20" s="10">
        <v>34699</v>
      </c>
      <c r="X20" s="10">
        <v>1356</v>
      </c>
      <c r="Y20" s="10">
        <f t="shared" si="4"/>
        <v>54617</v>
      </c>
      <c r="Z20" s="10"/>
      <c r="AA20" s="10">
        <v>16406</v>
      </c>
      <c r="AB20" s="10">
        <v>32820</v>
      </c>
      <c r="AC20" s="10">
        <v>1208</v>
      </c>
      <c r="AD20" s="10">
        <f t="shared" si="5"/>
        <v>50434</v>
      </c>
      <c r="AF20" s="10">
        <v>14215</v>
      </c>
      <c r="AG20" s="10">
        <v>30033</v>
      </c>
      <c r="AH20" s="10">
        <v>712</v>
      </c>
      <c r="AI20" s="10">
        <f t="shared" si="6"/>
        <v>44960</v>
      </c>
      <c r="AJ20" s="10"/>
      <c r="AK20" s="10">
        <v>7675</v>
      </c>
      <c r="AL20" s="10">
        <v>23114</v>
      </c>
      <c r="AM20" s="10">
        <v>287</v>
      </c>
      <c r="AN20" s="10">
        <f t="shared" si="7"/>
        <v>31076</v>
      </c>
      <c r="AO20" s="10"/>
      <c r="AP20" s="10">
        <v>11418</v>
      </c>
      <c r="AQ20" s="10">
        <v>16094</v>
      </c>
      <c r="AR20" s="10">
        <v>1159</v>
      </c>
      <c r="AS20" s="10">
        <f t="shared" si="8"/>
        <v>28671</v>
      </c>
      <c r="AU20" s="26">
        <v>8675</v>
      </c>
      <c r="AV20" s="10">
        <v>14796</v>
      </c>
      <c r="AW20" s="10">
        <v>1912</v>
      </c>
      <c r="AX20" s="10">
        <f t="shared" si="9"/>
        <v>25383</v>
      </c>
      <c r="AY20" s="10"/>
      <c r="AZ20" s="286">
        <f t="shared" si="13"/>
        <v>-24.023471711332984</v>
      </c>
      <c r="BA20" s="286">
        <f t="shared" si="10"/>
        <v>-8.0651174350689701</v>
      </c>
      <c r="BB20" s="286">
        <f t="shared" si="11"/>
        <v>64.969801553062993</v>
      </c>
      <c r="BC20" s="286">
        <f t="shared" si="12"/>
        <v>-11.468033901852046</v>
      </c>
      <c r="BJ20" s="331"/>
      <c r="BK20" s="331"/>
      <c r="BL20" s="331"/>
      <c r="BM20" s="331"/>
    </row>
    <row r="21" spans="1:65" ht="15.75" customHeight="1" x14ac:dyDescent="0.25">
      <c r="A21" s="456" t="s">
        <v>13</v>
      </c>
      <c r="B21" s="10">
        <v>11793</v>
      </c>
      <c r="C21" s="10">
        <v>16638</v>
      </c>
      <c r="D21" s="10">
        <v>691</v>
      </c>
      <c r="E21" s="10">
        <f t="shared" si="0"/>
        <v>29122</v>
      </c>
      <c r="G21" s="41">
        <v>7723</v>
      </c>
      <c r="H21" s="41">
        <v>13840</v>
      </c>
      <c r="I21" s="41">
        <v>379</v>
      </c>
      <c r="J21" s="41">
        <f t="shared" si="1"/>
        <v>21942</v>
      </c>
      <c r="L21" s="41">
        <v>6027</v>
      </c>
      <c r="M21" s="41">
        <v>10568</v>
      </c>
      <c r="N21" s="41">
        <v>257</v>
      </c>
      <c r="O21" s="41">
        <f t="shared" si="2"/>
        <v>16852</v>
      </c>
      <c r="Q21" s="41">
        <v>4014</v>
      </c>
      <c r="R21" s="41">
        <v>7978</v>
      </c>
      <c r="S21" s="41">
        <v>263</v>
      </c>
      <c r="T21" s="41">
        <f t="shared" si="3"/>
        <v>12255</v>
      </c>
      <c r="V21" s="10">
        <v>3356</v>
      </c>
      <c r="W21" s="10">
        <v>7094</v>
      </c>
      <c r="X21" s="10">
        <v>185</v>
      </c>
      <c r="Y21" s="10">
        <f t="shared" si="4"/>
        <v>10635</v>
      </c>
      <c r="Z21" s="10"/>
      <c r="AA21" s="10">
        <v>3018</v>
      </c>
      <c r="AB21" s="10">
        <v>6185</v>
      </c>
      <c r="AC21" s="10">
        <v>142</v>
      </c>
      <c r="AD21" s="10">
        <f t="shared" si="5"/>
        <v>9345</v>
      </c>
      <c r="AF21" s="10">
        <v>2958</v>
      </c>
      <c r="AG21" s="10">
        <v>5755</v>
      </c>
      <c r="AH21" s="10">
        <v>83</v>
      </c>
      <c r="AI21" s="10">
        <f t="shared" si="6"/>
        <v>8796</v>
      </c>
      <c r="AJ21" s="10"/>
      <c r="AK21" s="10">
        <v>1628</v>
      </c>
      <c r="AL21" s="10">
        <v>4428</v>
      </c>
      <c r="AM21" s="10">
        <v>17</v>
      </c>
      <c r="AN21" s="10">
        <f t="shared" si="7"/>
        <v>6073</v>
      </c>
      <c r="AO21" s="10"/>
      <c r="AP21" s="10">
        <v>2431</v>
      </c>
      <c r="AQ21" s="10">
        <v>3204</v>
      </c>
      <c r="AR21" s="10">
        <v>273</v>
      </c>
      <c r="AS21" s="10">
        <f t="shared" si="8"/>
        <v>5908</v>
      </c>
      <c r="AU21" s="26">
        <v>1775</v>
      </c>
      <c r="AV21" s="10">
        <v>2987</v>
      </c>
      <c r="AW21" s="10">
        <v>418</v>
      </c>
      <c r="AX21" s="10">
        <f t="shared" si="9"/>
        <v>5180</v>
      </c>
      <c r="AY21" s="10"/>
      <c r="AZ21" s="286">
        <f t="shared" si="13"/>
        <v>-26.984779925956399</v>
      </c>
      <c r="BA21" s="286">
        <f t="shared" si="10"/>
        <v>-6.7727840199750311</v>
      </c>
      <c r="BB21" s="286">
        <f t="shared" si="11"/>
        <v>53.113553113553117</v>
      </c>
      <c r="BC21" s="286">
        <f t="shared" si="12"/>
        <v>-12.322274881516588</v>
      </c>
      <c r="BJ21" s="331"/>
      <c r="BK21" s="331"/>
      <c r="BL21" s="331"/>
      <c r="BM21" s="331"/>
    </row>
    <row r="22" spans="1:65" ht="15.75" customHeight="1" x14ac:dyDescent="0.25">
      <c r="A22" s="456" t="s">
        <v>14</v>
      </c>
      <c r="B22" s="10">
        <v>1270</v>
      </c>
      <c r="C22" s="10">
        <v>3448</v>
      </c>
      <c r="D22" s="10">
        <v>310</v>
      </c>
      <c r="E22" s="10">
        <f t="shared" si="0"/>
        <v>5028</v>
      </c>
      <c r="G22" s="41">
        <v>1162</v>
      </c>
      <c r="H22" s="41">
        <v>2558</v>
      </c>
      <c r="I22" s="41">
        <v>299</v>
      </c>
      <c r="J22" s="41">
        <f t="shared" si="1"/>
        <v>4019</v>
      </c>
      <c r="L22" s="41">
        <v>1007</v>
      </c>
      <c r="M22" s="41">
        <v>2449</v>
      </c>
      <c r="N22" s="41">
        <v>193</v>
      </c>
      <c r="O22" s="41">
        <f t="shared" si="2"/>
        <v>3649</v>
      </c>
      <c r="Q22" s="41">
        <v>967</v>
      </c>
      <c r="R22" s="41">
        <v>1935</v>
      </c>
      <c r="S22" s="41">
        <v>105</v>
      </c>
      <c r="T22" s="41">
        <f t="shared" si="3"/>
        <v>3007</v>
      </c>
      <c r="V22" s="10">
        <v>613</v>
      </c>
      <c r="W22" s="10">
        <v>1871</v>
      </c>
      <c r="X22" s="10">
        <v>125</v>
      </c>
      <c r="Y22" s="10">
        <f t="shared" si="4"/>
        <v>2609</v>
      </c>
      <c r="Z22" s="10"/>
      <c r="AA22" s="10">
        <v>771</v>
      </c>
      <c r="AB22" s="10">
        <v>1648</v>
      </c>
      <c r="AC22" s="10">
        <v>53</v>
      </c>
      <c r="AD22" s="10">
        <f t="shared" si="5"/>
        <v>2472</v>
      </c>
      <c r="AF22" s="10">
        <v>675</v>
      </c>
      <c r="AG22" s="10">
        <v>1552</v>
      </c>
      <c r="AH22" s="10">
        <v>21</v>
      </c>
      <c r="AI22" s="10">
        <f t="shared" si="6"/>
        <v>2248</v>
      </c>
      <c r="AJ22" s="10"/>
      <c r="AK22" s="10">
        <v>285</v>
      </c>
      <c r="AL22" s="10">
        <v>952</v>
      </c>
      <c r="AM22" s="10">
        <v>61</v>
      </c>
      <c r="AN22" s="10">
        <f t="shared" si="7"/>
        <v>1298</v>
      </c>
      <c r="AO22" s="10"/>
      <c r="AP22" s="10">
        <v>547</v>
      </c>
      <c r="AQ22" s="10">
        <v>663</v>
      </c>
      <c r="AR22" s="10">
        <v>56</v>
      </c>
      <c r="AS22" s="10">
        <f t="shared" si="8"/>
        <v>1266</v>
      </c>
      <c r="AU22" s="26">
        <v>377</v>
      </c>
      <c r="AV22" s="10">
        <v>621</v>
      </c>
      <c r="AW22" s="10">
        <v>102</v>
      </c>
      <c r="AX22" s="10">
        <f t="shared" si="9"/>
        <v>1100</v>
      </c>
      <c r="AY22" s="10"/>
      <c r="AZ22" s="286">
        <f t="shared" si="13"/>
        <v>-31.078610603290674</v>
      </c>
      <c r="BA22" s="286">
        <f t="shared" si="10"/>
        <v>-6.3348416289592757</v>
      </c>
      <c r="BB22" s="286">
        <f t="shared" si="11"/>
        <v>82.142857142857139</v>
      </c>
      <c r="BC22" s="286">
        <f t="shared" si="12"/>
        <v>-13.112164296998422</v>
      </c>
      <c r="BJ22" s="331"/>
      <c r="BK22" s="331"/>
      <c r="BL22" s="331"/>
      <c r="BM22" s="331"/>
    </row>
    <row r="23" spans="1:65" ht="15.75" customHeight="1" x14ac:dyDescent="0.25">
      <c r="A23" s="456" t="s">
        <v>15</v>
      </c>
      <c r="B23" s="10">
        <v>50632</v>
      </c>
      <c r="C23" s="10">
        <v>91333</v>
      </c>
      <c r="D23" s="10">
        <v>10132</v>
      </c>
      <c r="E23" s="10">
        <f t="shared" si="0"/>
        <v>152097</v>
      </c>
      <c r="G23" s="41">
        <v>38042</v>
      </c>
      <c r="H23" s="41">
        <v>73397</v>
      </c>
      <c r="I23" s="41">
        <v>6370</v>
      </c>
      <c r="J23" s="41">
        <f t="shared" si="1"/>
        <v>117809</v>
      </c>
      <c r="L23" s="41">
        <v>28546</v>
      </c>
      <c r="M23" s="41">
        <v>60301</v>
      </c>
      <c r="N23" s="41">
        <v>4411</v>
      </c>
      <c r="O23" s="41">
        <f t="shared" si="2"/>
        <v>93258</v>
      </c>
      <c r="Q23" s="41">
        <v>21930</v>
      </c>
      <c r="R23" s="41">
        <v>48539</v>
      </c>
      <c r="S23" s="41">
        <v>2647</v>
      </c>
      <c r="T23" s="41">
        <f t="shared" si="3"/>
        <v>73116</v>
      </c>
      <c r="V23" s="10">
        <v>19910</v>
      </c>
      <c r="W23" s="10">
        <v>45857</v>
      </c>
      <c r="X23" s="10">
        <v>2250</v>
      </c>
      <c r="Y23" s="10">
        <f t="shared" si="4"/>
        <v>68017</v>
      </c>
      <c r="Z23" s="10"/>
      <c r="AA23" s="10">
        <v>21299</v>
      </c>
      <c r="AB23" s="10">
        <v>44976</v>
      </c>
      <c r="AC23" s="10">
        <v>2252</v>
      </c>
      <c r="AD23" s="10">
        <f t="shared" si="5"/>
        <v>68527</v>
      </c>
      <c r="AF23" s="10">
        <v>21019</v>
      </c>
      <c r="AG23" s="10">
        <v>41737</v>
      </c>
      <c r="AH23" s="10">
        <v>1513</v>
      </c>
      <c r="AI23" s="10">
        <f t="shared" si="6"/>
        <v>64269</v>
      </c>
      <c r="AJ23" s="10"/>
      <c r="AK23" s="10">
        <v>11134</v>
      </c>
      <c r="AL23" s="10">
        <v>27175</v>
      </c>
      <c r="AM23" s="10">
        <v>685</v>
      </c>
      <c r="AN23" s="10">
        <f t="shared" si="7"/>
        <v>38994</v>
      </c>
      <c r="AO23" s="10"/>
      <c r="AP23" s="10">
        <v>16474</v>
      </c>
      <c r="AQ23" s="10">
        <v>20604</v>
      </c>
      <c r="AR23" s="10">
        <v>2829</v>
      </c>
      <c r="AS23" s="10">
        <f t="shared" si="8"/>
        <v>39907</v>
      </c>
      <c r="AU23" s="26">
        <v>10289</v>
      </c>
      <c r="AV23" s="10">
        <v>18919</v>
      </c>
      <c r="AW23" s="10">
        <v>4080</v>
      </c>
      <c r="AX23" s="10">
        <f t="shared" si="9"/>
        <v>33288</v>
      </c>
      <c r="AY23" s="10"/>
      <c r="AZ23" s="286">
        <f t="shared" si="13"/>
        <v>-37.544008741046497</v>
      </c>
      <c r="BA23" s="286">
        <f t="shared" si="10"/>
        <v>-8.1780236847214134</v>
      </c>
      <c r="BB23" s="286">
        <f t="shared" si="11"/>
        <v>44.220572640509012</v>
      </c>
      <c r="BC23" s="286">
        <f t="shared" si="12"/>
        <v>-16.586062595534617</v>
      </c>
      <c r="BJ23" s="331"/>
      <c r="BK23" s="331"/>
      <c r="BL23" s="331"/>
      <c r="BM23" s="331"/>
    </row>
    <row r="24" spans="1:65" ht="15.75" customHeight="1" x14ac:dyDescent="0.25">
      <c r="A24" s="456" t="s">
        <v>16</v>
      </c>
      <c r="B24" s="10">
        <v>27955</v>
      </c>
      <c r="C24" s="10">
        <v>61424</v>
      </c>
      <c r="D24" s="10">
        <v>6761</v>
      </c>
      <c r="E24" s="10">
        <f t="shared" si="0"/>
        <v>96140</v>
      </c>
      <c r="G24" s="41">
        <v>21827</v>
      </c>
      <c r="H24" s="41">
        <v>51268</v>
      </c>
      <c r="I24" s="41">
        <v>4394</v>
      </c>
      <c r="J24" s="41">
        <f t="shared" si="1"/>
        <v>77489</v>
      </c>
      <c r="L24" s="41">
        <v>16988</v>
      </c>
      <c r="M24" s="41">
        <v>45361</v>
      </c>
      <c r="N24" s="41">
        <v>3307</v>
      </c>
      <c r="O24" s="41">
        <f t="shared" si="2"/>
        <v>65656</v>
      </c>
      <c r="Q24" s="41">
        <v>11525</v>
      </c>
      <c r="R24" s="41">
        <v>34692</v>
      </c>
      <c r="S24" s="41">
        <v>1944</v>
      </c>
      <c r="T24" s="41">
        <f t="shared" si="3"/>
        <v>48161</v>
      </c>
      <c r="V24" s="10">
        <v>9086</v>
      </c>
      <c r="W24" s="10">
        <v>30606</v>
      </c>
      <c r="X24" s="10">
        <v>1438</v>
      </c>
      <c r="Y24" s="10">
        <f t="shared" si="4"/>
        <v>41130</v>
      </c>
      <c r="Z24" s="10"/>
      <c r="AA24" s="10">
        <v>7817</v>
      </c>
      <c r="AB24" s="10">
        <v>26332</v>
      </c>
      <c r="AC24" s="10">
        <v>1003</v>
      </c>
      <c r="AD24" s="10">
        <f t="shared" si="5"/>
        <v>35152</v>
      </c>
      <c r="AF24" s="10">
        <v>6984</v>
      </c>
      <c r="AG24" s="10">
        <v>23324</v>
      </c>
      <c r="AH24" s="10">
        <v>682</v>
      </c>
      <c r="AI24" s="10">
        <f t="shared" si="6"/>
        <v>30990</v>
      </c>
      <c r="AJ24" s="10"/>
      <c r="AK24" s="10">
        <v>3531</v>
      </c>
      <c r="AL24" s="10">
        <v>16120</v>
      </c>
      <c r="AM24" s="10">
        <v>276</v>
      </c>
      <c r="AN24" s="10">
        <f t="shared" si="7"/>
        <v>19927</v>
      </c>
      <c r="AO24" s="10"/>
      <c r="AP24" s="10">
        <v>7200</v>
      </c>
      <c r="AQ24" s="10">
        <v>11012</v>
      </c>
      <c r="AR24" s="10">
        <v>787</v>
      </c>
      <c r="AS24" s="10">
        <f t="shared" si="8"/>
        <v>18999</v>
      </c>
      <c r="AU24" s="26">
        <v>5062</v>
      </c>
      <c r="AV24" s="10">
        <v>9945</v>
      </c>
      <c r="AW24" s="10">
        <v>1166</v>
      </c>
      <c r="AX24" s="10">
        <f t="shared" si="9"/>
        <v>16173</v>
      </c>
      <c r="AY24" s="10"/>
      <c r="AZ24" s="286">
        <f t="shared" si="13"/>
        <v>-29.694444444444446</v>
      </c>
      <c r="BA24" s="286">
        <f t="shared" si="10"/>
        <v>-9.6894297130403189</v>
      </c>
      <c r="BB24" s="286">
        <f t="shared" si="11"/>
        <v>48.157560355781449</v>
      </c>
      <c r="BC24" s="286">
        <f t="shared" si="12"/>
        <v>-14.874467077214589</v>
      </c>
      <c r="BJ24" s="331"/>
      <c r="BK24" s="331"/>
      <c r="BL24" s="331"/>
      <c r="BM24" s="331"/>
    </row>
    <row r="25" spans="1:65" ht="15.75" customHeight="1" x14ac:dyDescent="0.25">
      <c r="A25" s="456" t="s">
        <v>17</v>
      </c>
      <c r="B25" s="10">
        <v>4071</v>
      </c>
      <c r="C25" s="10">
        <v>6735</v>
      </c>
      <c r="D25" s="10">
        <v>685</v>
      </c>
      <c r="E25" s="10">
        <f t="shared" si="0"/>
        <v>11491</v>
      </c>
      <c r="G25" s="41">
        <v>2506</v>
      </c>
      <c r="H25" s="41">
        <v>5654</v>
      </c>
      <c r="I25" s="41">
        <v>647</v>
      </c>
      <c r="J25" s="41">
        <f t="shared" si="1"/>
        <v>8807</v>
      </c>
      <c r="L25" s="41">
        <v>1888</v>
      </c>
      <c r="M25" s="41">
        <v>4793</v>
      </c>
      <c r="N25" s="41">
        <v>374</v>
      </c>
      <c r="O25" s="41">
        <f t="shared" si="2"/>
        <v>7055</v>
      </c>
      <c r="Q25" s="41">
        <v>1232</v>
      </c>
      <c r="R25" s="41">
        <v>3696</v>
      </c>
      <c r="S25" s="41">
        <v>250</v>
      </c>
      <c r="T25" s="41">
        <f t="shared" si="3"/>
        <v>5178</v>
      </c>
      <c r="V25" s="10">
        <v>1149</v>
      </c>
      <c r="W25" s="10">
        <v>3116</v>
      </c>
      <c r="X25" s="10">
        <v>214</v>
      </c>
      <c r="Y25" s="10">
        <f t="shared" si="4"/>
        <v>4479</v>
      </c>
      <c r="Z25" s="10"/>
      <c r="AA25" s="10">
        <v>1229</v>
      </c>
      <c r="AB25" s="10">
        <v>2601</v>
      </c>
      <c r="AC25" s="10">
        <v>294</v>
      </c>
      <c r="AD25" s="10">
        <f t="shared" si="5"/>
        <v>4124</v>
      </c>
      <c r="AF25" s="10">
        <v>1122</v>
      </c>
      <c r="AG25" s="10">
        <v>2265</v>
      </c>
      <c r="AH25" s="10">
        <v>97</v>
      </c>
      <c r="AI25" s="10">
        <f t="shared" si="6"/>
        <v>3484</v>
      </c>
      <c r="AJ25" s="10"/>
      <c r="AK25" s="10">
        <v>560</v>
      </c>
      <c r="AL25" s="10">
        <v>1130</v>
      </c>
      <c r="AM25" s="10">
        <v>11</v>
      </c>
      <c r="AN25" s="10">
        <f t="shared" si="7"/>
        <v>1701</v>
      </c>
      <c r="AO25" s="10"/>
      <c r="AP25" s="10">
        <v>1031</v>
      </c>
      <c r="AQ25" s="10">
        <v>844</v>
      </c>
      <c r="AR25" s="10">
        <v>154</v>
      </c>
      <c r="AS25" s="10">
        <f t="shared" si="8"/>
        <v>2029</v>
      </c>
      <c r="AU25" s="26">
        <v>598</v>
      </c>
      <c r="AV25" s="10">
        <v>583</v>
      </c>
      <c r="AW25" s="10">
        <v>221</v>
      </c>
      <c r="AX25" s="10">
        <f t="shared" si="9"/>
        <v>1402</v>
      </c>
      <c r="AY25" s="10"/>
      <c r="AZ25" s="286">
        <f t="shared" si="13"/>
        <v>-41.998060135790496</v>
      </c>
      <c r="BA25" s="286">
        <f t="shared" si="10"/>
        <v>-30.924170616113745</v>
      </c>
      <c r="BB25" s="286">
        <f t="shared" si="11"/>
        <v>43.506493506493506</v>
      </c>
      <c r="BC25" s="286">
        <f t="shared" si="12"/>
        <v>-30.901922129127652</v>
      </c>
      <c r="BJ25" s="331"/>
      <c r="BK25" s="331"/>
      <c r="BL25" s="331"/>
      <c r="BM25" s="331"/>
    </row>
    <row r="26" spans="1:65" ht="15.75" customHeight="1" x14ac:dyDescent="0.25">
      <c r="A26" s="456" t="s">
        <v>18</v>
      </c>
      <c r="B26" s="10">
        <v>17710</v>
      </c>
      <c r="C26" s="10">
        <v>30939</v>
      </c>
      <c r="D26" s="10">
        <v>3880</v>
      </c>
      <c r="E26" s="10">
        <f t="shared" si="0"/>
        <v>52529</v>
      </c>
      <c r="G26" s="41">
        <v>14157</v>
      </c>
      <c r="H26" s="41">
        <v>26520</v>
      </c>
      <c r="I26" s="41">
        <v>2904</v>
      </c>
      <c r="J26" s="41">
        <f t="shared" si="1"/>
        <v>43581</v>
      </c>
      <c r="L26" s="41">
        <v>9235</v>
      </c>
      <c r="M26" s="41">
        <v>22356</v>
      </c>
      <c r="N26" s="41">
        <v>2051</v>
      </c>
      <c r="O26" s="41">
        <f t="shared" si="2"/>
        <v>33642</v>
      </c>
      <c r="Q26" s="41">
        <v>6689</v>
      </c>
      <c r="R26" s="41">
        <v>17630</v>
      </c>
      <c r="S26" s="41">
        <v>1485</v>
      </c>
      <c r="T26" s="41">
        <f t="shared" si="3"/>
        <v>25804</v>
      </c>
      <c r="V26" s="10">
        <v>6431</v>
      </c>
      <c r="W26" s="10">
        <v>17826</v>
      </c>
      <c r="X26" s="10">
        <v>1424</v>
      </c>
      <c r="Y26" s="10">
        <f t="shared" si="4"/>
        <v>25681</v>
      </c>
      <c r="Z26" s="10"/>
      <c r="AA26" s="10">
        <v>6190</v>
      </c>
      <c r="AB26" s="10">
        <v>17172</v>
      </c>
      <c r="AC26" s="10">
        <v>1258</v>
      </c>
      <c r="AD26" s="10">
        <f t="shared" si="5"/>
        <v>24620</v>
      </c>
      <c r="AF26" s="10">
        <v>4891</v>
      </c>
      <c r="AG26" s="10">
        <v>13995</v>
      </c>
      <c r="AH26" s="10">
        <v>510</v>
      </c>
      <c r="AI26" s="10">
        <f t="shared" si="6"/>
        <v>19396</v>
      </c>
      <c r="AJ26" s="10"/>
      <c r="AK26" s="10">
        <v>2594</v>
      </c>
      <c r="AL26" s="10">
        <v>7636</v>
      </c>
      <c r="AM26" s="10">
        <v>262</v>
      </c>
      <c r="AN26" s="10">
        <f t="shared" si="7"/>
        <v>10492</v>
      </c>
      <c r="AO26" s="10"/>
      <c r="AP26" s="10">
        <v>6044</v>
      </c>
      <c r="AQ26" s="10">
        <v>7449</v>
      </c>
      <c r="AR26" s="10">
        <v>865</v>
      </c>
      <c r="AS26" s="10">
        <f t="shared" si="8"/>
        <v>14358</v>
      </c>
      <c r="AU26" s="26">
        <v>3445</v>
      </c>
      <c r="AV26" s="10">
        <v>5403</v>
      </c>
      <c r="AW26" s="10">
        <v>1215</v>
      </c>
      <c r="AX26" s="10">
        <f t="shared" si="9"/>
        <v>10063</v>
      </c>
      <c r="AY26" s="10"/>
      <c r="AZ26" s="286">
        <f t="shared" si="13"/>
        <v>-43.00132362673726</v>
      </c>
      <c r="BA26" s="286">
        <f t="shared" si="10"/>
        <v>-27.466774063632705</v>
      </c>
      <c r="BB26" s="286">
        <f t="shared" si="11"/>
        <v>40.462427745664741</v>
      </c>
      <c r="BC26" s="286">
        <f t="shared" si="12"/>
        <v>-29.91363699679621</v>
      </c>
      <c r="BJ26" s="331"/>
      <c r="BK26" s="331"/>
      <c r="BL26" s="331"/>
      <c r="BM26" s="331"/>
    </row>
    <row r="27" spans="1:65" ht="15.75" customHeight="1" x14ac:dyDescent="0.25">
      <c r="A27" s="456" t="s">
        <v>19</v>
      </c>
      <c r="B27" s="10">
        <v>24637</v>
      </c>
      <c r="C27" s="10">
        <v>59994</v>
      </c>
      <c r="D27" s="10">
        <v>8486</v>
      </c>
      <c r="E27" s="10">
        <f t="shared" si="0"/>
        <v>93117</v>
      </c>
      <c r="G27" s="41">
        <v>17009</v>
      </c>
      <c r="H27" s="41">
        <v>47447</v>
      </c>
      <c r="I27" s="41">
        <v>5507</v>
      </c>
      <c r="J27" s="41">
        <f t="shared" si="1"/>
        <v>69963</v>
      </c>
      <c r="L27" s="41">
        <v>12474</v>
      </c>
      <c r="M27" s="41">
        <v>42202</v>
      </c>
      <c r="N27" s="41">
        <v>3736</v>
      </c>
      <c r="O27" s="41">
        <f t="shared" si="2"/>
        <v>58412</v>
      </c>
      <c r="Q27" s="41">
        <v>9762</v>
      </c>
      <c r="R27" s="41">
        <v>32460</v>
      </c>
      <c r="S27" s="41">
        <v>2550</v>
      </c>
      <c r="T27" s="41">
        <f t="shared" si="3"/>
        <v>44772</v>
      </c>
      <c r="V27" s="10">
        <v>9027</v>
      </c>
      <c r="W27" s="10">
        <v>27603</v>
      </c>
      <c r="X27" s="10">
        <v>1829</v>
      </c>
      <c r="Y27" s="10">
        <f t="shared" si="4"/>
        <v>38459</v>
      </c>
      <c r="Z27" s="10"/>
      <c r="AA27" s="10">
        <v>7601</v>
      </c>
      <c r="AB27" s="10">
        <v>27926</v>
      </c>
      <c r="AC27" s="10">
        <v>1493</v>
      </c>
      <c r="AD27" s="10">
        <f t="shared" si="5"/>
        <v>37020</v>
      </c>
      <c r="AF27" s="10">
        <v>5663</v>
      </c>
      <c r="AG27" s="10">
        <v>25546</v>
      </c>
      <c r="AH27" s="10">
        <v>695</v>
      </c>
      <c r="AI27" s="10">
        <f t="shared" si="6"/>
        <v>31904</v>
      </c>
      <c r="AJ27" s="10"/>
      <c r="AK27" s="10">
        <v>3252</v>
      </c>
      <c r="AL27" s="10">
        <v>17121</v>
      </c>
      <c r="AM27" s="10">
        <v>308</v>
      </c>
      <c r="AN27" s="10">
        <f t="shared" si="7"/>
        <v>20681</v>
      </c>
      <c r="AO27" s="10"/>
      <c r="AP27" s="10">
        <v>6166</v>
      </c>
      <c r="AQ27" s="10">
        <v>10668</v>
      </c>
      <c r="AR27" s="10">
        <v>712</v>
      </c>
      <c r="AS27" s="10">
        <f t="shared" si="8"/>
        <v>17546</v>
      </c>
      <c r="AU27" s="26">
        <v>4689</v>
      </c>
      <c r="AV27" s="10">
        <v>10524</v>
      </c>
      <c r="AW27" s="10">
        <v>1001</v>
      </c>
      <c r="AX27" s="10">
        <f t="shared" si="9"/>
        <v>16214</v>
      </c>
      <c r="AY27" s="10"/>
      <c r="AZ27" s="286">
        <f t="shared" si="13"/>
        <v>-23.953940966590984</v>
      </c>
      <c r="BA27" s="286">
        <f t="shared" si="10"/>
        <v>-1.3498312710911136</v>
      </c>
      <c r="BB27" s="286">
        <f t="shared" si="11"/>
        <v>40.58988764044944</v>
      </c>
      <c r="BC27" s="286">
        <f t="shared" si="12"/>
        <v>-7.5914738401914965</v>
      </c>
      <c r="BJ27" s="331"/>
      <c r="BK27" s="331"/>
      <c r="BL27" s="331"/>
      <c r="BM27" s="331"/>
    </row>
    <row r="28" spans="1:65" ht="15.75" customHeight="1" x14ac:dyDescent="0.25">
      <c r="A28" s="456" t="s">
        <v>20</v>
      </c>
      <c r="B28" s="10">
        <v>6796</v>
      </c>
      <c r="C28" s="10">
        <v>14756</v>
      </c>
      <c r="D28" s="10">
        <v>1670</v>
      </c>
      <c r="E28" s="10">
        <f t="shared" si="0"/>
        <v>23222</v>
      </c>
      <c r="G28" s="41">
        <v>4531</v>
      </c>
      <c r="H28" s="41">
        <v>11760</v>
      </c>
      <c r="I28" s="41">
        <v>1021</v>
      </c>
      <c r="J28" s="41">
        <f t="shared" si="1"/>
        <v>17312</v>
      </c>
      <c r="L28" s="41">
        <v>3396</v>
      </c>
      <c r="M28" s="41">
        <v>10545</v>
      </c>
      <c r="N28" s="41">
        <v>767</v>
      </c>
      <c r="O28" s="41">
        <f t="shared" si="2"/>
        <v>14708</v>
      </c>
      <c r="Q28" s="41">
        <v>2424</v>
      </c>
      <c r="R28" s="41">
        <v>8209</v>
      </c>
      <c r="S28" s="41">
        <v>598</v>
      </c>
      <c r="T28" s="41">
        <f t="shared" si="3"/>
        <v>11231</v>
      </c>
      <c r="V28" s="10">
        <v>2529</v>
      </c>
      <c r="W28" s="10">
        <v>9106</v>
      </c>
      <c r="X28" s="10">
        <v>522</v>
      </c>
      <c r="Y28" s="10">
        <f t="shared" si="4"/>
        <v>12157</v>
      </c>
      <c r="Z28" s="10"/>
      <c r="AA28" s="10">
        <v>1566</v>
      </c>
      <c r="AB28" s="10">
        <v>7606</v>
      </c>
      <c r="AC28" s="10">
        <v>299</v>
      </c>
      <c r="AD28" s="10">
        <f t="shared" si="5"/>
        <v>9471</v>
      </c>
      <c r="AF28" s="10">
        <v>1239</v>
      </c>
      <c r="AG28" s="10">
        <v>7332</v>
      </c>
      <c r="AH28" s="10">
        <v>107</v>
      </c>
      <c r="AI28" s="10">
        <f t="shared" si="6"/>
        <v>8678</v>
      </c>
      <c r="AJ28" s="10"/>
      <c r="AK28" s="10">
        <v>817</v>
      </c>
      <c r="AL28" s="10">
        <v>5963</v>
      </c>
      <c r="AM28" s="10">
        <v>50</v>
      </c>
      <c r="AN28" s="10">
        <f t="shared" si="7"/>
        <v>6830</v>
      </c>
      <c r="AO28" s="10"/>
      <c r="AP28" s="10">
        <v>2119</v>
      </c>
      <c r="AQ28" s="10">
        <v>4947</v>
      </c>
      <c r="AR28" s="10">
        <v>249</v>
      </c>
      <c r="AS28" s="10">
        <f t="shared" si="8"/>
        <v>7315</v>
      </c>
      <c r="AU28" s="26">
        <v>1383</v>
      </c>
      <c r="AV28" s="10">
        <v>3787</v>
      </c>
      <c r="AW28" s="10">
        <v>249</v>
      </c>
      <c r="AX28" s="10">
        <f t="shared" si="9"/>
        <v>5419</v>
      </c>
      <c r="AY28" s="10"/>
      <c r="AZ28" s="286">
        <f t="shared" si="13"/>
        <v>-34.73336479471449</v>
      </c>
      <c r="BA28" s="286">
        <f t="shared" si="10"/>
        <v>-23.448554679603799</v>
      </c>
      <c r="BB28" s="286">
        <f t="shared" si="11"/>
        <v>0</v>
      </c>
      <c r="BC28" s="286">
        <f t="shared" si="12"/>
        <v>-25.919343814080658</v>
      </c>
      <c r="BJ28" s="331"/>
      <c r="BK28" s="331"/>
      <c r="BL28" s="331"/>
      <c r="BM28" s="331"/>
    </row>
    <row r="29" spans="1:65" ht="10.5" customHeight="1" x14ac:dyDescent="0.25">
      <c r="B29" s="10"/>
      <c r="C29" s="10"/>
      <c r="D29" s="10"/>
      <c r="E29" s="10"/>
      <c r="G29" s="41"/>
      <c r="H29" s="41"/>
      <c r="I29" s="41"/>
      <c r="J29" s="41"/>
      <c r="L29" s="41"/>
      <c r="M29" s="41"/>
      <c r="N29" s="41"/>
      <c r="O29" s="41"/>
      <c r="Q29" s="41"/>
      <c r="R29" s="41"/>
      <c r="S29" s="41"/>
      <c r="T29" s="41"/>
      <c r="V29" s="10"/>
      <c r="W29" s="10"/>
      <c r="X29" s="10"/>
      <c r="Y29" s="10"/>
      <c r="Z29" s="10"/>
      <c r="AA29" s="10"/>
      <c r="AB29" s="10"/>
      <c r="AC29" s="10"/>
      <c r="AD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>
        <f t="shared" si="8"/>
        <v>0</v>
      </c>
      <c r="AU29" s="26"/>
      <c r="AV29" s="10"/>
      <c r="AW29" s="10"/>
      <c r="AX29" s="10">
        <f t="shared" si="9"/>
        <v>0</v>
      </c>
      <c r="AZ29" s="286"/>
      <c r="BA29" s="286"/>
      <c r="BJ29" s="331"/>
      <c r="BK29" s="331"/>
      <c r="BL29" s="331"/>
      <c r="BM29" s="331"/>
    </row>
    <row r="30" spans="1:65" s="288" customFormat="1" ht="15.75" customHeight="1" x14ac:dyDescent="0.25">
      <c r="A30" s="288" t="s">
        <v>21</v>
      </c>
      <c r="B30" s="34">
        <v>63097</v>
      </c>
      <c r="C30" s="34">
        <v>114766</v>
      </c>
      <c r="D30" s="34">
        <v>9405</v>
      </c>
      <c r="E30" s="34">
        <f t="shared" si="0"/>
        <v>187268</v>
      </c>
      <c r="G30" s="34">
        <v>50339</v>
      </c>
      <c r="H30" s="34">
        <v>89945</v>
      </c>
      <c r="I30" s="34">
        <v>8635</v>
      </c>
      <c r="J30" s="34">
        <f t="shared" si="1"/>
        <v>148919</v>
      </c>
      <c r="L30" s="34">
        <v>34135</v>
      </c>
      <c r="M30" s="34">
        <v>79711</v>
      </c>
      <c r="N30" s="34">
        <v>8386</v>
      </c>
      <c r="O30" s="34">
        <f t="shared" si="2"/>
        <v>122232</v>
      </c>
      <c r="Q30" s="34">
        <v>25005</v>
      </c>
      <c r="R30" s="34">
        <v>65382</v>
      </c>
      <c r="S30" s="34">
        <v>6222</v>
      </c>
      <c r="T30" s="34">
        <f t="shared" si="3"/>
        <v>96609</v>
      </c>
      <c r="V30" s="34">
        <v>19749</v>
      </c>
      <c r="W30" s="34">
        <v>58554</v>
      </c>
      <c r="X30" s="34">
        <v>4093</v>
      </c>
      <c r="Y30" s="34">
        <f t="shared" si="4"/>
        <v>82396</v>
      </c>
      <c r="Z30" s="34"/>
      <c r="AA30" s="34">
        <v>15012</v>
      </c>
      <c r="AB30" s="34">
        <v>55026</v>
      </c>
      <c r="AC30" s="34">
        <v>3066</v>
      </c>
      <c r="AD30" s="34">
        <f t="shared" si="5"/>
        <v>73104</v>
      </c>
      <c r="AF30" s="34">
        <v>12727</v>
      </c>
      <c r="AG30" s="34">
        <v>53851</v>
      </c>
      <c r="AH30" s="34">
        <v>1795</v>
      </c>
      <c r="AI30" s="34">
        <f t="shared" si="6"/>
        <v>68373</v>
      </c>
      <c r="AJ30" s="34"/>
      <c r="AK30" s="34">
        <v>7101</v>
      </c>
      <c r="AL30" s="34">
        <v>39727</v>
      </c>
      <c r="AM30" s="34">
        <v>1042</v>
      </c>
      <c r="AN30" s="34">
        <f t="shared" si="7"/>
        <v>47870</v>
      </c>
      <c r="AO30" s="34"/>
      <c r="AP30" s="34">
        <v>25149</v>
      </c>
      <c r="AQ30" s="34">
        <v>46188</v>
      </c>
      <c r="AR30" s="34">
        <v>1933</v>
      </c>
      <c r="AS30" s="34">
        <f t="shared" si="8"/>
        <v>73270</v>
      </c>
      <c r="AT30" s="456"/>
      <c r="AU30" s="77">
        <v>20936</v>
      </c>
      <c r="AV30" s="34">
        <v>48763</v>
      </c>
      <c r="AW30" s="34">
        <v>3324</v>
      </c>
      <c r="AX30" s="34">
        <f t="shared" si="9"/>
        <v>73023</v>
      </c>
      <c r="AY30" s="34"/>
      <c r="AZ30" s="291">
        <f t="shared" si="13"/>
        <v>-16.752157143425187</v>
      </c>
      <c r="BA30" s="291">
        <f t="shared" si="10"/>
        <v>5.5750411362258596</v>
      </c>
      <c r="BB30" s="291">
        <f t="shared" si="11"/>
        <v>71.960682876357993</v>
      </c>
      <c r="BC30" s="291">
        <f t="shared" si="12"/>
        <v>-0.33710932168691143</v>
      </c>
      <c r="BJ30" s="331"/>
      <c r="BK30" s="331"/>
      <c r="BL30" s="331"/>
      <c r="BM30" s="331"/>
    </row>
    <row r="31" spans="1:65" s="288" customFormat="1" ht="15.75" customHeight="1" x14ac:dyDescent="0.25">
      <c r="A31" s="288" t="s">
        <v>22</v>
      </c>
      <c r="B31" s="34">
        <v>35801</v>
      </c>
      <c r="C31" s="34">
        <v>61078</v>
      </c>
      <c r="D31" s="34">
        <v>2924</v>
      </c>
      <c r="E31" s="34">
        <f t="shared" si="0"/>
        <v>99803</v>
      </c>
      <c r="G31" s="34">
        <v>26253</v>
      </c>
      <c r="H31" s="34">
        <v>47635</v>
      </c>
      <c r="I31" s="34">
        <v>1783</v>
      </c>
      <c r="J31" s="34">
        <f t="shared" si="1"/>
        <v>75671</v>
      </c>
      <c r="L31" s="34">
        <v>16924</v>
      </c>
      <c r="M31" s="34">
        <v>42536</v>
      </c>
      <c r="N31" s="34">
        <v>1184</v>
      </c>
      <c r="O31" s="34">
        <f t="shared" si="2"/>
        <v>60644</v>
      </c>
      <c r="Q31" s="34">
        <v>12853</v>
      </c>
      <c r="R31" s="34">
        <v>35905</v>
      </c>
      <c r="S31" s="34">
        <v>906</v>
      </c>
      <c r="T31" s="34">
        <f t="shared" si="3"/>
        <v>49664</v>
      </c>
      <c r="V31" s="34">
        <v>9401</v>
      </c>
      <c r="W31" s="34">
        <v>32675</v>
      </c>
      <c r="X31" s="34">
        <v>628</v>
      </c>
      <c r="Y31" s="34">
        <f t="shared" si="4"/>
        <v>42704</v>
      </c>
      <c r="Z31" s="34"/>
      <c r="AA31" s="34">
        <v>8170</v>
      </c>
      <c r="AB31" s="34">
        <v>31002</v>
      </c>
      <c r="AC31" s="34">
        <v>517</v>
      </c>
      <c r="AD31" s="34">
        <f t="shared" si="5"/>
        <v>39689</v>
      </c>
      <c r="AF31" s="34">
        <v>6766</v>
      </c>
      <c r="AG31" s="34">
        <v>28160</v>
      </c>
      <c r="AH31" s="34">
        <v>314</v>
      </c>
      <c r="AI31" s="34">
        <f t="shared" si="6"/>
        <v>35240</v>
      </c>
      <c r="AJ31" s="34"/>
      <c r="AK31" s="34">
        <v>3557</v>
      </c>
      <c r="AL31" s="34">
        <v>21857</v>
      </c>
      <c r="AM31" s="34">
        <v>82</v>
      </c>
      <c r="AN31" s="34">
        <f t="shared" si="7"/>
        <v>25496</v>
      </c>
      <c r="AO31" s="34"/>
      <c r="AP31" s="34">
        <v>8683</v>
      </c>
      <c r="AQ31" s="34">
        <v>15016</v>
      </c>
      <c r="AR31" s="34">
        <v>701</v>
      </c>
      <c r="AS31" s="34">
        <f t="shared" si="8"/>
        <v>24400</v>
      </c>
      <c r="AT31" s="456"/>
      <c r="AU31" s="77">
        <v>6035</v>
      </c>
      <c r="AV31" s="34">
        <v>12911</v>
      </c>
      <c r="AW31" s="34">
        <v>1281</v>
      </c>
      <c r="AX31" s="34">
        <f t="shared" si="9"/>
        <v>20227</v>
      </c>
      <c r="AY31" s="34"/>
      <c r="AZ31" s="291">
        <f t="shared" si="13"/>
        <v>-30.496372221582401</v>
      </c>
      <c r="BA31" s="291">
        <f t="shared" si="10"/>
        <v>-14.018380394246138</v>
      </c>
      <c r="BB31" s="291">
        <f t="shared" si="11"/>
        <v>82.73894436519258</v>
      </c>
      <c r="BC31" s="291">
        <f t="shared" si="12"/>
        <v>-17.102459016393443</v>
      </c>
      <c r="BJ31" s="331"/>
      <c r="BK31" s="331"/>
      <c r="BL31" s="331"/>
      <c r="BM31" s="331"/>
    </row>
    <row r="32" spans="1:65" s="288" customFormat="1" ht="15.75" customHeight="1" x14ac:dyDescent="0.25">
      <c r="A32" s="288" t="s">
        <v>23</v>
      </c>
      <c r="B32" s="34">
        <v>91324</v>
      </c>
      <c r="C32" s="34">
        <v>112087</v>
      </c>
      <c r="D32" s="34">
        <v>8405</v>
      </c>
      <c r="E32" s="34">
        <f t="shared" si="0"/>
        <v>211816</v>
      </c>
      <c r="G32" s="34">
        <v>64483</v>
      </c>
      <c r="H32" s="34">
        <v>94943</v>
      </c>
      <c r="I32" s="34">
        <v>5341</v>
      </c>
      <c r="J32" s="34">
        <f>G32+H32+I32</f>
        <v>164767</v>
      </c>
      <c r="L32" s="34">
        <v>49233</v>
      </c>
      <c r="M32" s="34">
        <v>84446</v>
      </c>
      <c r="N32" s="34">
        <v>3619</v>
      </c>
      <c r="O32" s="34">
        <f t="shared" si="2"/>
        <v>137298</v>
      </c>
      <c r="Q32" s="34">
        <v>36537</v>
      </c>
      <c r="R32" s="34">
        <v>66802</v>
      </c>
      <c r="S32" s="34">
        <v>2446</v>
      </c>
      <c r="T32" s="34">
        <f t="shared" si="3"/>
        <v>105785</v>
      </c>
      <c r="V32" s="34">
        <v>30530</v>
      </c>
      <c r="W32" s="34">
        <v>59930</v>
      </c>
      <c r="X32" s="34">
        <v>2100</v>
      </c>
      <c r="Y32" s="34">
        <f t="shared" si="4"/>
        <v>92560</v>
      </c>
      <c r="Z32" s="34"/>
      <c r="AA32" s="34">
        <v>25420</v>
      </c>
      <c r="AB32" s="34">
        <v>56932</v>
      </c>
      <c r="AC32" s="34">
        <v>1762</v>
      </c>
      <c r="AD32" s="34">
        <f t="shared" si="5"/>
        <v>84114</v>
      </c>
      <c r="AF32" s="34">
        <v>21397</v>
      </c>
      <c r="AG32" s="34">
        <v>53588</v>
      </c>
      <c r="AH32" s="34">
        <v>1029</v>
      </c>
      <c r="AI32" s="34">
        <f t="shared" si="6"/>
        <v>76014</v>
      </c>
      <c r="AJ32" s="34"/>
      <c r="AK32" s="34">
        <v>11730</v>
      </c>
      <c r="AL32" s="34">
        <v>39662</v>
      </c>
      <c r="AM32" s="34">
        <v>442</v>
      </c>
      <c r="AN32" s="34">
        <f t="shared" si="7"/>
        <v>51834</v>
      </c>
      <c r="AO32" s="34"/>
      <c r="AP32" s="34">
        <v>19768</v>
      </c>
      <c r="AQ32" s="34">
        <v>27673</v>
      </c>
      <c r="AR32" s="34">
        <v>1876</v>
      </c>
      <c r="AS32" s="34">
        <f t="shared" si="8"/>
        <v>49317</v>
      </c>
      <c r="AT32" s="456"/>
      <c r="AU32" s="77">
        <v>14478</v>
      </c>
      <c r="AV32" s="34">
        <v>25289</v>
      </c>
      <c r="AW32" s="34">
        <v>3043</v>
      </c>
      <c r="AX32" s="34">
        <f t="shared" si="9"/>
        <v>42810</v>
      </c>
      <c r="AY32" s="34"/>
      <c r="AZ32" s="291">
        <f t="shared" si="13"/>
        <v>-26.760420882233916</v>
      </c>
      <c r="BA32" s="291">
        <f t="shared" si="10"/>
        <v>-8.6148953853937051</v>
      </c>
      <c r="BB32" s="291">
        <f t="shared" si="11"/>
        <v>62.206823027718549</v>
      </c>
      <c r="BC32" s="291">
        <f t="shared" si="12"/>
        <v>-13.19423322586532</v>
      </c>
      <c r="BJ32" s="331"/>
      <c r="BK32" s="331"/>
      <c r="BL32" s="331"/>
      <c r="BM32" s="331"/>
    </row>
    <row r="33" spans="1:65" s="288" customFormat="1" ht="15.75" customHeight="1" x14ac:dyDescent="0.25">
      <c r="A33" s="288" t="s">
        <v>24</v>
      </c>
      <c r="B33" s="34">
        <v>113431</v>
      </c>
      <c r="C33" s="34">
        <v>210517</v>
      </c>
      <c r="D33" s="34">
        <v>22459</v>
      </c>
      <c r="E33" s="34">
        <f t="shared" si="0"/>
        <v>346407</v>
      </c>
      <c r="G33" s="34">
        <v>85417</v>
      </c>
      <c r="H33" s="34">
        <v>173237</v>
      </c>
      <c r="I33" s="34">
        <v>14993</v>
      </c>
      <c r="J33" s="34">
        <f t="shared" si="1"/>
        <v>273647</v>
      </c>
      <c r="L33" s="34">
        <v>63691</v>
      </c>
      <c r="M33" s="34">
        <v>145828</v>
      </c>
      <c r="N33" s="34">
        <v>10593</v>
      </c>
      <c r="O33" s="34">
        <f t="shared" si="2"/>
        <v>220112</v>
      </c>
      <c r="Q33" s="34">
        <v>46357</v>
      </c>
      <c r="R33" s="34">
        <v>114470</v>
      </c>
      <c r="S33" s="34">
        <v>6694</v>
      </c>
      <c r="T33" s="34">
        <f t="shared" si="3"/>
        <v>167521</v>
      </c>
      <c r="V33" s="34">
        <v>40545</v>
      </c>
      <c r="W33" s="34">
        <v>106370</v>
      </c>
      <c r="X33" s="34">
        <v>5636</v>
      </c>
      <c r="Y33" s="34">
        <f t="shared" si="4"/>
        <v>152551</v>
      </c>
      <c r="Z33" s="34"/>
      <c r="AA33" s="34">
        <v>40324</v>
      </c>
      <c r="AB33" s="34">
        <v>98914</v>
      </c>
      <c r="AC33" s="34">
        <v>5002</v>
      </c>
      <c r="AD33" s="34">
        <f t="shared" si="5"/>
        <v>144240</v>
      </c>
      <c r="AF33" s="34">
        <v>37649</v>
      </c>
      <c r="AG33" s="34">
        <v>88628</v>
      </c>
      <c r="AH33" s="34">
        <v>2906</v>
      </c>
      <c r="AI33" s="34">
        <f t="shared" si="6"/>
        <v>129183</v>
      </c>
      <c r="AJ33" s="34"/>
      <c r="AK33" s="34">
        <v>19732</v>
      </c>
      <c r="AL33" s="34">
        <v>57441</v>
      </c>
      <c r="AM33" s="34">
        <v>1312</v>
      </c>
      <c r="AN33" s="34">
        <f t="shared" si="7"/>
        <v>78485</v>
      </c>
      <c r="AO33" s="34"/>
      <c r="AP33" s="34">
        <v>33727</v>
      </c>
      <c r="AQ33" s="34">
        <v>43776</v>
      </c>
      <c r="AR33" s="34">
        <v>4964</v>
      </c>
      <c r="AS33" s="34">
        <f t="shared" si="8"/>
        <v>82467</v>
      </c>
      <c r="AT33" s="456"/>
      <c r="AU33" s="77">
        <v>21546</v>
      </c>
      <c r="AV33" s="34">
        <v>38458</v>
      </c>
      <c r="AW33" s="34">
        <v>7202</v>
      </c>
      <c r="AX33" s="34">
        <f t="shared" si="9"/>
        <v>67206</v>
      </c>
      <c r="AY33" s="34"/>
      <c r="AZ33" s="291">
        <f t="shared" si="13"/>
        <v>-36.116464553621732</v>
      </c>
      <c r="BA33" s="291">
        <f t="shared" si="10"/>
        <v>-12.148209064327485</v>
      </c>
      <c r="BB33" s="291">
        <f t="shared" si="11"/>
        <v>45.084609186140213</v>
      </c>
      <c r="BC33" s="291">
        <f t="shared" si="12"/>
        <v>-18.50558405180254</v>
      </c>
      <c r="BJ33" s="331"/>
      <c r="BK33" s="331"/>
      <c r="BL33" s="331"/>
      <c r="BM33" s="331"/>
    </row>
    <row r="34" spans="1:65" s="288" customFormat="1" ht="15.75" customHeight="1" x14ac:dyDescent="0.25">
      <c r="A34" s="288" t="s">
        <v>25</v>
      </c>
      <c r="B34" s="34">
        <v>31433</v>
      </c>
      <c r="C34" s="34">
        <v>74750</v>
      </c>
      <c r="D34" s="34">
        <v>10156</v>
      </c>
      <c r="E34" s="34">
        <f t="shared" si="0"/>
        <v>116339</v>
      </c>
      <c r="G34" s="34">
        <v>21540</v>
      </c>
      <c r="H34" s="34">
        <v>59207</v>
      </c>
      <c r="I34" s="34">
        <v>6528</v>
      </c>
      <c r="J34" s="34">
        <f t="shared" si="1"/>
        <v>87275</v>
      </c>
      <c r="L34" s="34">
        <v>15870</v>
      </c>
      <c r="M34" s="34">
        <v>52747</v>
      </c>
      <c r="N34" s="34">
        <v>4503</v>
      </c>
      <c r="O34" s="34">
        <f t="shared" si="2"/>
        <v>73120</v>
      </c>
      <c r="Q34" s="34">
        <v>12186</v>
      </c>
      <c r="R34" s="34">
        <v>40669</v>
      </c>
      <c r="S34" s="34">
        <v>3148</v>
      </c>
      <c r="T34" s="34">
        <f t="shared" si="3"/>
        <v>56003</v>
      </c>
      <c r="V34" s="34">
        <v>11556</v>
      </c>
      <c r="W34" s="34">
        <v>36709</v>
      </c>
      <c r="X34" s="34">
        <v>2351</v>
      </c>
      <c r="Y34" s="34">
        <f t="shared" si="4"/>
        <v>50616</v>
      </c>
      <c r="Z34" s="34"/>
      <c r="AA34" s="34">
        <v>9167</v>
      </c>
      <c r="AB34" s="34">
        <v>35532</v>
      </c>
      <c r="AC34" s="34">
        <v>1792</v>
      </c>
      <c r="AD34" s="34">
        <f t="shared" si="5"/>
        <v>46491</v>
      </c>
      <c r="AF34" s="34">
        <v>6902</v>
      </c>
      <c r="AG34" s="34">
        <v>32878</v>
      </c>
      <c r="AH34" s="34">
        <v>802</v>
      </c>
      <c r="AI34" s="34">
        <f t="shared" si="6"/>
        <v>40582</v>
      </c>
      <c r="AJ34" s="34"/>
      <c r="AK34" s="34">
        <v>4069</v>
      </c>
      <c r="AL34" s="34">
        <v>23084</v>
      </c>
      <c r="AM34" s="34">
        <v>358</v>
      </c>
      <c r="AN34" s="34">
        <f t="shared" si="7"/>
        <v>27511</v>
      </c>
      <c r="AO34" s="34"/>
      <c r="AP34" s="34">
        <v>8285</v>
      </c>
      <c r="AQ34" s="34">
        <v>15615</v>
      </c>
      <c r="AR34" s="34">
        <v>961</v>
      </c>
      <c r="AS34" s="34">
        <f t="shared" si="8"/>
        <v>24861</v>
      </c>
      <c r="AT34" s="456"/>
      <c r="AU34" s="77">
        <v>6072</v>
      </c>
      <c r="AV34" s="34">
        <v>14311</v>
      </c>
      <c r="AW34" s="34">
        <v>1250</v>
      </c>
      <c r="AX34" s="34">
        <f t="shared" si="9"/>
        <v>21633</v>
      </c>
      <c r="AY34" s="34"/>
      <c r="AZ34" s="291">
        <f t="shared" si="13"/>
        <v>-26.710923355461681</v>
      </c>
      <c r="BA34" s="291">
        <f t="shared" si="10"/>
        <v>-8.3509446045469105</v>
      </c>
      <c r="BB34" s="291">
        <f t="shared" si="11"/>
        <v>30.072840790842868</v>
      </c>
      <c r="BC34" s="291">
        <f t="shared" si="12"/>
        <v>-12.984192108121153</v>
      </c>
      <c r="BJ34" s="331"/>
      <c r="BK34" s="331"/>
      <c r="BL34" s="331"/>
      <c r="BM34" s="331"/>
    </row>
    <row r="35" spans="1:65" s="288" customFormat="1" ht="15.75" customHeight="1" x14ac:dyDescent="0.25">
      <c r="A35" s="288" t="s">
        <v>26</v>
      </c>
      <c r="B35" s="34">
        <v>335086</v>
      </c>
      <c r="C35" s="34">
        <v>573198</v>
      </c>
      <c r="D35" s="34">
        <v>53349</v>
      </c>
      <c r="E35" s="34">
        <f t="shared" si="0"/>
        <v>961633</v>
      </c>
      <c r="G35" s="34">
        <v>248032</v>
      </c>
      <c r="H35" s="34">
        <v>464967</v>
      </c>
      <c r="I35" s="34">
        <v>37280</v>
      </c>
      <c r="J35" s="34">
        <f>J30+J31+J32+J33+J34</f>
        <v>750279</v>
      </c>
      <c r="L35" s="34">
        <f>L30+L31+L32+L33+L34</f>
        <v>179853</v>
      </c>
      <c r="M35" s="34">
        <f t="shared" ref="M35:O35" si="14">M30+M31+M32+M33+M34</f>
        <v>405268</v>
      </c>
      <c r="N35" s="34">
        <f t="shared" si="14"/>
        <v>28285</v>
      </c>
      <c r="O35" s="34">
        <f t="shared" si="14"/>
        <v>613406</v>
      </c>
      <c r="Q35" s="34">
        <f>Q30+Q31+Q32+Q33+Q34</f>
        <v>132938</v>
      </c>
      <c r="R35" s="34">
        <f t="shared" ref="R35:T35" si="15">R30+R31+R32+R33+R34</f>
        <v>323228</v>
      </c>
      <c r="S35" s="34">
        <f t="shared" si="15"/>
        <v>19416</v>
      </c>
      <c r="T35" s="34">
        <f t="shared" si="15"/>
        <v>475582</v>
      </c>
      <c r="V35" s="76">
        <f>V30+V31+V32+V33+V34</f>
        <v>111781</v>
      </c>
      <c r="W35" s="76">
        <f t="shared" ref="W35:X35" si="16">W30+W31+W32+W33+W34</f>
        <v>294238</v>
      </c>
      <c r="X35" s="76">
        <f t="shared" si="16"/>
        <v>14808</v>
      </c>
      <c r="Y35" s="76">
        <f t="shared" si="4"/>
        <v>420827</v>
      </c>
      <c r="Z35" s="10"/>
      <c r="AA35" s="34">
        <f>AA30+AA31+AA32+AA33+AA34</f>
        <v>98093</v>
      </c>
      <c r="AB35" s="34">
        <f t="shared" ref="AB35:AC35" si="17">AB30+AB31+AB32+AB33+AB34</f>
        <v>277406</v>
      </c>
      <c r="AC35" s="34">
        <f t="shared" si="17"/>
        <v>12139</v>
      </c>
      <c r="AD35" s="34">
        <f t="shared" si="5"/>
        <v>387638</v>
      </c>
      <c r="AF35" s="34">
        <v>85441</v>
      </c>
      <c r="AG35" s="34">
        <v>257105</v>
      </c>
      <c r="AH35" s="34">
        <v>6846</v>
      </c>
      <c r="AI35" s="34">
        <f t="shared" si="6"/>
        <v>349392</v>
      </c>
      <c r="AJ35" s="34"/>
      <c r="AK35" s="34">
        <f>AK30+AK31+AK32+AK33+AK34</f>
        <v>46189</v>
      </c>
      <c r="AL35" s="34">
        <f t="shared" ref="AL35:AM35" si="18">AL30+AL31+AL32+AL33+AL34</f>
        <v>181771</v>
      </c>
      <c r="AM35" s="34">
        <f t="shared" si="18"/>
        <v>3236</v>
      </c>
      <c r="AN35" s="34">
        <v>231196</v>
      </c>
      <c r="AO35" s="34"/>
      <c r="AP35" s="34">
        <f>AP30+AP31+AP32+AP33+AP34</f>
        <v>95612</v>
      </c>
      <c r="AQ35" s="34">
        <f t="shared" ref="AQ35:AR35" si="19">AQ30+AQ31+AQ32+AQ33+AQ34</f>
        <v>148268</v>
      </c>
      <c r="AR35" s="34">
        <f t="shared" si="19"/>
        <v>10435</v>
      </c>
      <c r="AS35" s="34">
        <v>254315</v>
      </c>
      <c r="AT35" s="456"/>
      <c r="AU35" s="77">
        <f>AU30+AU31+AU32+AU33+AU34</f>
        <v>69067</v>
      </c>
      <c r="AV35" s="34">
        <f t="shared" ref="AV35:AX35" si="20">AV30+AV31+AV32+AV33+AV34</f>
        <v>139732</v>
      </c>
      <c r="AW35" s="34">
        <f t="shared" si="20"/>
        <v>16100</v>
      </c>
      <c r="AX35" s="34">
        <f t="shared" si="20"/>
        <v>224899</v>
      </c>
      <c r="AY35" s="34"/>
      <c r="AZ35" s="291">
        <f t="shared" si="13"/>
        <v>-27.763251474710287</v>
      </c>
      <c r="BA35" s="291">
        <f t="shared" si="10"/>
        <v>-5.7571424717403623</v>
      </c>
      <c r="BB35" s="291">
        <f t="shared" si="11"/>
        <v>54.288452323909922</v>
      </c>
      <c r="BC35" s="291">
        <f t="shared" si="12"/>
        <v>-11.566757761044375</v>
      </c>
      <c r="BJ35" s="331"/>
      <c r="BK35" s="331"/>
      <c r="BL35" s="331"/>
      <c r="BM35" s="331"/>
    </row>
    <row r="36" spans="1:65" ht="9" customHeight="1" x14ac:dyDescent="0.25">
      <c r="A36" s="325"/>
      <c r="B36" s="308"/>
      <c r="C36" s="308"/>
      <c r="D36" s="308"/>
      <c r="E36" s="308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90"/>
      <c r="Z36" s="90"/>
      <c r="AA36" s="16"/>
      <c r="AB36" s="16"/>
      <c r="AC36" s="16"/>
      <c r="AD36" s="16"/>
      <c r="AE36" s="325"/>
      <c r="AF36" s="325"/>
      <c r="AG36" s="325"/>
      <c r="AH36" s="325"/>
      <c r="AI36" s="325"/>
      <c r="AJ36" s="325"/>
      <c r="AK36" s="325"/>
      <c r="AL36" s="325"/>
      <c r="AM36" s="325"/>
      <c r="AN36" s="16"/>
      <c r="AO36" s="16"/>
      <c r="AP36" s="325"/>
      <c r="AQ36" s="325"/>
      <c r="AR36" s="325"/>
      <c r="AS36" s="325"/>
      <c r="AT36" s="325"/>
      <c r="AU36" s="308"/>
      <c r="AV36" s="325"/>
      <c r="AW36" s="325"/>
      <c r="AX36" s="325"/>
      <c r="AY36" s="325"/>
      <c r="AZ36" s="308"/>
      <c r="BA36" s="308"/>
      <c r="BB36" s="308"/>
      <c r="BC36" s="308"/>
    </row>
    <row r="37" spans="1:65" ht="9" customHeight="1" x14ac:dyDescent="0.25">
      <c r="A37" s="326"/>
      <c r="B37" s="307"/>
      <c r="C37" s="307"/>
      <c r="D37" s="307"/>
      <c r="E37" s="307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10"/>
      <c r="Z37" s="10"/>
      <c r="AA37" s="353"/>
      <c r="AB37" s="353"/>
      <c r="AC37" s="353"/>
      <c r="AD37" s="353"/>
      <c r="AE37" s="326"/>
      <c r="AF37" s="326"/>
      <c r="AG37" s="326"/>
      <c r="AH37" s="326"/>
      <c r="AI37" s="326"/>
      <c r="AJ37" s="326"/>
      <c r="AK37" s="326"/>
      <c r="AL37" s="326"/>
      <c r="AM37" s="326"/>
      <c r="AN37" s="353"/>
      <c r="AO37" s="353"/>
      <c r="AP37" s="326"/>
      <c r="AQ37" s="326"/>
      <c r="AR37" s="326"/>
      <c r="AS37" s="326"/>
      <c r="AT37" s="326"/>
      <c r="AU37" s="307"/>
      <c r="AV37" s="326"/>
      <c r="AW37" s="326"/>
      <c r="AX37" s="326"/>
      <c r="AY37" s="326"/>
      <c r="AZ37" s="307"/>
      <c r="BA37" s="307"/>
      <c r="BB37" s="307"/>
      <c r="BC37" s="307"/>
    </row>
    <row r="38" spans="1:65" x14ac:dyDescent="0.25">
      <c r="A38" s="50" t="s">
        <v>531</v>
      </c>
      <c r="B38" s="456"/>
      <c r="C38" s="456"/>
      <c r="D38" s="456"/>
      <c r="AI38" s="101"/>
      <c r="AJ38" s="101"/>
      <c r="AK38" s="101"/>
      <c r="AL38" s="101"/>
      <c r="AM38" s="101"/>
      <c r="AN38" s="101"/>
      <c r="AO38" s="101"/>
      <c r="AS38" s="515"/>
      <c r="AT38" s="101"/>
      <c r="AU38" s="152"/>
      <c r="AV38" s="101"/>
      <c r="AW38" s="101"/>
      <c r="AX38" s="101"/>
      <c r="AY38" s="101"/>
    </row>
    <row r="39" spans="1:65" ht="28.5" customHeight="1" x14ac:dyDescent="0.25">
      <c r="A39" s="699" t="s">
        <v>499</v>
      </c>
      <c r="B39" s="699"/>
      <c r="C39" s="699"/>
      <c r="D39" s="699"/>
      <c r="E39" s="699"/>
      <c r="F39" s="699"/>
      <c r="G39" s="699"/>
      <c r="H39" s="699"/>
      <c r="I39" s="699"/>
      <c r="J39" s="699"/>
      <c r="K39" s="699"/>
    </row>
    <row r="40" spans="1:65" x14ac:dyDescent="0.25">
      <c r="B40" s="456"/>
      <c r="C40" s="456"/>
      <c r="D40" s="456"/>
    </row>
    <row r="41" spans="1:65" x14ac:dyDescent="0.25">
      <c r="B41" s="456"/>
      <c r="C41" s="456"/>
      <c r="D41" s="456"/>
      <c r="AR41" s="300"/>
      <c r="AS41" s="300"/>
      <c r="AT41" s="300"/>
      <c r="AU41" s="147"/>
      <c r="AV41" s="300"/>
    </row>
    <row r="42" spans="1:65" x14ac:dyDescent="0.25">
      <c r="B42" s="456"/>
      <c r="C42" s="456"/>
      <c r="D42" s="456"/>
      <c r="AV42" s="300"/>
    </row>
    <row r="43" spans="1:65" x14ac:dyDescent="0.25">
      <c r="B43" s="456"/>
      <c r="C43" s="456"/>
      <c r="D43" s="456"/>
      <c r="AR43" s="300"/>
      <c r="AS43" s="300"/>
      <c r="AT43" s="300"/>
      <c r="AU43" s="147"/>
      <c r="AV43" s="300"/>
    </row>
    <row r="44" spans="1:65" x14ac:dyDescent="0.25">
      <c r="B44" s="456"/>
      <c r="C44" s="456"/>
      <c r="D44" s="456"/>
      <c r="AR44" s="300"/>
      <c r="AS44" s="300"/>
      <c r="AT44" s="300"/>
      <c r="AU44" s="147"/>
      <c r="AV44" s="300"/>
    </row>
    <row r="45" spans="1:65" x14ac:dyDescent="0.25">
      <c r="B45" s="456"/>
      <c r="C45" s="456"/>
      <c r="D45" s="456"/>
      <c r="AR45" s="300"/>
      <c r="AS45" s="300"/>
      <c r="AT45" s="300"/>
      <c r="AU45" s="147"/>
      <c r="AV45" s="300"/>
    </row>
    <row r="46" spans="1:65" x14ac:dyDescent="0.25">
      <c r="B46" s="456"/>
      <c r="C46" s="456"/>
      <c r="D46" s="456"/>
      <c r="AR46" s="300"/>
      <c r="AV46" s="300"/>
    </row>
    <row r="47" spans="1:65" x14ac:dyDescent="0.25">
      <c r="B47" s="456"/>
      <c r="C47" s="456"/>
      <c r="D47" s="456"/>
      <c r="AR47" s="300"/>
      <c r="AS47" s="300"/>
      <c r="AT47" s="300"/>
      <c r="AU47" s="147"/>
      <c r="AV47" s="300"/>
    </row>
    <row r="48" spans="1:65" x14ac:dyDescent="0.25">
      <c r="B48" s="456"/>
      <c r="C48" s="456"/>
      <c r="D48" s="456"/>
      <c r="AR48" s="300"/>
      <c r="AS48" s="300"/>
      <c r="AT48" s="300"/>
      <c r="AU48" s="147"/>
      <c r="AV48" s="300"/>
    </row>
    <row r="49" spans="2:48" x14ac:dyDescent="0.25">
      <c r="B49" s="456"/>
      <c r="C49" s="456"/>
      <c r="D49" s="456"/>
      <c r="AR49" s="300"/>
      <c r="AS49" s="300"/>
      <c r="AT49" s="300"/>
      <c r="AU49" s="147"/>
      <c r="AV49" s="300"/>
    </row>
    <row r="50" spans="2:48" x14ac:dyDescent="0.25">
      <c r="B50" s="456"/>
      <c r="C50" s="456"/>
      <c r="D50" s="456"/>
      <c r="AR50" s="300"/>
      <c r="AS50" s="300"/>
      <c r="AT50" s="300"/>
      <c r="AU50" s="147"/>
      <c r="AV50" s="300"/>
    </row>
    <row r="51" spans="2:48" x14ac:dyDescent="0.25">
      <c r="B51" s="456"/>
      <c r="C51" s="456"/>
      <c r="D51" s="456"/>
      <c r="AR51" s="300"/>
      <c r="AS51" s="300"/>
      <c r="AT51" s="300"/>
      <c r="AU51" s="147"/>
      <c r="AV51" s="300"/>
    </row>
    <row r="52" spans="2:48" x14ac:dyDescent="0.25">
      <c r="B52" s="456"/>
      <c r="C52" s="456"/>
      <c r="D52" s="456"/>
      <c r="AR52" s="300"/>
      <c r="AS52" s="300"/>
      <c r="AT52" s="300"/>
      <c r="AU52" s="147"/>
      <c r="AV52" s="300"/>
    </row>
    <row r="53" spans="2:48" x14ac:dyDescent="0.25">
      <c r="B53" s="456"/>
      <c r="C53" s="456"/>
      <c r="D53" s="456"/>
      <c r="AR53" s="300"/>
      <c r="AS53" s="300"/>
      <c r="AT53" s="300"/>
      <c r="AU53" s="147"/>
      <c r="AV53" s="300"/>
    </row>
    <row r="54" spans="2:48" x14ac:dyDescent="0.25">
      <c r="B54" s="456"/>
      <c r="C54" s="456"/>
      <c r="D54" s="456"/>
      <c r="AR54" s="300"/>
      <c r="AS54" s="300"/>
      <c r="AT54" s="300"/>
      <c r="AU54" s="147"/>
      <c r="AV54" s="300"/>
    </row>
    <row r="55" spans="2:48" x14ac:dyDescent="0.25">
      <c r="B55" s="456"/>
      <c r="C55" s="456"/>
      <c r="D55" s="456"/>
      <c r="AR55" s="300"/>
      <c r="AS55" s="300"/>
      <c r="AT55" s="300"/>
      <c r="AU55" s="147"/>
      <c r="AV55" s="300"/>
    </row>
    <row r="56" spans="2:48" x14ac:dyDescent="0.25">
      <c r="B56" s="456"/>
      <c r="C56" s="456"/>
      <c r="D56" s="456"/>
      <c r="AR56" s="300"/>
      <c r="AS56" s="300"/>
      <c r="AT56" s="300"/>
      <c r="AU56" s="147"/>
      <c r="AV56" s="300"/>
    </row>
    <row r="57" spans="2:48" x14ac:dyDescent="0.25">
      <c r="B57" s="456"/>
      <c r="C57" s="456"/>
      <c r="D57" s="456"/>
      <c r="AR57" s="300"/>
      <c r="AS57" s="300"/>
      <c r="AT57" s="300"/>
      <c r="AU57" s="147"/>
      <c r="AV57" s="300"/>
    </row>
    <row r="58" spans="2:48" ht="15" customHeight="1" x14ac:dyDescent="0.25">
      <c r="B58" s="456"/>
      <c r="C58" s="456"/>
      <c r="D58" s="456"/>
      <c r="AR58" s="300"/>
      <c r="AS58" s="300"/>
      <c r="AT58" s="300"/>
      <c r="AU58" s="147"/>
      <c r="AV58" s="300"/>
    </row>
    <row r="59" spans="2:48" x14ac:dyDescent="0.25">
      <c r="B59" s="456"/>
      <c r="C59" s="456"/>
      <c r="D59" s="456"/>
      <c r="AR59" s="300"/>
      <c r="AS59" s="300"/>
      <c r="AT59" s="300"/>
      <c r="AU59" s="147"/>
      <c r="AV59" s="300"/>
    </row>
    <row r="60" spans="2:48" x14ac:dyDescent="0.25">
      <c r="B60" s="456"/>
      <c r="C60" s="456"/>
      <c r="D60" s="456"/>
      <c r="AR60" s="300"/>
      <c r="AS60" s="300"/>
      <c r="AT60" s="300"/>
      <c r="AU60" s="147"/>
      <c r="AV60" s="300"/>
    </row>
    <row r="61" spans="2:48" x14ac:dyDescent="0.25">
      <c r="B61" s="456"/>
      <c r="C61" s="456"/>
      <c r="D61" s="456"/>
      <c r="AR61" s="300"/>
      <c r="AS61" s="300"/>
      <c r="AT61" s="300"/>
      <c r="AU61" s="147"/>
      <c r="AV61" s="300"/>
    </row>
    <row r="62" spans="2:48" x14ac:dyDescent="0.25">
      <c r="B62" s="456"/>
      <c r="C62" s="456"/>
      <c r="D62" s="456"/>
      <c r="AR62" s="300"/>
      <c r="AS62" s="300"/>
      <c r="AT62" s="300"/>
      <c r="AU62" s="147"/>
      <c r="AV62" s="300"/>
    </row>
    <row r="63" spans="2:48" x14ac:dyDescent="0.25">
      <c r="B63" s="456"/>
      <c r="C63" s="456"/>
      <c r="D63" s="456"/>
    </row>
    <row r="64" spans="2:48" ht="15" customHeight="1" x14ac:dyDescent="0.25">
      <c r="B64" s="456"/>
      <c r="C64" s="456"/>
      <c r="D64" s="456"/>
    </row>
    <row r="65" spans="2:4" x14ac:dyDescent="0.25">
      <c r="B65" s="456"/>
      <c r="C65" s="456"/>
      <c r="D65" s="456"/>
    </row>
    <row r="66" spans="2:4" x14ac:dyDescent="0.25">
      <c r="B66" s="456"/>
      <c r="C66" s="456"/>
      <c r="D66" s="456"/>
    </row>
    <row r="67" spans="2:4" x14ac:dyDescent="0.25">
      <c r="B67" s="456"/>
      <c r="C67" s="456"/>
      <c r="D67" s="456"/>
    </row>
    <row r="68" spans="2:4" x14ac:dyDescent="0.25">
      <c r="B68" s="456"/>
      <c r="C68" s="456"/>
      <c r="D68" s="456"/>
    </row>
    <row r="69" spans="2:4" x14ac:dyDescent="0.25">
      <c r="B69" s="456"/>
      <c r="C69" s="456"/>
      <c r="D69" s="456"/>
    </row>
    <row r="70" spans="2:4" ht="15" customHeight="1" x14ac:dyDescent="0.25">
      <c r="B70" s="456"/>
      <c r="C70" s="456"/>
      <c r="D70" s="456"/>
    </row>
    <row r="71" spans="2:4" x14ac:dyDescent="0.25">
      <c r="B71" s="456"/>
      <c r="C71" s="456"/>
      <c r="D71" s="456"/>
    </row>
    <row r="73" spans="2:4" ht="15" customHeight="1" x14ac:dyDescent="0.25"/>
    <row r="76" spans="2:4" ht="15" customHeight="1" x14ac:dyDescent="0.25"/>
    <row r="92" ht="15" customHeight="1" x14ac:dyDescent="0.25"/>
  </sheetData>
  <mergeCells count="13">
    <mergeCell ref="A39:K39"/>
    <mergeCell ref="AZ4:BC4"/>
    <mergeCell ref="V4:Y4"/>
    <mergeCell ref="A4:A5"/>
    <mergeCell ref="B4:E4"/>
    <mergeCell ref="G4:J4"/>
    <mergeCell ref="L4:O4"/>
    <mergeCell ref="Q4:T4"/>
    <mergeCell ref="AU4:AX4"/>
    <mergeCell ref="AA4:AD4"/>
    <mergeCell ref="AF4:AI4"/>
    <mergeCell ref="AK4:AN4"/>
    <mergeCell ref="AP4:AS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zoomScaleNormal="100" workbookViewId="0">
      <selection activeCell="A38" sqref="A38"/>
    </sheetView>
  </sheetViews>
  <sheetFormatPr defaultColWidth="8.85546875" defaultRowHeight="15" x14ac:dyDescent="0.25"/>
  <cols>
    <col min="1" max="1" width="26.5703125" style="456" customWidth="1"/>
    <col min="2" max="2" width="17.85546875" style="456" customWidth="1"/>
    <col min="3" max="3" width="14.7109375" style="456" customWidth="1"/>
    <col min="4" max="4" width="15.85546875" style="456" customWidth="1"/>
    <col min="5" max="5" width="6.42578125" style="456" customWidth="1"/>
    <col min="6" max="6" width="0.85546875" style="456" customWidth="1"/>
    <col min="7" max="7" width="17.85546875" style="456" customWidth="1"/>
    <col min="8" max="8" width="14.7109375" style="456" customWidth="1"/>
    <col min="9" max="9" width="15.85546875" style="456" customWidth="1"/>
    <col min="10" max="10" width="5.42578125" style="456" customWidth="1"/>
    <col min="11" max="11" width="0.85546875" style="456" customWidth="1"/>
    <col min="12" max="12" width="17.85546875" style="456" customWidth="1"/>
    <col min="13" max="13" width="14.7109375" style="456" customWidth="1"/>
    <col min="14" max="14" width="15.85546875" style="456" customWidth="1"/>
    <col min="15" max="15" width="5.42578125" style="456" customWidth="1"/>
    <col min="16" max="16" width="0.85546875" style="456" customWidth="1"/>
    <col min="17" max="17" width="17.85546875" style="456" customWidth="1"/>
    <col min="18" max="18" width="14.7109375" style="456" customWidth="1"/>
    <col min="19" max="19" width="15.85546875" style="456" customWidth="1"/>
    <col min="20" max="20" width="5.42578125" style="456" customWidth="1"/>
    <col min="21" max="21" width="0.85546875" style="456" customWidth="1"/>
    <col min="22" max="22" width="17.85546875" style="456" customWidth="1"/>
    <col min="23" max="23" width="14.7109375" style="456" customWidth="1"/>
    <col min="24" max="24" width="15.85546875" style="456" customWidth="1"/>
    <col min="25" max="25" width="5.42578125" style="456" customWidth="1"/>
    <col min="26" max="26" width="0.85546875" style="456" customWidth="1"/>
    <col min="27" max="27" width="17.85546875" style="456" customWidth="1"/>
    <col min="28" max="28" width="14.7109375" style="456" customWidth="1"/>
    <col min="29" max="29" width="15.85546875" style="456" customWidth="1"/>
    <col min="30" max="30" width="6.42578125" style="456" customWidth="1"/>
    <col min="31" max="31" width="0.85546875" style="456" customWidth="1"/>
    <col min="32" max="32" width="17.85546875" style="456" customWidth="1"/>
    <col min="33" max="33" width="14.7109375" style="456" customWidth="1"/>
    <col min="34" max="34" width="15.85546875" style="456" customWidth="1"/>
    <col min="35" max="35" width="6.5703125" style="456" customWidth="1"/>
    <col min="36" max="36" width="0.85546875" style="456" customWidth="1"/>
    <col min="37" max="37" width="17.85546875" style="304" customWidth="1"/>
    <col min="38" max="38" width="14.7109375" style="456" customWidth="1"/>
    <col min="39" max="39" width="15.85546875" style="456" customWidth="1"/>
    <col min="40" max="40" width="6.5703125" style="456" customWidth="1"/>
    <col min="41" max="41" width="0.85546875" style="456" customWidth="1"/>
    <col min="42" max="42" width="17.85546875" style="456" bestFit="1" customWidth="1"/>
    <col min="43" max="43" width="14.7109375" style="456" bestFit="1" customWidth="1"/>
    <col min="44" max="44" width="15.85546875" style="456" bestFit="1" customWidth="1"/>
    <col min="45" max="45" width="6.28515625" style="456" customWidth="1"/>
    <col min="46" max="46" width="1" style="456" customWidth="1"/>
    <col min="47" max="47" width="16.85546875" style="304" customWidth="1"/>
    <col min="48" max="48" width="14.7109375" style="304" bestFit="1" customWidth="1"/>
    <col min="49" max="49" width="9.42578125" style="456" bestFit="1" customWidth="1"/>
    <col min="50" max="50" width="6.140625" style="456" customWidth="1"/>
    <col min="51" max="51" width="1.5703125" style="456" customWidth="1"/>
    <col min="52" max="52" width="17.85546875" style="304" bestFit="1" customWidth="1"/>
    <col min="53" max="53" width="14.7109375" style="304" bestFit="1" customWidth="1"/>
    <col min="54" max="54" width="15.85546875" style="304" bestFit="1" customWidth="1"/>
    <col min="55" max="55" width="6.5703125" style="304" bestFit="1" customWidth="1"/>
    <col min="56" max="56" width="1.85546875" style="304" customWidth="1"/>
    <col min="57" max="57" width="8.85546875" style="304"/>
    <col min="58" max="16384" width="8.85546875" style="456"/>
  </cols>
  <sheetData>
    <row r="1" spans="1:58" x14ac:dyDescent="0.25">
      <c r="A1" s="35" t="s">
        <v>504</v>
      </c>
      <c r="B1" s="304"/>
      <c r="C1" s="304"/>
      <c r="D1" s="304"/>
      <c r="Y1" s="10"/>
      <c r="Z1" s="10"/>
    </row>
    <row r="2" spans="1:58" x14ac:dyDescent="0.25">
      <c r="A2" s="319" t="s">
        <v>357</v>
      </c>
      <c r="B2" s="304"/>
      <c r="C2" s="304"/>
      <c r="D2" s="304"/>
      <c r="Y2" s="10"/>
      <c r="Z2" s="10"/>
    </row>
    <row r="3" spans="1:58" x14ac:dyDescent="0.25">
      <c r="A3" s="325"/>
      <c r="B3" s="308"/>
      <c r="C3" s="308"/>
      <c r="D3" s="308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90"/>
      <c r="Z3" s="90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08"/>
      <c r="AL3" s="325"/>
      <c r="AM3" s="325"/>
      <c r="AN3" s="325"/>
      <c r="AO3" s="325"/>
      <c r="AP3" s="325"/>
      <c r="AQ3" s="325"/>
      <c r="AR3" s="325"/>
      <c r="AS3" s="325"/>
      <c r="AT3" s="325"/>
      <c r="AU3" s="308"/>
      <c r="AV3" s="308"/>
      <c r="AW3" s="325"/>
      <c r="AX3" s="325"/>
      <c r="AY3" s="325"/>
      <c r="AZ3" s="308"/>
      <c r="BA3" s="308"/>
      <c r="BB3" s="308"/>
      <c r="BC3" s="308"/>
      <c r="BD3" s="308"/>
      <c r="BF3" s="304"/>
    </row>
    <row r="4" spans="1:58" x14ac:dyDescent="0.25">
      <c r="A4" s="691" t="s">
        <v>48</v>
      </c>
      <c r="B4" s="698">
        <v>2013</v>
      </c>
      <c r="C4" s="698"/>
      <c r="D4" s="698"/>
      <c r="E4" s="698"/>
      <c r="G4" s="681">
        <v>2014</v>
      </c>
      <c r="H4" s="681"/>
      <c r="I4" s="681"/>
      <c r="J4" s="681"/>
      <c r="L4" s="681">
        <v>2015</v>
      </c>
      <c r="M4" s="681"/>
      <c r="N4" s="681"/>
      <c r="O4" s="681"/>
      <c r="Q4" s="681">
        <v>2016</v>
      </c>
      <c r="R4" s="681"/>
      <c r="S4" s="681"/>
      <c r="T4" s="681"/>
      <c r="V4" s="680">
        <v>2017</v>
      </c>
      <c r="W4" s="680"/>
      <c r="X4" s="680"/>
      <c r="Y4" s="680"/>
      <c r="Z4" s="131"/>
      <c r="AA4" s="680">
        <v>2018</v>
      </c>
      <c r="AB4" s="680"/>
      <c r="AC4" s="680"/>
      <c r="AD4" s="680"/>
      <c r="AF4" s="681">
        <v>2019</v>
      </c>
      <c r="AG4" s="681"/>
      <c r="AH4" s="681"/>
      <c r="AI4" s="681"/>
      <c r="AJ4" s="481"/>
      <c r="AK4" s="681">
        <v>2020</v>
      </c>
      <c r="AL4" s="681"/>
      <c r="AM4" s="681"/>
      <c r="AN4" s="681"/>
      <c r="AO4" s="523"/>
      <c r="AP4" s="680">
        <v>2021</v>
      </c>
      <c r="AQ4" s="680"/>
      <c r="AR4" s="680"/>
      <c r="AS4" s="680"/>
      <c r="AT4" s="481"/>
      <c r="AU4" s="680">
        <v>2022</v>
      </c>
      <c r="AV4" s="680"/>
      <c r="AW4" s="680"/>
      <c r="AX4" s="680"/>
      <c r="AY4" s="481"/>
      <c r="AZ4" s="695" t="s">
        <v>365</v>
      </c>
      <c r="BA4" s="695"/>
      <c r="BB4" s="695"/>
      <c r="BC4" s="695"/>
    </row>
    <row r="5" spans="1:58" x14ac:dyDescent="0.25">
      <c r="A5" s="692"/>
      <c r="B5" s="308" t="s">
        <v>47</v>
      </c>
      <c r="C5" s="308" t="s">
        <v>46</v>
      </c>
      <c r="D5" s="308" t="s">
        <v>49</v>
      </c>
      <c r="E5" s="325" t="s">
        <v>0</v>
      </c>
      <c r="F5" s="325"/>
      <c r="G5" s="325" t="s">
        <v>47</v>
      </c>
      <c r="H5" s="325" t="s">
        <v>46</v>
      </c>
      <c r="I5" s="325" t="s">
        <v>49</v>
      </c>
      <c r="J5" s="325" t="s">
        <v>0</v>
      </c>
      <c r="K5" s="325"/>
      <c r="L5" s="308" t="s">
        <v>47</v>
      </c>
      <c r="M5" s="308" t="s">
        <v>46</v>
      </c>
      <c r="N5" s="308" t="s">
        <v>49</v>
      </c>
      <c r="O5" s="325" t="s">
        <v>0</v>
      </c>
      <c r="P5" s="325"/>
      <c r="Q5" s="308" t="s">
        <v>47</v>
      </c>
      <c r="R5" s="308" t="s">
        <v>46</v>
      </c>
      <c r="S5" s="308" t="s">
        <v>49</v>
      </c>
      <c r="T5" s="325" t="s">
        <v>0</v>
      </c>
      <c r="U5" s="325"/>
      <c r="V5" s="308" t="s">
        <v>47</v>
      </c>
      <c r="W5" s="308" t="s">
        <v>46</v>
      </c>
      <c r="X5" s="308" t="s">
        <v>49</v>
      </c>
      <c r="Y5" s="325" t="s">
        <v>0</v>
      </c>
      <c r="Z5" s="90"/>
      <c r="AA5" s="308" t="s">
        <v>47</v>
      </c>
      <c r="AB5" s="308" t="s">
        <v>46</v>
      </c>
      <c r="AC5" s="308" t="s">
        <v>49</v>
      </c>
      <c r="AD5" s="325" t="s">
        <v>0</v>
      </c>
      <c r="AE5" s="325"/>
      <c r="AF5" s="308" t="s">
        <v>47</v>
      </c>
      <c r="AG5" s="308" t="s">
        <v>46</v>
      </c>
      <c r="AH5" s="308" t="s">
        <v>49</v>
      </c>
      <c r="AI5" s="325" t="s">
        <v>0</v>
      </c>
      <c r="AJ5" s="325"/>
      <c r="AK5" s="308" t="s">
        <v>47</v>
      </c>
      <c r="AL5" s="308" t="s">
        <v>46</v>
      </c>
      <c r="AM5" s="308" t="s">
        <v>73</v>
      </c>
      <c r="AN5" s="325" t="s">
        <v>0</v>
      </c>
      <c r="AO5" s="325"/>
      <c r="AP5" s="482" t="s">
        <v>47</v>
      </c>
      <c r="AQ5" s="482" t="s">
        <v>46</v>
      </c>
      <c r="AR5" s="482" t="s">
        <v>73</v>
      </c>
      <c r="AS5" s="482" t="s">
        <v>0</v>
      </c>
      <c r="AT5" s="325"/>
      <c r="AU5" s="588" t="s">
        <v>47</v>
      </c>
      <c r="AV5" s="588" t="s">
        <v>46</v>
      </c>
      <c r="AW5" s="482" t="s">
        <v>356</v>
      </c>
      <c r="AX5" s="482" t="s">
        <v>0</v>
      </c>
      <c r="AY5" s="325"/>
      <c r="AZ5" s="308" t="s">
        <v>47</v>
      </c>
      <c r="BA5" s="308" t="s">
        <v>46</v>
      </c>
      <c r="BB5" s="308" t="s">
        <v>49</v>
      </c>
      <c r="BC5" s="308" t="s">
        <v>0</v>
      </c>
      <c r="BD5" s="308"/>
    </row>
    <row r="6" spans="1:58" x14ac:dyDescent="0.25">
      <c r="A6" s="483"/>
      <c r="B6" s="307"/>
      <c r="C6" s="307"/>
      <c r="D6" s="307"/>
      <c r="E6" s="326"/>
      <c r="F6" s="326"/>
      <c r="G6" s="326"/>
      <c r="H6" s="326"/>
      <c r="I6" s="326"/>
      <c r="J6" s="326"/>
      <c r="K6" s="326"/>
      <c r="L6" s="307"/>
      <c r="M6" s="307"/>
      <c r="N6" s="307"/>
      <c r="O6" s="326"/>
      <c r="P6" s="326"/>
      <c r="Q6" s="307"/>
      <c r="R6" s="307"/>
      <c r="S6" s="307"/>
      <c r="T6" s="326"/>
      <c r="U6" s="326"/>
      <c r="V6" s="307"/>
      <c r="W6" s="307"/>
      <c r="X6" s="307"/>
      <c r="Y6" s="326"/>
      <c r="Z6" s="10"/>
      <c r="AA6" s="307"/>
      <c r="AB6" s="307"/>
      <c r="AC6" s="307"/>
      <c r="AD6" s="326"/>
      <c r="AE6" s="326"/>
      <c r="AF6" s="307"/>
      <c r="AG6" s="307"/>
      <c r="AH6" s="307"/>
      <c r="AI6" s="326"/>
      <c r="AJ6" s="326"/>
      <c r="AK6" s="307"/>
      <c r="AL6" s="326"/>
      <c r="AM6" s="326"/>
      <c r="AN6" s="326"/>
      <c r="AO6" s="326"/>
      <c r="AP6" s="326"/>
      <c r="AQ6" s="326"/>
      <c r="AR6" s="326"/>
      <c r="AS6" s="326"/>
      <c r="AT6" s="326"/>
      <c r="AU6" s="307"/>
      <c r="AV6" s="307"/>
      <c r="AW6" s="326"/>
      <c r="AX6" s="326"/>
      <c r="AY6" s="326"/>
      <c r="AZ6" s="307"/>
      <c r="BA6" s="307"/>
      <c r="BB6" s="307"/>
      <c r="BC6" s="307"/>
      <c r="BD6" s="307"/>
    </row>
    <row r="7" spans="1:58" x14ac:dyDescent="0.25">
      <c r="A7" s="456" t="s">
        <v>37</v>
      </c>
      <c r="B7" s="286">
        <v>28.732219612708821</v>
      </c>
      <c r="C7" s="286">
        <v>65.999025125182783</v>
      </c>
      <c r="D7" s="286">
        <v>5.2687552621083888</v>
      </c>
      <c r="E7" s="286">
        <v>100</v>
      </c>
      <c r="G7" s="286">
        <v>31.360555463713009</v>
      </c>
      <c r="H7" s="286">
        <v>64.258555133079852</v>
      </c>
      <c r="I7" s="286">
        <v>4.3808894032071413</v>
      </c>
      <c r="J7" s="286">
        <v>100</v>
      </c>
      <c r="L7" s="286">
        <v>24.809674594084754</v>
      </c>
      <c r="M7" s="286">
        <v>71.265916593680529</v>
      </c>
      <c r="N7" s="286">
        <v>3.9244088122347232</v>
      </c>
      <c r="O7" s="286">
        <v>100</v>
      </c>
      <c r="Q7" s="286">
        <v>18.281002748396769</v>
      </c>
      <c r="R7" s="286">
        <v>78.337636378779038</v>
      </c>
      <c r="S7" s="286">
        <v>3.3813608728241857</v>
      </c>
      <c r="T7" s="286">
        <v>100</v>
      </c>
      <c r="V7" s="286">
        <v>17.773352115412639</v>
      </c>
      <c r="W7" s="286">
        <v>79.404478554427556</v>
      </c>
      <c r="X7" s="286">
        <v>2.8221693301598094</v>
      </c>
      <c r="Y7" s="286">
        <v>100</v>
      </c>
      <c r="Z7" s="10"/>
      <c r="AA7" s="334">
        <v>15.221987315010571</v>
      </c>
      <c r="AB7" s="334">
        <v>81.469344608879496</v>
      </c>
      <c r="AC7" s="334">
        <v>3.3086680761099365</v>
      </c>
      <c r="AD7" s="334">
        <v>100</v>
      </c>
      <c r="AF7" s="334">
        <f>'Tav10'!AF7/'Tav10'!$AI7*100</f>
        <v>14.000444988319058</v>
      </c>
      <c r="AG7" s="334">
        <f>'Tav10'!AG7/'Tav10'!$AI7*100</f>
        <v>83.824674602291694</v>
      </c>
      <c r="AH7" s="334">
        <f>'Tav10'!AH7/'Tav10'!$AI7*100</f>
        <v>2.1748804093892535</v>
      </c>
      <c r="AI7" s="334">
        <f>'Tav10'!AI7/'Tav10'!$AI7*100</f>
        <v>100</v>
      </c>
      <c r="AJ7" s="334">
        <f>'Tav10'!AJ7/'Tav10'!$AI7*100</f>
        <v>0</v>
      </c>
      <c r="AK7" s="286">
        <f>'Tav10'!AK7/'Tav10'!$AN7*100</f>
        <v>10.577809287486707</v>
      </c>
      <c r="AL7" s="286">
        <f>'Tav10'!AL7/'Tav10'!$AN7*100</f>
        <v>88.486352357320101</v>
      </c>
      <c r="AM7" s="286">
        <f>'Tav10'!AM7/'Tav10'!$AN7*100</f>
        <v>0.93583835519319392</v>
      </c>
      <c r="AN7" s="286">
        <f>'Tav10'!AN7/'Tav10'!$AN7*100</f>
        <v>100</v>
      </c>
      <c r="AO7" s="286"/>
      <c r="AP7" s="334">
        <f>'Tav10'!AP7/'Tav10'!$AS7*100</f>
        <v>37.874311267268226</v>
      </c>
      <c r="AQ7" s="334">
        <f>'Tav10'!AQ7/'Tav10'!$AS7*100</f>
        <v>60.80012776491256</v>
      </c>
      <c r="AR7" s="334">
        <f>'Tav10'!AR7/'Tav10'!$AS7*100</f>
        <v>1.3255609678192126</v>
      </c>
      <c r="AS7" s="334">
        <f>'Tav10'!AS7/'Tav10'!$AS7*100</f>
        <v>100</v>
      </c>
      <c r="AT7" s="334"/>
      <c r="AU7" s="286">
        <f>'Tav10'!AU7/'Tav10'!$AX7*100</f>
        <v>36.187563710499489</v>
      </c>
      <c r="AV7" s="286">
        <f>'Tav10'!AV7/'Tav10'!$AX7*100</f>
        <v>61.18061347419146</v>
      </c>
      <c r="AW7" s="334">
        <f>'Tav10'!AW7/'Tav10'!$AX7*100</f>
        <v>2.6318228153090537</v>
      </c>
      <c r="AX7" s="334">
        <f>'Tav10'!AX7/'Tav10'!$AX7*100</f>
        <v>100</v>
      </c>
      <c r="AY7" s="334"/>
      <c r="AZ7" s="286">
        <f>AU7-AP7</f>
        <v>-1.6867475567687364</v>
      </c>
      <c r="BA7" s="286">
        <f t="shared" ref="BA7:BC7" si="0">AV7-AQ7</f>
        <v>0.38048570927890069</v>
      </c>
      <c r="BB7" s="286">
        <f t="shared" si="0"/>
        <v>1.3062618474898411</v>
      </c>
      <c r="BC7" s="286">
        <f t="shared" si="0"/>
        <v>0</v>
      </c>
    </row>
    <row r="8" spans="1:58" x14ac:dyDescent="0.25">
      <c r="A8" s="456" t="s">
        <v>82</v>
      </c>
      <c r="B8" s="286">
        <v>47.835051546391753</v>
      </c>
      <c r="C8" s="286">
        <v>51.237113402061851</v>
      </c>
      <c r="D8" s="286">
        <v>0.92783505154639179</v>
      </c>
      <c r="E8" s="286">
        <v>100</v>
      </c>
      <c r="G8" s="286">
        <v>50.792171481826657</v>
      </c>
      <c r="H8" s="286">
        <v>48.555452003727865</v>
      </c>
      <c r="I8" s="286">
        <v>0.65237651444547995</v>
      </c>
      <c r="J8" s="286">
        <v>100</v>
      </c>
      <c r="L8" s="286">
        <v>30.831973898858074</v>
      </c>
      <c r="M8" s="286">
        <v>62.31647634584013</v>
      </c>
      <c r="N8" s="286">
        <v>6.8515497553017948</v>
      </c>
      <c r="O8" s="286">
        <v>100</v>
      </c>
      <c r="Q8" s="286">
        <v>33.181818181818187</v>
      </c>
      <c r="R8" s="286">
        <v>59.77272727272728</v>
      </c>
      <c r="S8" s="286">
        <v>7.045454545454545</v>
      </c>
      <c r="T8" s="286">
        <v>100</v>
      </c>
      <c r="V8" s="286">
        <v>21.348314606741571</v>
      </c>
      <c r="W8" s="286">
        <v>74.719101123595507</v>
      </c>
      <c r="X8" s="286">
        <v>3.9325842696629212</v>
      </c>
      <c r="Y8" s="286">
        <v>100</v>
      </c>
      <c r="Z8" s="10"/>
      <c r="AA8" s="334">
        <v>24.020887728459531</v>
      </c>
      <c r="AB8" s="334">
        <v>73.107049608355084</v>
      </c>
      <c r="AC8" s="334">
        <v>2.8720626631853787</v>
      </c>
      <c r="AD8" s="334">
        <v>100</v>
      </c>
      <c r="AF8" s="334">
        <f>'Tav10'!AF8/'Tav10'!$AI8*100</f>
        <v>14.285714285714285</v>
      </c>
      <c r="AG8" s="334">
        <f>'Tav10'!AG8/'Tav10'!$AI8*100</f>
        <v>84.438775510204081</v>
      </c>
      <c r="AH8" s="334">
        <f>'Tav10'!AH8/'Tav10'!$AI8*100</f>
        <v>1.2755102040816326</v>
      </c>
      <c r="AI8" s="334">
        <f>'Tav10'!AI8/'Tav10'!$AI8*100</f>
        <v>100</v>
      </c>
      <c r="AJ8" s="334"/>
      <c r="AK8" s="286">
        <f>'Tav10'!AK8/'Tav10'!$AN8*100</f>
        <v>7.1428571428571423</v>
      </c>
      <c r="AL8" s="286">
        <f>'Tav10'!AL8/'Tav10'!$AN8*100</f>
        <v>92.857142857142861</v>
      </c>
      <c r="AM8" s="286">
        <f>'Tav10'!AM8/'Tav10'!$AN8*100</f>
        <v>0</v>
      </c>
      <c r="AN8" s="286">
        <f>'Tav10'!AN8/'Tav10'!$AN8*100</f>
        <v>100</v>
      </c>
      <c r="AO8" s="286"/>
      <c r="AP8" s="334">
        <f>'Tav10'!AP8/'Tav10'!$AS8*100</f>
        <v>36.666666666666664</v>
      </c>
      <c r="AQ8" s="334">
        <f>'Tav10'!AQ8/'Tav10'!$AS8*100</f>
        <v>60</v>
      </c>
      <c r="AR8" s="334">
        <f>'Tav10'!AR8/'Tav10'!$AS8*100</f>
        <v>3.3333333333333335</v>
      </c>
      <c r="AS8" s="334">
        <f>'Tav10'!AS8/'Tav10'!$AS8*100</f>
        <v>100</v>
      </c>
      <c r="AT8" s="334"/>
      <c r="AU8" s="286">
        <f>'Tav10'!AU8/'Tav10'!$AX8*100</f>
        <v>16.541353383458645</v>
      </c>
      <c r="AV8" s="286">
        <f>'Tav10'!AV8/'Tav10'!$AX8*100</f>
        <v>83.458646616541358</v>
      </c>
      <c r="AW8" s="334">
        <f>'Tav10'!AW8/'Tav10'!$AX8*100</f>
        <v>0</v>
      </c>
      <c r="AX8" s="334">
        <f>'Tav10'!AX8/'Tav10'!$AX8*100</f>
        <v>100</v>
      </c>
      <c r="AY8" s="334"/>
      <c r="AZ8" s="286">
        <f t="shared" ref="AZ8:AZ35" si="1">AU8-AP8</f>
        <v>-20.125313283208019</v>
      </c>
      <c r="BA8" s="286">
        <f t="shared" ref="BA8:BA35" si="2">AV8-AQ8</f>
        <v>23.458646616541358</v>
      </c>
      <c r="BB8" s="286">
        <f t="shared" ref="BB8:BB35" si="3">AW8-AR8</f>
        <v>-3.3333333333333335</v>
      </c>
      <c r="BC8" s="286">
        <f t="shared" ref="BC8:BC35" si="4">AX8-AS8</f>
        <v>0</v>
      </c>
    </row>
    <row r="9" spans="1:58" x14ac:dyDescent="0.25">
      <c r="A9" s="456" t="s">
        <v>5</v>
      </c>
      <c r="B9" s="286">
        <v>29.03400256878253</v>
      </c>
      <c r="C9" s="286">
        <v>69.282768877171634</v>
      </c>
      <c r="D9" s="286">
        <v>1.6832285540458327</v>
      </c>
      <c r="E9" s="286">
        <v>100</v>
      </c>
      <c r="G9" s="286">
        <v>30.852433685294876</v>
      </c>
      <c r="H9" s="286">
        <v>67.4478496008241</v>
      </c>
      <c r="I9" s="286">
        <v>1.6997167138810201</v>
      </c>
      <c r="J9" s="286">
        <v>100</v>
      </c>
      <c r="L9" s="286">
        <v>25.190516511430989</v>
      </c>
      <c r="M9" s="286">
        <v>72.078746824724803</v>
      </c>
      <c r="N9" s="286">
        <v>2.7307366638441999</v>
      </c>
      <c r="O9" s="286">
        <v>100</v>
      </c>
      <c r="Q9" s="286">
        <v>27.275111460792029</v>
      </c>
      <c r="R9" s="286">
        <v>71.321793863099927</v>
      </c>
      <c r="S9" s="286">
        <v>1.4030946761080514</v>
      </c>
      <c r="T9" s="286">
        <v>100</v>
      </c>
      <c r="V9" s="286">
        <v>21.879001280409732</v>
      </c>
      <c r="W9" s="286">
        <v>76.936619718309856</v>
      </c>
      <c r="X9" s="286">
        <v>1.1843790012804098</v>
      </c>
      <c r="Y9" s="286">
        <v>100</v>
      </c>
      <c r="Z9" s="10"/>
      <c r="AA9" s="334">
        <v>22.19299687654118</v>
      </c>
      <c r="AB9" s="334">
        <v>76.689133651158969</v>
      </c>
      <c r="AC9" s="334">
        <v>1.1178694722998519</v>
      </c>
      <c r="AD9" s="334">
        <v>100</v>
      </c>
      <c r="AF9" s="334">
        <f>'Tav10'!AF9/'Tav10'!$AI9*100</f>
        <v>17.649755501222494</v>
      </c>
      <c r="AG9" s="334">
        <f>'Tav10'!AG9/'Tav10'!$AI9*100</f>
        <v>81.662591687041569</v>
      </c>
      <c r="AH9" s="334">
        <f>'Tav10'!AH9/'Tav10'!$AI9*100</f>
        <v>0.68765281173594128</v>
      </c>
      <c r="AI9" s="334">
        <f>'Tav10'!AI9/'Tav10'!$AI9*100</f>
        <v>100</v>
      </c>
      <c r="AJ9" s="334"/>
      <c r="AK9" s="286">
        <f>'Tav10'!AK9/'Tav10'!$AN9*100</f>
        <v>16.534008683068016</v>
      </c>
      <c r="AL9" s="286">
        <f>'Tav10'!AL9/'Tav10'!$AN9*100</f>
        <v>82.850940665701884</v>
      </c>
      <c r="AM9" s="286">
        <f>'Tav10'!AM9/'Tav10'!$AN9*100</f>
        <v>0.61505065123010128</v>
      </c>
      <c r="AN9" s="286">
        <f>'Tav10'!AN9/'Tav10'!$AN9*100</f>
        <v>100</v>
      </c>
      <c r="AO9" s="286"/>
      <c r="AP9" s="334">
        <f>'Tav10'!AP9/'Tav10'!$AS9*100</f>
        <v>35.497742420984736</v>
      </c>
      <c r="AQ9" s="334">
        <f>'Tav10'!AQ9/'Tav10'!$AS9*100</f>
        <v>60.030101053536875</v>
      </c>
      <c r="AR9" s="334">
        <f>'Tav10'!AR9/'Tav10'!$AS9*100</f>
        <v>4.4721565254783915</v>
      </c>
      <c r="AS9" s="334">
        <f>'Tav10'!AS9/'Tav10'!$AS9*100</f>
        <v>100</v>
      </c>
      <c r="AT9" s="334"/>
      <c r="AU9" s="286">
        <f>'Tav10'!AU9/'Tav10'!$AX9*100</f>
        <v>32.264397905759161</v>
      </c>
      <c r="AV9" s="286">
        <f>'Tav10'!AV9/'Tav10'!$AX9*100</f>
        <v>61.234729493891791</v>
      </c>
      <c r="AW9" s="334">
        <f>'Tav10'!AW9/'Tav10'!$AX9*100</f>
        <v>6.5008726003490409</v>
      </c>
      <c r="AX9" s="334">
        <f>'Tav10'!AX9/'Tav10'!$AX9*100</f>
        <v>100</v>
      </c>
      <c r="AY9" s="334"/>
      <c r="AZ9" s="286">
        <f t="shared" si="1"/>
        <v>-3.2333445152255749</v>
      </c>
      <c r="BA9" s="286">
        <f t="shared" si="2"/>
        <v>1.2046284403549166</v>
      </c>
      <c r="BB9" s="286">
        <f t="shared" si="3"/>
        <v>2.0287160748706494</v>
      </c>
      <c r="BC9" s="286">
        <f t="shared" si="4"/>
        <v>0</v>
      </c>
    </row>
    <row r="10" spans="1:58" x14ac:dyDescent="0.25">
      <c r="A10" s="456" t="s">
        <v>6</v>
      </c>
      <c r="B10" s="286">
        <v>35.902224402750633</v>
      </c>
      <c r="C10" s="286">
        <v>58.741325145800857</v>
      </c>
      <c r="D10" s="286">
        <v>5.356450451448513</v>
      </c>
      <c r="E10" s="286">
        <v>100</v>
      </c>
      <c r="G10" s="286">
        <v>34.851806252064506</v>
      </c>
      <c r="H10" s="286">
        <v>58.301552505930751</v>
      </c>
      <c r="I10" s="286">
        <v>6.8466412420047442</v>
      </c>
      <c r="J10" s="286">
        <v>100</v>
      </c>
      <c r="L10" s="286">
        <v>29.339879978177851</v>
      </c>
      <c r="M10" s="286">
        <v>62.269503546099294</v>
      </c>
      <c r="N10" s="286">
        <v>8.3906164757228598</v>
      </c>
      <c r="O10" s="286">
        <v>100</v>
      </c>
      <c r="Q10" s="286">
        <v>28.49726479567326</v>
      </c>
      <c r="R10" s="286">
        <v>63.332765113359891</v>
      </c>
      <c r="S10" s="286">
        <v>8.1699700909668529</v>
      </c>
      <c r="T10" s="286">
        <v>100</v>
      </c>
      <c r="V10" s="286">
        <v>26.532017027443167</v>
      </c>
      <c r="W10" s="286">
        <v>67.265646227696763</v>
      </c>
      <c r="X10" s="286">
        <v>6.2023367448600677</v>
      </c>
      <c r="Y10" s="286">
        <v>100</v>
      </c>
      <c r="Z10" s="10"/>
      <c r="AA10" s="334">
        <v>22.402447713651032</v>
      </c>
      <c r="AB10" s="334">
        <v>72.649733853053363</v>
      </c>
      <c r="AC10" s="334">
        <v>4.9478184332956117</v>
      </c>
      <c r="AD10" s="334">
        <v>100</v>
      </c>
      <c r="AF10" s="334">
        <f>'Tav10'!AF10/'Tav10'!$AI10*100</f>
        <v>20.706873144803147</v>
      </c>
      <c r="AG10" s="334">
        <f>'Tav10'!AG10/'Tav10'!$AI10*100</f>
        <v>76.177546653167354</v>
      </c>
      <c r="AH10" s="334">
        <f>'Tav10'!AH10/'Tav10'!$AI10*100</f>
        <v>3.1155802020294989</v>
      </c>
      <c r="AI10" s="334">
        <f>'Tav10'!AI10/'Tav10'!$AI10*100</f>
        <v>100</v>
      </c>
      <c r="AJ10" s="334"/>
      <c r="AK10" s="286">
        <f>'Tav10'!AK10/'Tav10'!$AN10*100</f>
        <v>16.687786333950676</v>
      </c>
      <c r="AL10" s="286">
        <f>'Tav10'!AL10/'Tav10'!$AN10*100</f>
        <v>80.410696299184465</v>
      </c>
      <c r="AM10" s="286">
        <f>'Tav10'!AM10/'Tav10'!$AN10*100</f>
        <v>2.9015173668648666</v>
      </c>
      <c r="AN10" s="286">
        <f>'Tav10'!AN10/'Tav10'!$AN10*100</f>
        <v>100</v>
      </c>
      <c r="AO10" s="286"/>
      <c r="AP10" s="334">
        <f>'Tav10'!AP10/'Tav10'!$AS10*100</f>
        <v>33.425088478175383</v>
      </c>
      <c r="AQ10" s="334">
        <f>'Tav10'!AQ10/'Tav10'!$AS10*100</f>
        <v>63.797233046151646</v>
      </c>
      <c r="AR10" s="334">
        <f>'Tav10'!AR10/'Tav10'!$AS10*100</f>
        <v>2.7776784756729702</v>
      </c>
      <c r="AS10" s="334">
        <f>'Tav10'!AS10/'Tav10'!$AS10*100</f>
        <v>100</v>
      </c>
      <c r="AT10" s="334"/>
      <c r="AU10" s="286">
        <f>'Tav10'!AU10/'Tav10'!$AX10*100</f>
        <v>27.001651743023558</v>
      </c>
      <c r="AV10" s="286">
        <f>'Tav10'!AV10/'Tav10'!$AX10*100</f>
        <v>68.230896287924892</v>
      </c>
      <c r="AW10" s="334">
        <f>'Tav10'!AW10/'Tav10'!$AX10*100</f>
        <v>4.7674519690515522</v>
      </c>
      <c r="AX10" s="334">
        <f>'Tav10'!AX10/'Tav10'!$AX10*100</f>
        <v>100</v>
      </c>
      <c r="AY10" s="334"/>
      <c r="AZ10" s="286">
        <f t="shared" si="1"/>
        <v>-6.4234367351518245</v>
      </c>
      <c r="BA10" s="286">
        <f t="shared" si="2"/>
        <v>4.433663241773246</v>
      </c>
      <c r="BB10" s="286">
        <f t="shared" si="3"/>
        <v>1.989773493378582</v>
      </c>
      <c r="BC10" s="286">
        <f t="shared" si="4"/>
        <v>0</v>
      </c>
    </row>
    <row r="11" spans="1:58" x14ac:dyDescent="0.25">
      <c r="A11" s="456" t="s">
        <v>83</v>
      </c>
      <c r="B11" s="286">
        <v>44.913573250212522</v>
      </c>
      <c r="C11" s="286">
        <v>51.714366676112213</v>
      </c>
      <c r="D11" s="286">
        <v>3.3720600736752622</v>
      </c>
      <c r="E11" s="286">
        <v>100</v>
      </c>
      <c r="G11" s="286">
        <v>35.449927431059507</v>
      </c>
      <c r="H11" s="286">
        <v>60.159651669085633</v>
      </c>
      <c r="I11" s="286">
        <v>4.3904208998548615</v>
      </c>
      <c r="J11" s="286">
        <v>100</v>
      </c>
      <c r="L11" s="286">
        <v>32.56003256003256</v>
      </c>
      <c r="M11" s="286">
        <v>62.637362637362635</v>
      </c>
      <c r="N11" s="286">
        <v>4.8026048026048027</v>
      </c>
      <c r="O11" s="286">
        <v>100</v>
      </c>
      <c r="Q11" s="286">
        <v>25.26657394529439</v>
      </c>
      <c r="R11" s="286">
        <v>71.812702828001846</v>
      </c>
      <c r="S11" s="286">
        <v>2.9207232267037551</v>
      </c>
      <c r="T11" s="286">
        <v>100</v>
      </c>
      <c r="V11" s="286">
        <v>23.867069486404834</v>
      </c>
      <c r="W11" s="286">
        <v>74.924471299093653</v>
      </c>
      <c r="X11" s="286">
        <v>1.2084592145015105</v>
      </c>
      <c r="Y11" s="286">
        <v>100</v>
      </c>
      <c r="Z11" s="10"/>
      <c r="AA11" s="334">
        <v>21.364576154376291</v>
      </c>
      <c r="AB11" s="334">
        <v>77.325982081323232</v>
      </c>
      <c r="AC11" s="334">
        <v>1.3094417643004823</v>
      </c>
      <c r="AD11" s="334">
        <v>100</v>
      </c>
      <c r="AF11" s="334">
        <f>'Tav10'!AF11/'Tav10'!$AI11*100</f>
        <v>17.907303370786519</v>
      </c>
      <c r="AG11" s="334">
        <f>'Tav10'!AG11/'Tav10'!$AI11*100</f>
        <v>80.969101123595507</v>
      </c>
      <c r="AH11" s="334">
        <f>'Tav10'!AH11/'Tav10'!$AI11*100</f>
        <v>1.1235955056179776</v>
      </c>
      <c r="AI11" s="334">
        <f>'Tav10'!AI11/'Tav10'!$AI11*100</f>
        <v>100</v>
      </c>
      <c r="AJ11" s="334"/>
      <c r="AK11" s="286">
        <f>'Tav10'!AK11/'Tav10'!$AN11*100</f>
        <v>12.710911136107987</v>
      </c>
      <c r="AL11" s="286">
        <f>'Tav10'!AL11/'Tav10'!$AN11*100</f>
        <v>86.951631046119232</v>
      </c>
      <c r="AM11" s="286">
        <f>'Tav10'!AM11/'Tav10'!$AN11*100</f>
        <v>0.33745781777277839</v>
      </c>
      <c r="AN11" s="286">
        <f>'Tav10'!AN11/'Tav10'!$AN11*100</f>
        <v>100</v>
      </c>
      <c r="AO11" s="286"/>
      <c r="AP11" s="334">
        <f>'Tav10'!AP11/'Tav10'!$AS11*100</f>
        <v>30.941704035874441</v>
      </c>
      <c r="AQ11" s="334">
        <f>'Tav10'!AQ11/'Tav10'!$AS11*100</f>
        <v>65.582959641255599</v>
      </c>
      <c r="AR11" s="334">
        <f>'Tav10'!AR11/'Tav10'!$AS11*100</f>
        <v>3.4753363228699556</v>
      </c>
      <c r="AS11" s="334">
        <f>'Tav10'!AS11/'Tav10'!$AS11*100</f>
        <v>100</v>
      </c>
      <c r="AT11" s="334"/>
      <c r="AU11" s="286">
        <f>'Tav10'!AU11/'Tav10'!$AX11*100</f>
        <v>23.614775725593667</v>
      </c>
      <c r="AV11" s="286">
        <f>'Tav10'!AV11/'Tav10'!$AX11*100</f>
        <v>69.393139841688651</v>
      </c>
      <c r="AW11" s="334">
        <f>'Tav10'!AW11/'Tav10'!$AX11*100</f>
        <v>6.9920844327176779</v>
      </c>
      <c r="AX11" s="334">
        <f>'Tav10'!AX11/'Tav10'!$AX11*100</f>
        <v>100</v>
      </c>
      <c r="AY11" s="334"/>
      <c r="AZ11" s="286">
        <f t="shared" si="1"/>
        <v>-7.3269283102807741</v>
      </c>
      <c r="BA11" s="286">
        <f t="shared" si="2"/>
        <v>3.8101802004330523</v>
      </c>
      <c r="BB11" s="286">
        <f t="shared" si="3"/>
        <v>3.5167481098477222</v>
      </c>
      <c r="BC11" s="286">
        <f t="shared" si="4"/>
        <v>0</v>
      </c>
    </row>
    <row r="12" spans="1:58" x14ac:dyDescent="0.25">
      <c r="A12" s="456" t="s">
        <v>3</v>
      </c>
      <c r="B12" s="286">
        <v>36.655052264808361</v>
      </c>
      <c r="C12" s="286">
        <v>56.79442508710801</v>
      </c>
      <c r="D12" s="286">
        <v>6.5505226480836232</v>
      </c>
      <c r="E12" s="286">
        <v>100</v>
      </c>
      <c r="G12" s="286">
        <v>18.959107806691449</v>
      </c>
      <c r="H12" s="286">
        <v>71.6542750929368</v>
      </c>
      <c r="I12" s="286">
        <v>9.3866171003717476</v>
      </c>
      <c r="J12" s="286">
        <v>100</v>
      </c>
      <c r="L12" s="286">
        <v>19.400000000000002</v>
      </c>
      <c r="M12" s="286">
        <v>71.599999999999994</v>
      </c>
      <c r="N12" s="286">
        <v>9</v>
      </c>
      <c r="O12" s="286">
        <v>100</v>
      </c>
      <c r="Q12" s="286">
        <v>17.261219792865361</v>
      </c>
      <c r="R12" s="286">
        <v>78.826237054085155</v>
      </c>
      <c r="S12" s="286">
        <v>3.9125431530494823</v>
      </c>
      <c r="T12" s="286">
        <v>100</v>
      </c>
      <c r="V12" s="286">
        <v>22.701149425287355</v>
      </c>
      <c r="W12" s="286">
        <v>75.574712643678168</v>
      </c>
      <c r="X12" s="286">
        <v>1.7241379310344827</v>
      </c>
      <c r="Y12" s="286">
        <v>100</v>
      </c>
      <c r="Z12" s="10"/>
      <c r="AA12" s="334">
        <v>12.178387650085764</v>
      </c>
      <c r="AB12" s="334">
        <v>85.591766723842198</v>
      </c>
      <c r="AC12" s="334">
        <v>2.2298456260720414</v>
      </c>
      <c r="AD12" s="334">
        <v>100</v>
      </c>
      <c r="AF12" s="334">
        <f>'Tav10'!AF12/'Tav10'!$AI12*100</f>
        <v>12.261146496815286</v>
      </c>
      <c r="AG12" s="334">
        <f>'Tav10'!AG12/'Tav10'!$AI12*100</f>
        <v>86.30573248407643</v>
      </c>
      <c r="AH12" s="334">
        <f>'Tav10'!AH12/'Tav10'!$AI12*100</f>
        <v>1.4331210191082804</v>
      </c>
      <c r="AI12" s="334">
        <f>'Tav10'!AI12/'Tav10'!$AI12*100</f>
        <v>100</v>
      </c>
      <c r="AJ12" s="334"/>
      <c r="AK12" s="286">
        <f>'Tav10'!AK12/'Tav10'!$AN12*100</f>
        <v>10.079575596816976</v>
      </c>
      <c r="AL12" s="286">
        <f>'Tav10'!AL12/'Tav10'!$AN12*100</f>
        <v>89.65517241379311</v>
      </c>
      <c r="AM12" s="286">
        <f>'Tav10'!AM12/'Tav10'!$AN12*100</f>
        <v>0.2652519893899204</v>
      </c>
      <c r="AN12" s="286">
        <f>'Tav10'!AN12/'Tav10'!$AN12*100</f>
        <v>100</v>
      </c>
      <c r="AO12" s="286"/>
      <c r="AP12" s="334">
        <f>'Tav10'!AP12/'Tav10'!$AS12*100</f>
        <v>26.339285714285715</v>
      </c>
      <c r="AQ12" s="334">
        <f>'Tav10'!AQ12/'Tav10'!$AS12*100</f>
        <v>70.982142857142861</v>
      </c>
      <c r="AR12" s="334">
        <f>'Tav10'!AR12/'Tav10'!$AS12*100</f>
        <v>2.6785714285714284</v>
      </c>
      <c r="AS12" s="334">
        <f>'Tav10'!AS12/'Tav10'!$AS12*100</f>
        <v>100</v>
      </c>
      <c r="AT12" s="334"/>
      <c r="AU12" s="286">
        <f>'Tav10'!AU12/'Tav10'!$AX12*100</f>
        <v>16.307692307692307</v>
      </c>
      <c r="AV12" s="286">
        <f>'Tav10'!AV12/'Tav10'!$AX12*100</f>
        <v>77.538461538461533</v>
      </c>
      <c r="AW12" s="334">
        <f>'Tav10'!AW12/'Tav10'!$AX12*100</f>
        <v>6.1538461538461542</v>
      </c>
      <c r="AX12" s="334">
        <f>'Tav10'!AX12/'Tav10'!$AX12*100</f>
        <v>100</v>
      </c>
      <c r="AY12" s="334"/>
      <c r="AZ12" s="286">
        <f t="shared" si="1"/>
        <v>-10.031593406593409</v>
      </c>
      <c r="BA12" s="286">
        <f t="shared" si="2"/>
        <v>6.5563186813186718</v>
      </c>
      <c r="BB12" s="286">
        <f t="shared" si="3"/>
        <v>3.4752747252747258</v>
      </c>
      <c r="BC12" s="286">
        <f t="shared" si="4"/>
        <v>0</v>
      </c>
    </row>
    <row r="13" spans="1:58" x14ac:dyDescent="0.25">
      <c r="A13" s="456" t="s">
        <v>4</v>
      </c>
      <c r="B13" s="286">
        <v>50.573065902578797</v>
      </c>
      <c r="C13" s="286">
        <v>48.233046800382049</v>
      </c>
      <c r="D13" s="286">
        <v>1.1938872970391594</v>
      </c>
      <c r="E13" s="286">
        <v>100</v>
      </c>
      <c r="G13" s="286">
        <v>46.011904761904759</v>
      </c>
      <c r="H13" s="286">
        <v>52.797619047619051</v>
      </c>
      <c r="I13" s="286">
        <v>1.1904761904761905</v>
      </c>
      <c r="J13" s="286">
        <v>100</v>
      </c>
      <c r="L13" s="286">
        <v>41.592312971859982</v>
      </c>
      <c r="M13" s="286">
        <v>56.485929993136587</v>
      </c>
      <c r="N13" s="286">
        <v>1.9217570350034316</v>
      </c>
      <c r="O13" s="286">
        <v>100</v>
      </c>
      <c r="Q13" s="286">
        <v>30.667701863354036</v>
      </c>
      <c r="R13" s="286">
        <v>67.080745341614914</v>
      </c>
      <c r="S13" s="286">
        <v>2.2515527950310559</v>
      </c>
      <c r="T13" s="286">
        <v>100</v>
      </c>
      <c r="V13" s="286">
        <v>24.713242961418143</v>
      </c>
      <c r="W13" s="286">
        <v>74.452554744525543</v>
      </c>
      <c r="X13" s="286">
        <v>0.83420229405630864</v>
      </c>
      <c r="Y13" s="286">
        <v>100</v>
      </c>
      <c r="Z13" s="10"/>
      <c r="AA13" s="334">
        <v>27.534562211981566</v>
      </c>
      <c r="AB13" s="334">
        <v>71.774193548387103</v>
      </c>
      <c r="AC13" s="334">
        <v>0.69124423963133641</v>
      </c>
      <c r="AD13" s="334">
        <v>100</v>
      </c>
      <c r="AF13" s="334">
        <f>'Tav10'!AF13/'Tav10'!$AI13*100</f>
        <v>22.361809045226131</v>
      </c>
      <c r="AG13" s="334">
        <f>'Tav10'!AG13/'Tav10'!$AI13*100</f>
        <v>76.758793969849251</v>
      </c>
      <c r="AH13" s="334">
        <f>'Tav10'!AH13/'Tav10'!$AI13*100</f>
        <v>0.87939698492462315</v>
      </c>
      <c r="AI13" s="334">
        <f>'Tav10'!AI13/'Tav10'!$AI13*100</f>
        <v>100</v>
      </c>
      <c r="AJ13" s="334"/>
      <c r="AK13" s="286">
        <f>'Tav10'!AK13/'Tav10'!$AN13*100</f>
        <v>14.6484375</v>
      </c>
      <c r="AL13" s="286">
        <f>'Tav10'!AL13/'Tav10'!$AN13*100</f>
        <v>84.9609375</v>
      </c>
      <c r="AM13" s="286">
        <f>'Tav10'!AM13/'Tav10'!$AN13*100</f>
        <v>0.390625</v>
      </c>
      <c r="AN13" s="286">
        <f>'Tav10'!AN13/'Tav10'!$AN13*100</f>
        <v>100</v>
      </c>
      <c r="AO13" s="286"/>
      <c r="AP13" s="334">
        <f>'Tav10'!AP13/'Tav10'!$AS13*100</f>
        <v>35.585585585585584</v>
      </c>
      <c r="AQ13" s="334">
        <f>'Tav10'!AQ13/'Tav10'!$AS13*100</f>
        <v>60.13513513513513</v>
      </c>
      <c r="AR13" s="334">
        <f>'Tav10'!AR13/'Tav10'!$AS13*100</f>
        <v>4.2792792792792795</v>
      </c>
      <c r="AS13" s="334">
        <f>'Tav10'!AS13/'Tav10'!$AS13*100</f>
        <v>100</v>
      </c>
      <c r="AT13" s="334"/>
      <c r="AU13" s="286">
        <f>'Tav10'!AU13/'Tav10'!$AX13*100</f>
        <v>29.099307159353348</v>
      </c>
      <c r="AV13" s="286">
        <f>'Tav10'!AV13/'Tav10'!$AX13*100</f>
        <v>63.279445727482674</v>
      </c>
      <c r="AW13" s="334">
        <f>'Tav10'!AW13/'Tav10'!$AX13*100</f>
        <v>7.6212471131639719</v>
      </c>
      <c r="AX13" s="334">
        <f>'Tav10'!AX13/'Tav10'!$AX13*100</f>
        <v>100</v>
      </c>
      <c r="AY13" s="334"/>
      <c r="AZ13" s="286">
        <f t="shared" si="1"/>
        <v>-6.4862784262322357</v>
      </c>
      <c r="BA13" s="286">
        <f t="shared" si="2"/>
        <v>3.1443105923475443</v>
      </c>
      <c r="BB13" s="286">
        <f t="shared" si="3"/>
        <v>3.3419678338846923</v>
      </c>
      <c r="BC13" s="286">
        <f t="shared" si="4"/>
        <v>0</v>
      </c>
    </row>
    <row r="14" spans="1:58" x14ac:dyDescent="0.25">
      <c r="A14" s="456" t="s">
        <v>7</v>
      </c>
      <c r="B14" s="286">
        <v>38.159902349710102</v>
      </c>
      <c r="C14" s="286">
        <v>59.887091852303939</v>
      </c>
      <c r="D14" s="286">
        <v>1.9530057979859627</v>
      </c>
      <c r="E14" s="286">
        <v>100</v>
      </c>
      <c r="G14" s="286">
        <v>36.114536237840802</v>
      </c>
      <c r="H14" s="286">
        <v>61.775585696670774</v>
      </c>
      <c r="I14" s="286">
        <v>2.1098780654884233</v>
      </c>
      <c r="J14" s="286">
        <v>100</v>
      </c>
      <c r="L14" s="286">
        <v>27.71687933544575</v>
      </c>
      <c r="M14" s="286">
        <v>70.583197739145334</v>
      </c>
      <c r="N14" s="286">
        <v>1.6999229254089236</v>
      </c>
      <c r="O14" s="286">
        <v>100</v>
      </c>
      <c r="Q14" s="286">
        <v>25.791567223548128</v>
      </c>
      <c r="R14" s="286">
        <v>72.39459029435163</v>
      </c>
      <c r="S14" s="286">
        <v>1.8138424821002388</v>
      </c>
      <c r="T14" s="286">
        <v>100</v>
      </c>
      <c r="V14" s="286">
        <v>21.344622772652595</v>
      </c>
      <c r="W14" s="286">
        <v>77.208391254897009</v>
      </c>
      <c r="X14" s="286">
        <v>1.4469859724503982</v>
      </c>
      <c r="Y14" s="286">
        <v>100</v>
      </c>
      <c r="Z14" s="10"/>
      <c r="AA14" s="334">
        <v>21.01202928870293</v>
      </c>
      <c r="AB14" s="334">
        <v>77.8569560669456</v>
      </c>
      <c r="AC14" s="334">
        <v>1.1310146443514644</v>
      </c>
      <c r="AD14" s="334">
        <v>100</v>
      </c>
      <c r="AF14" s="334">
        <f>'Tav10'!AF14/'Tav10'!$AI14*100</f>
        <v>18.592597999854004</v>
      </c>
      <c r="AG14" s="334">
        <f>'Tav10'!AG14/'Tav10'!$AI14*100</f>
        <v>80.421928607927583</v>
      </c>
      <c r="AH14" s="334">
        <f>'Tav10'!AH14/'Tav10'!$AI14*100</f>
        <v>0.98547339221841013</v>
      </c>
      <c r="AI14" s="334">
        <f>'Tav10'!AI14/'Tav10'!$AI14*100</f>
        <v>100</v>
      </c>
      <c r="AJ14" s="334"/>
      <c r="AK14" s="286">
        <f>'Tav10'!AK14/'Tav10'!$AN14*100</f>
        <v>13.725490196078432</v>
      </c>
      <c r="AL14" s="286">
        <f>'Tav10'!AL14/'Tav10'!$AN14*100</f>
        <v>85.876061654608378</v>
      </c>
      <c r="AM14" s="286">
        <f>'Tav10'!AM14/'Tav10'!$AN14*100</f>
        <v>0.39844814931320127</v>
      </c>
      <c r="AN14" s="286">
        <f>'Tav10'!AN14/'Tav10'!$AN14*100</f>
        <v>100</v>
      </c>
      <c r="AO14" s="286"/>
      <c r="AP14" s="334">
        <f>'Tav10'!AP14/'Tav10'!$AS14*100</f>
        <v>34.501823314904129</v>
      </c>
      <c r="AQ14" s="334">
        <f>'Tav10'!AQ14/'Tav10'!$AS14*100</f>
        <v>62.898482531466883</v>
      </c>
      <c r="AR14" s="334">
        <f>'Tav10'!AR14/'Tav10'!$AS14*100</f>
        <v>2.599694153628985</v>
      </c>
      <c r="AS14" s="334">
        <f>'Tav10'!AS14/'Tav10'!$AS14*100</f>
        <v>100</v>
      </c>
      <c r="AT14" s="334"/>
      <c r="AU14" s="286">
        <f>'Tav10'!AU14/'Tav10'!$AX14*100</f>
        <v>29.322698391239694</v>
      </c>
      <c r="AV14" s="286">
        <f>'Tav10'!AV14/'Tav10'!$AX14*100</f>
        <v>63.390563742057594</v>
      </c>
      <c r="AW14" s="334">
        <f>'Tav10'!AW14/'Tav10'!$AX14*100</f>
        <v>7.2867378667027181</v>
      </c>
      <c r="AX14" s="334">
        <f>'Tav10'!AX14/'Tav10'!$AX14*100</f>
        <v>100</v>
      </c>
      <c r="AY14" s="334"/>
      <c r="AZ14" s="286">
        <f t="shared" si="1"/>
        <v>-5.1791249236644354</v>
      </c>
      <c r="BA14" s="286">
        <f t="shared" si="2"/>
        <v>0.49208121059071175</v>
      </c>
      <c r="BB14" s="286">
        <f t="shared" si="3"/>
        <v>4.6870437130737326</v>
      </c>
      <c r="BC14" s="286">
        <f t="shared" si="4"/>
        <v>0</v>
      </c>
    </row>
    <row r="15" spans="1:58" x14ac:dyDescent="0.25">
      <c r="A15" s="456" t="s">
        <v>50</v>
      </c>
      <c r="B15" s="286">
        <v>29.295289632271555</v>
      </c>
      <c r="C15" s="286">
        <v>66.744557864961266</v>
      </c>
      <c r="D15" s="286">
        <v>3.9601525027671869</v>
      </c>
      <c r="E15" s="286">
        <v>100</v>
      </c>
      <c r="G15" s="286">
        <v>28.279277839910527</v>
      </c>
      <c r="H15" s="286">
        <v>67.934174788304844</v>
      </c>
      <c r="I15" s="286">
        <v>3.7865473717846299</v>
      </c>
      <c r="J15" s="286">
        <v>100</v>
      </c>
      <c r="L15" s="286">
        <v>27.95617680392898</v>
      </c>
      <c r="M15" s="286">
        <v>69.229316207026827</v>
      </c>
      <c r="N15" s="286">
        <v>2.8145069890442009</v>
      </c>
      <c r="O15" s="286">
        <v>100</v>
      </c>
      <c r="Q15" s="286">
        <v>23.743232791956689</v>
      </c>
      <c r="R15" s="286">
        <v>73.988141273524093</v>
      </c>
      <c r="S15" s="286">
        <v>2.2686259345192061</v>
      </c>
      <c r="T15" s="286">
        <v>100</v>
      </c>
      <c r="V15" s="286">
        <v>21.467469188879335</v>
      </c>
      <c r="W15" s="286">
        <v>75.695041559186009</v>
      </c>
      <c r="X15" s="286">
        <v>2.8374892519346515</v>
      </c>
      <c r="Y15" s="286">
        <v>100</v>
      </c>
      <c r="Z15" s="10"/>
      <c r="AA15" s="334">
        <v>21.182826272391242</v>
      </c>
      <c r="AB15" s="334">
        <v>76.172874609041799</v>
      </c>
      <c r="AC15" s="334">
        <v>2.6442991185669604</v>
      </c>
      <c r="AD15" s="334">
        <v>100</v>
      </c>
      <c r="AF15" s="334">
        <f>'Tav10'!AF15/'Tav10'!$AI15*100</f>
        <v>18.95856252291896</v>
      </c>
      <c r="AG15" s="334">
        <f>'Tav10'!AG15/'Tav10'!$AI15*100</f>
        <v>80.161349468280164</v>
      </c>
      <c r="AH15" s="334">
        <f>'Tav10'!AH15/'Tav10'!$AI15*100</f>
        <v>0.88008800880088001</v>
      </c>
      <c r="AI15" s="334">
        <f>'Tav10'!AI15/'Tav10'!$AI15*100</f>
        <v>100</v>
      </c>
      <c r="AJ15" s="334"/>
      <c r="AK15" s="286">
        <f>'Tav10'!AK15/'Tav10'!$AN15*100</f>
        <v>14.318389752973468</v>
      </c>
      <c r="AL15" s="286">
        <f>'Tav10'!AL15/'Tav10'!$AN15*100</f>
        <v>85.361390667886553</v>
      </c>
      <c r="AM15" s="286">
        <f>'Tav10'!AM15/'Tav10'!$AN15*100</f>
        <v>0.32021957913998167</v>
      </c>
      <c r="AN15" s="286">
        <f>'Tav10'!AN15/'Tav10'!$AN15*100</f>
        <v>100</v>
      </c>
      <c r="AO15" s="286"/>
      <c r="AP15" s="334">
        <f>'Tav10'!AP15/'Tav10'!$AS15*100</f>
        <v>40.297889946214319</v>
      </c>
      <c r="AQ15" s="334">
        <f>'Tav10'!AQ15/'Tav10'!$AS15*100</f>
        <v>56.143980140670259</v>
      </c>
      <c r="AR15" s="334">
        <f>'Tav10'!AR15/'Tav10'!$AS15*100</f>
        <v>3.5581299131154323</v>
      </c>
      <c r="AS15" s="334">
        <f>'Tav10'!AS15/'Tav10'!$AS15*100</f>
        <v>100</v>
      </c>
      <c r="AT15" s="334"/>
      <c r="AU15" s="286">
        <f>'Tav10'!AU15/'Tav10'!$AX15*100</f>
        <v>31.575931232091691</v>
      </c>
      <c r="AV15" s="286">
        <f>'Tav10'!AV15/'Tav10'!$AX15*100</f>
        <v>61.604584527220631</v>
      </c>
      <c r="AW15" s="334">
        <f>'Tav10'!AW15/'Tav10'!$AX15*100</f>
        <v>6.8194842406876788</v>
      </c>
      <c r="AX15" s="334">
        <f>'Tav10'!AX15/'Tav10'!$AX15*100</f>
        <v>100</v>
      </c>
      <c r="AY15" s="334"/>
      <c r="AZ15" s="286">
        <f t="shared" si="1"/>
        <v>-8.7219587141226285</v>
      </c>
      <c r="BA15" s="286">
        <f t="shared" si="2"/>
        <v>5.4606043865503722</v>
      </c>
      <c r="BB15" s="286">
        <f t="shared" si="3"/>
        <v>3.2613543275722465</v>
      </c>
      <c r="BC15" s="286">
        <f t="shared" si="4"/>
        <v>0</v>
      </c>
    </row>
    <row r="16" spans="1:58" x14ac:dyDescent="0.25">
      <c r="A16" s="456" t="s">
        <v>8</v>
      </c>
      <c r="B16" s="286">
        <v>34.470185788320123</v>
      </c>
      <c r="C16" s="286">
        <v>62.016837706630611</v>
      </c>
      <c r="D16" s="286">
        <v>3.5129765050492638</v>
      </c>
      <c r="E16" s="286">
        <v>100</v>
      </c>
      <c r="G16" s="286">
        <v>34.602242391884673</v>
      </c>
      <c r="H16" s="286">
        <v>63.238120662039506</v>
      </c>
      <c r="I16" s="286">
        <v>2.159636946075814</v>
      </c>
      <c r="J16" s="286">
        <v>100</v>
      </c>
      <c r="L16" s="286">
        <v>27.661735332949661</v>
      </c>
      <c r="M16" s="286">
        <v>70.577880090727504</v>
      </c>
      <c r="N16" s="286">
        <v>1.7603845763228276</v>
      </c>
      <c r="O16" s="286">
        <v>100</v>
      </c>
      <c r="Q16" s="286">
        <v>26.335122916077985</v>
      </c>
      <c r="R16" s="286">
        <v>71.997739474427803</v>
      </c>
      <c r="S16" s="286">
        <v>1.6671376094942074</v>
      </c>
      <c r="T16" s="286">
        <v>100</v>
      </c>
      <c r="V16" s="286">
        <v>22.448697892702675</v>
      </c>
      <c r="W16" s="286">
        <v>76.262998067543947</v>
      </c>
      <c r="X16" s="286">
        <v>1.2883040397533818</v>
      </c>
      <c r="Y16" s="286">
        <v>100</v>
      </c>
      <c r="Z16" s="10"/>
      <c r="AA16" s="334">
        <v>20.082368082368081</v>
      </c>
      <c r="AB16" s="334">
        <v>78.723294723294728</v>
      </c>
      <c r="AC16" s="334">
        <v>1.1943371943371943</v>
      </c>
      <c r="AD16" s="334">
        <v>100</v>
      </c>
      <c r="AF16" s="334">
        <f>'Tav10'!AF16/'Tav10'!$AI16*100</f>
        <v>19.821736630247269</v>
      </c>
      <c r="AG16" s="334">
        <f>'Tav10'!AG16/'Tav10'!$AI16*100</f>
        <v>79.378953421506608</v>
      </c>
      <c r="AH16" s="334">
        <f>'Tav10'!AH16/'Tav10'!$AI16*100</f>
        <v>0.79930994824611834</v>
      </c>
      <c r="AI16" s="334">
        <f>'Tav10'!AI16/'Tav10'!$AI16*100</f>
        <v>100</v>
      </c>
      <c r="AJ16" s="334"/>
      <c r="AK16" s="286">
        <f>'Tav10'!AK16/'Tav10'!$AN16*100</f>
        <v>14.141570940701644</v>
      </c>
      <c r="AL16" s="286">
        <f>'Tav10'!AL16/'Tav10'!$AN16*100</f>
        <v>85.594535858429055</v>
      </c>
      <c r="AM16" s="286">
        <f>'Tav10'!AM16/'Tav10'!$AN16*100</f>
        <v>0.26389320086929524</v>
      </c>
      <c r="AN16" s="286">
        <f>'Tav10'!AN16/'Tav10'!$AN16*100</f>
        <v>100</v>
      </c>
      <c r="AO16" s="286"/>
      <c r="AP16" s="334">
        <f>'Tav10'!AP16/'Tav10'!$AS16*100</f>
        <v>35.742652899126291</v>
      </c>
      <c r="AQ16" s="334">
        <f>'Tav10'!AQ16/'Tav10'!$AS16*100</f>
        <v>61.374106433677525</v>
      </c>
      <c r="AR16" s="334">
        <f>'Tav10'!AR16/'Tav10'!$AS16*100</f>
        <v>2.8832406671961874</v>
      </c>
      <c r="AS16" s="334">
        <f>'Tav10'!AS16/'Tav10'!$AS16*100</f>
        <v>100</v>
      </c>
      <c r="AT16" s="334"/>
      <c r="AU16" s="286">
        <f>'Tav10'!AU16/'Tav10'!$AX16*100</f>
        <v>30.366999128498112</v>
      </c>
      <c r="AV16" s="286">
        <f>'Tav10'!AV16/'Tav10'!$AX16*100</f>
        <v>64.113488912559319</v>
      </c>
      <c r="AW16" s="334">
        <f>'Tav10'!AW16/'Tav10'!$AX16*100</f>
        <v>5.5195119589425783</v>
      </c>
      <c r="AX16" s="334">
        <f>'Tav10'!AX16/'Tav10'!$AX16*100</f>
        <v>100</v>
      </c>
      <c r="AY16" s="334"/>
      <c r="AZ16" s="286">
        <f t="shared" si="1"/>
        <v>-5.3756537706281797</v>
      </c>
      <c r="BA16" s="286">
        <f t="shared" si="2"/>
        <v>2.7393824788817938</v>
      </c>
      <c r="BB16" s="286">
        <f t="shared" si="3"/>
        <v>2.6362712917463909</v>
      </c>
      <c r="BC16" s="286">
        <f t="shared" si="4"/>
        <v>0</v>
      </c>
    </row>
    <row r="17" spans="1:57" x14ac:dyDescent="0.25">
      <c r="A17" s="456" t="s">
        <v>9</v>
      </c>
      <c r="B17" s="286">
        <v>41.443332846502116</v>
      </c>
      <c r="C17" s="286">
        <v>56.004454505622903</v>
      </c>
      <c r="D17" s="286">
        <v>2.5522126478749816</v>
      </c>
      <c r="E17" s="286">
        <v>100</v>
      </c>
      <c r="G17" s="286">
        <v>36.764988009592322</v>
      </c>
      <c r="H17" s="286">
        <v>60.546762589928058</v>
      </c>
      <c r="I17" s="286">
        <v>2.6882494004796165</v>
      </c>
      <c r="J17" s="286">
        <v>100</v>
      </c>
      <c r="L17" s="286">
        <v>30.327416402777374</v>
      </c>
      <c r="M17" s="286">
        <v>67.453008337933241</v>
      </c>
      <c r="N17" s="286">
        <v>2.2195752592893871</v>
      </c>
      <c r="O17" s="286">
        <v>100</v>
      </c>
      <c r="Q17" s="286">
        <v>28.535139712108382</v>
      </c>
      <c r="R17" s="286">
        <v>69.333284246953582</v>
      </c>
      <c r="S17" s="286">
        <v>2.1315760409380409</v>
      </c>
      <c r="T17" s="286">
        <v>100</v>
      </c>
      <c r="V17" s="286">
        <v>27.993758939019632</v>
      </c>
      <c r="W17" s="286">
        <v>70.025571013739011</v>
      </c>
      <c r="X17" s="286">
        <v>1.9806700472413643</v>
      </c>
      <c r="Y17" s="286">
        <v>100</v>
      </c>
      <c r="Z17" s="10"/>
      <c r="AA17" s="334">
        <v>24.811119721038359</v>
      </c>
      <c r="AB17" s="334">
        <v>73.387253002712129</v>
      </c>
      <c r="AC17" s="334">
        <v>1.8016272762495158</v>
      </c>
      <c r="AD17" s="334">
        <v>100</v>
      </c>
      <c r="AF17" s="334">
        <f>'Tav10'!AF17/'Tav10'!$AI17*100</f>
        <v>22.567918497802637</v>
      </c>
      <c r="AG17" s="334">
        <f>'Tav10'!AG17/'Tav10'!$AI17*100</f>
        <v>76.383339992009596</v>
      </c>
      <c r="AH17" s="334">
        <f>'Tav10'!AH17/'Tav10'!$AI17*100</f>
        <v>1.0487415101877748</v>
      </c>
      <c r="AI17" s="334">
        <f>'Tav10'!AI17/'Tav10'!$AI17*100</f>
        <v>100</v>
      </c>
      <c r="AJ17" s="334"/>
      <c r="AK17" s="286">
        <f>'Tav10'!AK17/'Tav10'!$AN17*100</f>
        <v>19.142689371697006</v>
      </c>
      <c r="AL17" s="286">
        <f>'Tav10'!AL17/'Tav10'!$AN17*100</f>
        <v>80.086611861421019</v>
      </c>
      <c r="AM17" s="286">
        <f>'Tav10'!AM17/'Tav10'!$AN17*100</f>
        <v>0.77069876688197303</v>
      </c>
      <c r="AN17" s="286">
        <f>'Tav10'!AN17/'Tav10'!$AN17*100</f>
        <v>100</v>
      </c>
      <c r="AO17" s="286"/>
      <c r="AP17" s="334">
        <f>'Tav10'!AP17/'Tav10'!$AS17*100</f>
        <v>40.086402910413824</v>
      </c>
      <c r="AQ17" s="334">
        <f>'Tav10'!AQ17/'Tav10'!$AS17*100</f>
        <v>56.828861603759286</v>
      </c>
      <c r="AR17" s="334">
        <f>'Tav10'!AR17/'Tav10'!$AS17*100</f>
        <v>3.0847354858268909</v>
      </c>
      <c r="AS17" s="334">
        <f>'Tav10'!AS17/'Tav10'!$AS17*100</f>
        <v>100</v>
      </c>
      <c r="AT17" s="334"/>
      <c r="AU17" s="286">
        <f>'Tav10'!AU17/'Tav10'!$AX17*100</f>
        <v>34.008556710032309</v>
      </c>
      <c r="AV17" s="286">
        <f>'Tav10'!AV17/'Tav10'!$AX17*100</f>
        <v>60.394656421898198</v>
      </c>
      <c r="AW17" s="334">
        <f>'Tav10'!AW17/'Tav10'!$AX17*100</f>
        <v>5.5967868680695014</v>
      </c>
      <c r="AX17" s="334">
        <f>'Tav10'!AX17/'Tav10'!$AX17*100</f>
        <v>100</v>
      </c>
      <c r="AY17" s="334"/>
      <c r="AZ17" s="286">
        <f t="shared" si="1"/>
        <v>-6.077846200381515</v>
      </c>
      <c r="BA17" s="286">
        <f t="shared" si="2"/>
        <v>3.5657948181389116</v>
      </c>
      <c r="BB17" s="286">
        <f t="shared" si="3"/>
        <v>2.5120513822426105</v>
      </c>
      <c r="BC17" s="286">
        <f t="shared" si="4"/>
        <v>0</v>
      </c>
    </row>
    <row r="18" spans="1:57" x14ac:dyDescent="0.25">
      <c r="A18" s="456" t="s">
        <v>10</v>
      </c>
      <c r="B18" s="286">
        <v>47.179734878978159</v>
      </c>
      <c r="C18" s="286">
        <v>48.263832984489888</v>
      </c>
      <c r="D18" s="286">
        <v>4.5564321365319591</v>
      </c>
      <c r="E18" s="286">
        <v>100</v>
      </c>
      <c r="G18" s="286">
        <v>40.115070012477474</v>
      </c>
      <c r="H18" s="286">
        <v>55.406904200748656</v>
      </c>
      <c r="I18" s="286">
        <v>4.4780257867738804</v>
      </c>
      <c r="J18" s="286">
        <v>100</v>
      </c>
      <c r="L18" s="286">
        <v>37.965740830349368</v>
      </c>
      <c r="M18" s="286">
        <v>58.888996419239326</v>
      </c>
      <c r="N18" s="286">
        <v>3.1452627504113031</v>
      </c>
      <c r="O18" s="286">
        <v>100</v>
      </c>
      <c r="Q18" s="286">
        <v>39.798005625159803</v>
      </c>
      <c r="R18" s="286">
        <v>57.888008182050619</v>
      </c>
      <c r="S18" s="286">
        <v>2.3139861927895677</v>
      </c>
      <c r="T18" s="286">
        <v>100</v>
      </c>
      <c r="V18" s="286">
        <v>36.445640132932425</v>
      </c>
      <c r="W18" s="286">
        <v>61.33881943345466</v>
      </c>
      <c r="X18" s="286">
        <v>2.2155404336129134</v>
      </c>
      <c r="Y18" s="286">
        <v>100</v>
      </c>
      <c r="Z18" s="10"/>
      <c r="AA18" s="334">
        <v>28.553019145802651</v>
      </c>
      <c r="AB18" s="334">
        <v>70.029455081001473</v>
      </c>
      <c r="AC18" s="334">
        <v>1.4175257731958764</v>
      </c>
      <c r="AD18" s="334">
        <v>100</v>
      </c>
      <c r="AF18" s="334">
        <f>'Tav10'!AF18/'Tav10'!$AI18*100</f>
        <v>23.292320746711923</v>
      </c>
      <c r="AG18" s="334">
        <f>'Tav10'!AG18/'Tav10'!$AI18*100</f>
        <v>75.774289350869751</v>
      </c>
      <c r="AH18" s="334">
        <f>'Tav10'!AH18/'Tav10'!$AI18*100</f>
        <v>0.93338990241832831</v>
      </c>
      <c r="AI18" s="334">
        <f>'Tav10'!AI18/'Tav10'!$AI18*100</f>
        <v>100</v>
      </c>
      <c r="AJ18" s="334"/>
      <c r="AK18" s="286">
        <f>'Tav10'!AK18/'Tav10'!$AN18*100</f>
        <v>23.718592964824118</v>
      </c>
      <c r="AL18" s="286">
        <f>'Tav10'!AL18/'Tav10'!$AN18*100</f>
        <v>75.778894472361813</v>
      </c>
      <c r="AM18" s="286">
        <f>'Tav10'!AM18/'Tav10'!$AN18*100</f>
        <v>0.50251256281407031</v>
      </c>
      <c r="AN18" s="286">
        <f>'Tav10'!AN18/'Tav10'!$AN18*100</f>
        <v>100</v>
      </c>
      <c r="AO18" s="286"/>
      <c r="AP18" s="334">
        <f>'Tav10'!AP18/'Tav10'!$AS18*100</f>
        <v>40.320470896010463</v>
      </c>
      <c r="AQ18" s="334">
        <f>'Tav10'!AQ18/'Tav10'!$AS18*100</f>
        <v>55.42838456507522</v>
      </c>
      <c r="AR18" s="334">
        <f>'Tav10'!AR18/'Tav10'!$AS18*100</f>
        <v>4.251144538914323</v>
      </c>
      <c r="AS18" s="334">
        <f>'Tav10'!AS18/'Tav10'!$AS18*100</f>
        <v>100</v>
      </c>
      <c r="AT18" s="334"/>
      <c r="AU18" s="286">
        <f>'Tav10'!AU18/'Tav10'!$AX18*100</f>
        <v>32.318233726684433</v>
      </c>
      <c r="AV18" s="286">
        <f>'Tav10'!AV18/'Tav10'!$AX18*100</f>
        <v>57.518081461743428</v>
      </c>
      <c r="AW18" s="334">
        <f>'Tav10'!AW18/'Tav10'!$AX18*100</f>
        <v>10.163684811572136</v>
      </c>
      <c r="AX18" s="334">
        <f>'Tav10'!AX18/'Tav10'!$AX18*100</f>
        <v>100</v>
      </c>
      <c r="AY18" s="334"/>
      <c r="AZ18" s="286">
        <f t="shared" si="1"/>
        <v>-8.0022371693260297</v>
      </c>
      <c r="BA18" s="286">
        <f t="shared" si="2"/>
        <v>2.0896968966682081</v>
      </c>
      <c r="BB18" s="286">
        <f t="shared" si="3"/>
        <v>5.9125402726578127</v>
      </c>
      <c r="BC18" s="286">
        <f t="shared" si="4"/>
        <v>0</v>
      </c>
    </row>
    <row r="19" spans="1:57" x14ac:dyDescent="0.25">
      <c r="A19" s="456" t="s">
        <v>11</v>
      </c>
      <c r="B19" s="286">
        <v>52.888249657156237</v>
      </c>
      <c r="C19" s="286">
        <v>44.432551761046255</v>
      </c>
      <c r="D19" s="286">
        <v>2.6791985817975048</v>
      </c>
      <c r="E19" s="286">
        <v>100</v>
      </c>
      <c r="G19" s="286">
        <v>45.272870589326288</v>
      </c>
      <c r="H19" s="286">
        <v>52.867807298187039</v>
      </c>
      <c r="I19" s="286">
        <v>1.8593221124866695</v>
      </c>
      <c r="J19" s="286">
        <v>100</v>
      </c>
      <c r="L19" s="286">
        <v>41.991948188342377</v>
      </c>
      <c r="M19" s="286">
        <v>56.094287881439989</v>
      </c>
      <c r="N19" s="286">
        <v>1.9137639302176324</v>
      </c>
      <c r="O19" s="286">
        <v>100</v>
      </c>
      <c r="Q19" s="286">
        <v>36.715210355987054</v>
      </c>
      <c r="R19" s="286">
        <v>61.47249190938512</v>
      </c>
      <c r="S19" s="286">
        <v>1.8122977346278317</v>
      </c>
      <c r="T19" s="286">
        <v>100</v>
      </c>
      <c r="V19" s="286">
        <v>37.492690913343466</v>
      </c>
      <c r="W19" s="286">
        <v>60.788211905040349</v>
      </c>
      <c r="X19" s="286">
        <v>1.7190971816161853</v>
      </c>
      <c r="Y19" s="286">
        <v>100</v>
      </c>
      <c r="Z19" s="10"/>
      <c r="AA19" s="334">
        <v>30.789473684210527</v>
      </c>
      <c r="AB19" s="334">
        <v>67.828947368421055</v>
      </c>
      <c r="AC19" s="334">
        <v>1.381578947368421</v>
      </c>
      <c r="AD19" s="334">
        <v>100</v>
      </c>
      <c r="AF19" s="334">
        <f>'Tav10'!AF19/'Tav10'!$AI19*100</f>
        <v>24.778340721975933</v>
      </c>
      <c r="AG19" s="334">
        <f>'Tav10'!AG19/'Tav10'!$AI19*100</f>
        <v>74.224192526915772</v>
      </c>
      <c r="AH19" s="334">
        <f>'Tav10'!AH19/'Tav10'!$AI19*100</f>
        <v>0.99746675110829641</v>
      </c>
      <c r="AI19" s="334">
        <f>'Tav10'!AI19/'Tav10'!$AI19*100</f>
        <v>100</v>
      </c>
      <c r="AJ19" s="334"/>
      <c r="AK19" s="286">
        <f>'Tav10'!AK19/'Tav10'!$AN19*100</f>
        <v>17.811520848397205</v>
      </c>
      <c r="AL19" s="286">
        <f>'Tav10'!AL19/'Tav10'!$AN19*100</f>
        <v>81.344902386117141</v>
      </c>
      <c r="AM19" s="286">
        <f>'Tav10'!AM19/'Tav10'!$AN19*100</f>
        <v>0.84357676548565907</v>
      </c>
      <c r="AN19" s="286">
        <f>'Tav10'!AN19/'Tav10'!$AN19*100</f>
        <v>100</v>
      </c>
      <c r="AO19" s="286"/>
      <c r="AP19" s="334">
        <f>'Tav10'!AP19/'Tav10'!$AS19*100</f>
        <v>41.602184797451066</v>
      </c>
      <c r="AQ19" s="334">
        <f>'Tav10'!AQ19/'Tav10'!$AS19*100</f>
        <v>54.301319981793348</v>
      </c>
      <c r="AR19" s="334">
        <f>'Tav10'!AR19/'Tav10'!$AS19*100</f>
        <v>4.0964952207555756</v>
      </c>
      <c r="AS19" s="334">
        <f>'Tav10'!AS19/'Tav10'!$AS19*100</f>
        <v>100</v>
      </c>
      <c r="AT19" s="334"/>
      <c r="AU19" s="286">
        <f>'Tav10'!AU19/'Tav10'!$AX19*100</f>
        <v>31.640274873020612</v>
      </c>
      <c r="AV19" s="286">
        <f>'Tav10'!AV19/'Tav10'!$AX19*100</f>
        <v>61.697042127278159</v>
      </c>
      <c r="AW19" s="334">
        <f>'Tav10'!AW19/'Tav10'!$AX19*100</f>
        <v>6.6626829997012251</v>
      </c>
      <c r="AX19" s="334">
        <f>'Tav10'!AX19/'Tav10'!$AX19*100</f>
        <v>100</v>
      </c>
      <c r="AY19" s="334"/>
      <c r="AZ19" s="286">
        <f t="shared" si="1"/>
        <v>-9.9619099244304543</v>
      </c>
      <c r="BA19" s="286">
        <f t="shared" si="2"/>
        <v>7.395722145484811</v>
      </c>
      <c r="BB19" s="286">
        <f t="shared" si="3"/>
        <v>2.5661877789456495</v>
      </c>
      <c r="BC19" s="286">
        <f t="shared" si="4"/>
        <v>0</v>
      </c>
    </row>
    <row r="20" spans="1:57" x14ac:dyDescent="0.25">
      <c r="A20" s="456" t="s">
        <v>12</v>
      </c>
      <c r="B20" s="286">
        <v>40.567689613860473</v>
      </c>
      <c r="C20" s="286">
        <v>54.495438208460044</v>
      </c>
      <c r="D20" s="286">
        <v>4.9368721776794766</v>
      </c>
      <c r="E20" s="286">
        <v>100</v>
      </c>
      <c r="G20" s="286">
        <v>38.589016239061031</v>
      </c>
      <c r="H20" s="286">
        <v>57.76695684130739</v>
      </c>
      <c r="I20" s="286">
        <v>3.6440269196315782</v>
      </c>
      <c r="J20" s="286">
        <v>100</v>
      </c>
      <c r="L20" s="286">
        <v>36.700484052781647</v>
      </c>
      <c r="M20" s="286">
        <v>60.379285193289569</v>
      </c>
      <c r="N20" s="286">
        <v>2.9202307539287848</v>
      </c>
      <c r="O20" s="286">
        <v>100</v>
      </c>
      <c r="Q20" s="286">
        <v>36.1652977412731</v>
      </c>
      <c r="R20" s="286">
        <v>61.332991101984945</v>
      </c>
      <c r="S20" s="286">
        <v>2.5017111567419574</v>
      </c>
      <c r="T20" s="286">
        <v>100</v>
      </c>
      <c r="V20" s="286">
        <v>33.985755350898074</v>
      </c>
      <c r="W20" s="286">
        <v>63.53150118095099</v>
      </c>
      <c r="X20" s="286">
        <v>2.4827434681509422</v>
      </c>
      <c r="Y20" s="286">
        <v>100</v>
      </c>
      <c r="Z20" s="10"/>
      <c r="AA20" s="334">
        <v>32.529642701352266</v>
      </c>
      <c r="AB20" s="334">
        <v>65.075147717809415</v>
      </c>
      <c r="AC20" s="334">
        <v>2.3952095808383236</v>
      </c>
      <c r="AD20" s="334">
        <v>100</v>
      </c>
      <c r="AF20" s="334">
        <f>'Tav10'!AF20/'Tav10'!$AI20*100</f>
        <v>31.616992882562279</v>
      </c>
      <c r="AG20" s="334">
        <f>'Tav10'!AG20/'Tav10'!$AI20*100</f>
        <v>66.79937722419929</v>
      </c>
      <c r="AH20" s="334">
        <f>'Tav10'!AH20/'Tav10'!$AI20*100</f>
        <v>1.5836298932384343</v>
      </c>
      <c r="AI20" s="334">
        <f>'Tav10'!AI20/'Tav10'!$AI20*100</f>
        <v>100</v>
      </c>
      <c r="AJ20" s="334"/>
      <c r="AK20" s="286">
        <f>'Tav10'!AK20/'Tav10'!$AN20*100</f>
        <v>24.697515767795082</v>
      </c>
      <c r="AL20" s="286">
        <f>'Tav10'!AL20/'Tav10'!$AN20*100</f>
        <v>74.378941948770759</v>
      </c>
      <c r="AM20" s="286">
        <f>'Tav10'!AM20/'Tav10'!$AN20*100</f>
        <v>0.92354228343416145</v>
      </c>
      <c r="AN20" s="286">
        <f>'Tav10'!AN20/'Tav10'!$AN20*100</f>
        <v>100</v>
      </c>
      <c r="AO20" s="286"/>
      <c r="AP20" s="334">
        <f>'Tav10'!AP20/'Tav10'!$AS20*100</f>
        <v>39.82421261902271</v>
      </c>
      <c r="AQ20" s="334">
        <f>'Tav10'!AQ20/'Tav10'!$AS20*100</f>
        <v>56.133375187471657</v>
      </c>
      <c r="AR20" s="334">
        <f>'Tav10'!AR20/'Tav10'!$AS20*100</f>
        <v>4.0424121935056334</v>
      </c>
      <c r="AS20" s="334">
        <f>'Tav10'!AS20/'Tav10'!$AS20*100</f>
        <v>100</v>
      </c>
      <c r="AT20" s="334"/>
      <c r="AU20" s="286">
        <f>'Tav10'!AU20/'Tav10'!$AX20*100</f>
        <v>34.176417287160696</v>
      </c>
      <c r="AV20" s="286">
        <f>'Tav10'!AV20/'Tav10'!$AX20*100</f>
        <v>58.290982153409765</v>
      </c>
      <c r="AW20" s="334">
        <f>'Tav10'!AW20/'Tav10'!$AX20*100</f>
        <v>7.5326005594295395</v>
      </c>
      <c r="AX20" s="334">
        <f>'Tav10'!AX20/'Tav10'!$AX20*100</f>
        <v>100</v>
      </c>
      <c r="AY20" s="334"/>
      <c r="AZ20" s="286">
        <f t="shared" si="1"/>
        <v>-5.6477953318620138</v>
      </c>
      <c r="BA20" s="286">
        <f t="shared" si="2"/>
        <v>2.1576069659381076</v>
      </c>
      <c r="BB20" s="286">
        <f t="shared" si="3"/>
        <v>3.4901883659239061</v>
      </c>
      <c r="BC20" s="286">
        <f t="shared" si="4"/>
        <v>0</v>
      </c>
    </row>
    <row r="21" spans="1:57" x14ac:dyDescent="0.25">
      <c r="A21" s="456" t="s">
        <v>13</v>
      </c>
      <c r="B21" s="286">
        <v>40.495158299567336</v>
      </c>
      <c r="C21" s="286">
        <v>57.132065105418583</v>
      </c>
      <c r="D21" s="286">
        <v>2.3727765950140789</v>
      </c>
      <c r="E21" s="286">
        <v>100</v>
      </c>
      <c r="G21" s="286">
        <v>35.197338437699386</v>
      </c>
      <c r="H21" s="286">
        <v>63.075380548719352</v>
      </c>
      <c r="I21" s="286">
        <v>1.7272810135812597</v>
      </c>
      <c r="J21" s="286">
        <v>100</v>
      </c>
      <c r="L21" s="286">
        <v>35.764300973178258</v>
      </c>
      <c r="M21" s="286">
        <v>62.710657488725374</v>
      </c>
      <c r="N21" s="286">
        <v>1.5250415380963684</v>
      </c>
      <c r="O21" s="286">
        <v>100</v>
      </c>
      <c r="Q21" s="286">
        <v>32.753977968176258</v>
      </c>
      <c r="R21" s="286">
        <v>65.099959200326396</v>
      </c>
      <c r="S21" s="286">
        <v>2.146062831497348</v>
      </c>
      <c r="T21" s="286">
        <v>100</v>
      </c>
      <c r="V21" s="286">
        <v>31.556182416549127</v>
      </c>
      <c r="W21" s="286">
        <v>66.704278326281155</v>
      </c>
      <c r="X21" s="286">
        <v>1.7395392571697226</v>
      </c>
      <c r="Y21" s="286">
        <v>100</v>
      </c>
      <c r="Z21" s="10"/>
      <c r="AA21" s="334">
        <v>32.295345104333869</v>
      </c>
      <c r="AB21" s="334">
        <v>66.185125735687535</v>
      </c>
      <c r="AC21" s="334">
        <v>1.5195291599785981</v>
      </c>
      <c r="AD21" s="334">
        <v>100</v>
      </c>
      <c r="AF21" s="334">
        <f>'Tav10'!AF21/'Tav10'!$AI21*100</f>
        <v>33.628922237380628</v>
      </c>
      <c r="AG21" s="334">
        <f>'Tav10'!AG21/'Tav10'!$AI21*100</f>
        <v>65.427467030468392</v>
      </c>
      <c r="AH21" s="334">
        <f>'Tav10'!AH21/'Tav10'!$AI21*100</f>
        <v>0.94361073215097779</v>
      </c>
      <c r="AI21" s="334">
        <f>'Tav10'!AI21/'Tav10'!$AI21*100</f>
        <v>100</v>
      </c>
      <c r="AJ21" s="334"/>
      <c r="AK21" s="286">
        <f>'Tav10'!AK21/'Tav10'!$AN21*100</f>
        <v>26.807179318294089</v>
      </c>
      <c r="AL21" s="286">
        <f>'Tav10'!AL21/'Tav10'!$AN21*100</f>
        <v>72.912893133541914</v>
      </c>
      <c r="AM21" s="286">
        <f>'Tav10'!AM21/'Tav10'!$AN21*100</f>
        <v>0.27992754816400461</v>
      </c>
      <c r="AN21" s="286">
        <f>'Tav10'!AN21/'Tav10'!$AN21*100</f>
        <v>100</v>
      </c>
      <c r="AO21" s="286"/>
      <c r="AP21" s="334">
        <f>'Tav10'!AP21/'Tav10'!$AS21*100</f>
        <v>41.147596479350035</v>
      </c>
      <c r="AQ21" s="334">
        <f>'Tav10'!AQ21/'Tav10'!$AS21*100</f>
        <v>54.231550440081243</v>
      </c>
      <c r="AR21" s="334">
        <f>'Tav10'!AR21/'Tav10'!$AS21*100</f>
        <v>4.62085308056872</v>
      </c>
      <c r="AS21" s="334">
        <f>'Tav10'!AS21/'Tav10'!$AS21*100</f>
        <v>100</v>
      </c>
      <c r="AT21" s="334"/>
      <c r="AU21" s="286">
        <f>'Tav10'!AU21/'Tav10'!$AX21*100</f>
        <v>34.266409266409262</v>
      </c>
      <c r="AV21" s="286">
        <f>'Tav10'!AV21/'Tav10'!$AX21*100</f>
        <v>57.664092664092657</v>
      </c>
      <c r="AW21" s="334">
        <f>'Tav10'!AW21/'Tav10'!$AX21*100</f>
        <v>8.0694980694980689</v>
      </c>
      <c r="AX21" s="334">
        <f>'Tav10'!AX21/'Tav10'!$AX21*100</f>
        <v>100</v>
      </c>
      <c r="AY21" s="334"/>
      <c r="AZ21" s="286">
        <f t="shared" si="1"/>
        <v>-6.8811872129407732</v>
      </c>
      <c r="BA21" s="286">
        <f t="shared" si="2"/>
        <v>3.4325422240114136</v>
      </c>
      <c r="BB21" s="286">
        <f t="shared" si="3"/>
        <v>3.4486449889293489</v>
      </c>
      <c r="BC21" s="286">
        <f t="shared" si="4"/>
        <v>0</v>
      </c>
    </row>
    <row r="22" spans="1:57" ht="15" customHeight="1" x14ac:dyDescent="0.25">
      <c r="A22" s="456" t="s">
        <v>14</v>
      </c>
      <c r="B22" s="286">
        <v>25.258552108194117</v>
      </c>
      <c r="C22" s="286">
        <v>68.575974542561653</v>
      </c>
      <c r="D22" s="286">
        <v>6.1654733492442322</v>
      </c>
      <c r="E22" s="286">
        <v>100</v>
      </c>
      <c r="G22" s="286">
        <v>28.912664842000495</v>
      </c>
      <c r="H22" s="286">
        <v>63.647673550634487</v>
      </c>
      <c r="I22" s="286">
        <v>7.439661607365017</v>
      </c>
      <c r="J22" s="286">
        <v>100</v>
      </c>
      <c r="L22" s="286">
        <v>27.596601808714716</v>
      </c>
      <c r="M22" s="286">
        <v>67.114277884351878</v>
      </c>
      <c r="N22" s="286">
        <v>5.2891203069334063</v>
      </c>
      <c r="O22" s="286">
        <v>100</v>
      </c>
      <c r="Q22" s="286">
        <v>32.158297306285334</v>
      </c>
      <c r="R22" s="286">
        <v>64.349850349185232</v>
      </c>
      <c r="S22" s="286">
        <v>3.4918523445294314</v>
      </c>
      <c r="T22" s="286">
        <v>100</v>
      </c>
      <c r="V22" s="286">
        <v>23.495592180912229</v>
      </c>
      <c r="W22" s="286">
        <v>71.713300114986595</v>
      </c>
      <c r="X22" s="286">
        <v>4.7911077041011882</v>
      </c>
      <c r="Y22" s="286">
        <v>100</v>
      </c>
      <c r="Z22" s="10"/>
      <c r="AA22" s="334">
        <v>31.189320388349511</v>
      </c>
      <c r="AB22" s="334">
        <v>66.666666666666657</v>
      </c>
      <c r="AC22" s="334">
        <v>2.1440129449838188</v>
      </c>
      <c r="AD22" s="334">
        <v>100</v>
      </c>
      <c r="AF22" s="334">
        <f>'Tav10'!AF22/'Tav10'!$AI22*100</f>
        <v>30.026690391459077</v>
      </c>
      <c r="AG22" s="334">
        <f>'Tav10'!AG22/'Tav10'!$AI22*100</f>
        <v>69.039145907473312</v>
      </c>
      <c r="AH22" s="334">
        <f>'Tav10'!AH22/'Tav10'!$AI22*100</f>
        <v>0.93416370106761559</v>
      </c>
      <c r="AI22" s="334">
        <f>'Tav10'!AI22/'Tav10'!$AI22*100</f>
        <v>100</v>
      </c>
      <c r="AJ22" s="334"/>
      <c r="AK22" s="286">
        <f>'Tav10'!AK22/'Tav10'!$AN22*100</f>
        <v>21.956856702619415</v>
      </c>
      <c r="AL22" s="286">
        <f>'Tav10'!AL22/'Tav10'!$AN22*100</f>
        <v>73.343605546995377</v>
      </c>
      <c r="AM22" s="286">
        <f>'Tav10'!AM22/'Tav10'!$AN22*100</f>
        <v>4.6995377503852085</v>
      </c>
      <c r="AN22" s="286">
        <f>'Tav10'!AN22/'Tav10'!$AN22*100</f>
        <v>100</v>
      </c>
      <c r="AO22" s="286"/>
      <c r="AP22" s="334">
        <f>'Tav10'!AP22/'Tav10'!$AS22*100</f>
        <v>43.206951026856238</v>
      </c>
      <c r="AQ22" s="334">
        <f>'Tav10'!AQ22/'Tav10'!$AS22*100</f>
        <v>52.369668246445499</v>
      </c>
      <c r="AR22" s="334">
        <f>'Tav10'!AR22/'Tav10'!$AS22*100</f>
        <v>4.4233807266982623</v>
      </c>
      <c r="AS22" s="334">
        <f>'Tav10'!AS22/'Tav10'!$AS22*100</f>
        <v>100</v>
      </c>
      <c r="AT22" s="334"/>
      <c r="AU22" s="286">
        <f>'Tav10'!AU22/'Tav10'!$AX22*100</f>
        <v>34.272727272727273</v>
      </c>
      <c r="AV22" s="286">
        <f>'Tav10'!AV22/'Tav10'!$AX22*100</f>
        <v>56.45454545454546</v>
      </c>
      <c r="AW22" s="334">
        <f>'Tav10'!AW22/'Tav10'!$AX22*100</f>
        <v>9.2727272727272734</v>
      </c>
      <c r="AX22" s="334">
        <f>'Tav10'!AX22/'Tav10'!$AX22*100</f>
        <v>100</v>
      </c>
      <c r="AY22" s="334"/>
      <c r="AZ22" s="286">
        <f t="shared" si="1"/>
        <v>-8.9342237541289649</v>
      </c>
      <c r="BA22" s="286">
        <f t="shared" si="2"/>
        <v>4.0848772080999609</v>
      </c>
      <c r="BB22" s="286">
        <f t="shared" si="3"/>
        <v>4.8493465460290111</v>
      </c>
      <c r="BC22" s="286">
        <f t="shared" si="4"/>
        <v>0</v>
      </c>
    </row>
    <row r="23" spans="1:57" x14ac:dyDescent="0.25">
      <c r="A23" s="456" t="s">
        <v>15</v>
      </c>
      <c r="B23" s="286">
        <v>33.289282497353661</v>
      </c>
      <c r="C23" s="286">
        <v>60.049179142257906</v>
      </c>
      <c r="D23" s="286">
        <v>6.6615383603884357</v>
      </c>
      <c r="E23" s="286">
        <v>100</v>
      </c>
      <c r="G23" s="286">
        <v>32.291251092870667</v>
      </c>
      <c r="H23" s="286">
        <v>62.301691721345563</v>
      </c>
      <c r="I23" s="286">
        <v>5.4070571857837688</v>
      </c>
      <c r="J23" s="286">
        <v>100</v>
      </c>
      <c r="L23" s="286">
        <v>30.609706405884751</v>
      </c>
      <c r="M23" s="286">
        <v>64.660404469321662</v>
      </c>
      <c r="N23" s="286">
        <v>4.7298891247935835</v>
      </c>
      <c r="O23" s="286">
        <v>100</v>
      </c>
      <c r="Q23" s="286">
        <v>29.993435089446908</v>
      </c>
      <c r="R23" s="286">
        <v>66.38629027846163</v>
      </c>
      <c r="S23" s="286">
        <v>3.6202746320914714</v>
      </c>
      <c r="T23" s="286">
        <v>100</v>
      </c>
      <c r="V23" s="286">
        <v>29.272093741270567</v>
      </c>
      <c r="W23" s="286">
        <v>67.41990972845025</v>
      </c>
      <c r="X23" s="286">
        <v>3.3079965302791949</v>
      </c>
      <c r="Y23" s="286">
        <v>100</v>
      </c>
      <c r="Z23" s="10"/>
      <c r="AA23" s="334">
        <v>31.081179681001647</v>
      </c>
      <c r="AB23" s="334">
        <v>65.632524406438336</v>
      </c>
      <c r="AC23" s="334">
        <v>3.2862959125600133</v>
      </c>
      <c r="AD23" s="334">
        <v>100</v>
      </c>
      <c r="AF23" s="334">
        <f>'Tav10'!AF23/'Tav10'!$AI23*100</f>
        <v>32.70472545083944</v>
      </c>
      <c r="AG23" s="334">
        <f>'Tav10'!AG23/'Tav10'!$AI23*100</f>
        <v>64.941106910018831</v>
      </c>
      <c r="AH23" s="334">
        <f>'Tav10'!AH23/'Tav10'!$AI23*100</f>
        <v>2.3541676391417323</v>
      </c>
      <c r="AI23" s="334">
        <f>'Tav10'!AI23/'Tav10'!$AI23*100</f>
        <v>100</v>
      </c>
      <c r="AJ23" s="334"/>
      <c r="AK23" s="286">
        <f>'Tav10'!AK23/'Tav10'!$AN23*100</f>
        <v>28.55311073498487</v>
      </c>
      <c r="AL23" s="286">
        <f>'Tav10'!AL23/'Tav10'!$AN23*100</f>
        <v>69.690208750064102</v>
      </c>
      <c r="AM23" s="286">
        <f>'Tav10'!AM23/'Tav10'!$AN23*100</f>
        <v>1.7566805149510181</v>
      </c>
      <c r="AN23" s="286">
        <f>'Tav10'!AN23/'Tav10'!$AN23*100</f>
        <v>100</v>
      </c>
      <c r="AO23" s="286"/>
      <c r="AP23" s="334">
        <f>'Tav10'!AP23/'Tav10'!$AS23*100</f>
        <v>41.280978274488184</v>
      </c>
      <c r="AQ23" s="334">
        <f>'Tav10'!AQ23/'Tav10'!$AS23*100</f>
        <v>51.630039842634126</v>
      </c>
      <c r="AR23" s="334">
        <f>'Tav10'!AR23/'Tav10'!$AS23*100</f>
        <v>7.0889818828776905</v>
      </c>
      <c r="AS23" s="334">
        <f>'Tav10'!AS23/'Tav10'!$AS23*100</f>
        <v>100</v>
      </c>
      <c r="AT23" s="334"/>
      <c r="AU23" s="286">
        <f>'Tav10'!AU23/'Tav10'!$AX23*100</f>
        <v>30.909036289353519</v>
      </c>
      <c r="AV23" s="286">
        <f>'Tav10'!AV23/'Tav10'!$AX23*100</f>
        <v>56.83429464071137</v>
      </c>
      <c r="AW23" s="334">
        <f>'Tav10'!AW23/'Tav10'!$AX23*100</f>
        <v>12.256669069935111</v>
      </c>
      <c r="AX23" s="334">
        <f>'Tav10'!AX23/'Tav10'!$AX23*100</f>
        <v>100</v>
      </c>
      <c r="AY23" s="334"/>
      <c r="AZ23" s="286">
        <f t="shared" si="1"/>
        <v>-10.371941985134665</v>
      </c>
      <c r="BA23" s="286">
        <f t="shared" si="2"/>
        <v>5.204254798077244</v>
      </c>
      <c r="BB23" s="286">
        <f t="shared" si="3"/>
        <v>5.1676871870574201</v>
      </c>
      <c r="BC23" s="286">
        <f t="shared" si="4"/>
        <v>0</v>
      </c>
    </row>
    <row r="24" spans="1:57" x14ac:dyDescent="0.25">
      <c r="A24" s="456" t="s">
        <v>16</v>
      </c>
      <c r="B24" s="286">
        <v>29.077387143748702</v>
      </c>
      <c r="C24" s="286">
        <v>63.890160183066357</v>
      </c>
      <c r="D24" s="286">
        <v>7.0324526731849382</v>
      </c>
      <c r="E24" s="286">
        <v>100</v>
      </c>
      <c r="G24" s="286">
        <v>28.167868987856341</v>
      </c>
      <c r="H24" s="286">
        <v>66.16164875014519</v>
      </c>
      <c r="I24" s="286">
        <v>5.6704822619984778</v>
      </c>
      <c r="J24" s="286">
        <v>100</v>
      </c>
      <c r="L24" s="286">
        <v>25.874253685877907</v>
      </c>
      <c r="M24" s="286">
        <v>69.088887535031077</v>
      </c>
      <c r="N24" s="286">
        <v>5.0368587790910198</v>
      </c>
      <c r="O24" s="286">
        <v>100</v>
      </c>
      <c r="Q24" s="286">
        <v>23.930150952015119</v>
      </c>
      <c r="R24" s="286">
        <v>72.033388011046284</v>
      </c>
      <c r="S24" s="286">
        <v>4.0364610369386016</v>
      </c>
      <c r="T24" s="286">
        <v>100</v>
      </c>
      <c r="V24" s="286">
        <v>22.090931193775834</v>
      </c>
      <c r="W24" s="286">
        <v>74.412837345003652</v>
      </c>
      <c r="X24" s="286">
        <v>3.4962314612205203</v>
      </c>
      <c r="Y24" s="286">
        <v>100</v>
      </c>
      <c r="Z24" s="10"/>
      <c r="AA24" s="334">
        <v>22.237710514337731</v>
      </c>
      <c r="AB24" s="334">
        <v>74.908966772872105</v>
      </c>
      <c r="AC24" s="334">
        <v>2.8533227127901686</v>
      </c>
      <c r="AD24" s="334">
        <v>100</v>
      </c>
      <c r="AF24" s="334">
        <f>'Tav10'!AF24/'Tav10'!$AI24*100</f>
        <v>22.536302032913845</v>
      </c>
      <c r="AG24" s="334">
        <f>'Tav10'!AG24/'Tav10'!$AI24*100</f>
        <v>75.262988060664725</v>
      </c>
      <c r="AH24" s="334">
        <f>'Tav10'!AH24/'Tav10'!$AI24*100</f>
        <v>2.2007099064214262</v>
      </c>
      <c r="AI24" s="334">
        <f>'Tav10'!AI24/'Tav10'!$AI24*100</f>
        <v>100</v>
      </c>
      <c r="AJ24" s="334"/>
      <c r="AK24" s="286">
        <f>'Tav10'!AK24/'Tav10'!$AN24*100</f>
        <v>17.71967682039444</v>
      </c>
      <c r="AL24" s="286">
        <f>'Tav10'!AL24/'Tav10'!$AN24*100</f>
        <v>80.895267727204299</v>
      </c>
      <c r="AM24" s="286">
        <f>'Tav10'!AM24/'Tav10'!$AN24*100</f>
        <v>1.3850554524012646</v>
      </c>
      <c r="AN24" s="286">
        <f>'Tav10'!AN24/'Tav10'!$AN24*100</f>
        <v>100</v>
      </c>
      <c r="AO24" s="286"/>
      <c r="AP24" s="334">
        <f>'Tav10'!AP24/'Tav10'!$AS24*100</f>
        <v>37.896731406916153</v>
      </c>
      <c r="AQ24" s="334">
        <f>'Tav10'!AQ24/'Tav10'!$AS24*100</f>
        <v>57.960945312911207</v>
      </c>
      <c r="AR24" s="334">
        <f>'Tav10'!AR24/'Tav10'!$AS24*100</f>
        <v>4.1423232801726408</v>
      </c>
      <c r="AS24" s="334">
        <f>'Tav10'!AS24/'Tav10'!$AS24*100</f>
        <v>100</v>
      </c>
      <c r="AT24" s="334"/>
      <c r="AU24" s="286">
        <f>'Tav10'!AU24/'Tav10'!$AX24*100</f>
        <v>31.299078711432632</v>
      </c>
      <c r="AV24" s="286">
        <f>'Tav10'!AV24/'Tav10'!$AX24*100</f>
        <v>61.491374513077346</v>
      </c>
      <c r="AW24" s="334">
        <f>'Tav10'!AW24/'Tav10'!$AX24*100</f>
        <v>7.209546775490014</v>
      </c>
      <c r="AX24" s="334">
        <f>'Tav10'!AX24/'Tav10'!$AX24*100</f>
        <v>100</v>
      </c>
      <c r="AY24" s="334"/>
      <c r="AZ24" s="286">
        <f t="shared" si="1"/>
        <v>-6.5976526954835215</v>
      </c>
      <c r="BA24" s="286">
        <f t="shared" si="2"/>
        <v>3.5304292001661395</v>
      </c>
      <c r="BB24" s="286">
        <f t="shared" si="3"/>
        <v>3.0672234953173731</v>
      </c>
      <c r="BC24" s="286">
        <f t="shared" si="4"/>
        <v>0</v>
      </c>
    </row>
    <row r="25" spans="1:57" x14ac:dyDescent="0.25">
      <c r="A25" s="456" t="s">
        <v>17</v>
      </c>
      <c r="B25" s="286">
        <v>35.42772604647115</v>
      </c>
      <c r="C25" s="286">
        <v>58.611086937603339</v>
      </c>
      <c r="D25" s="286">
        <v>5.9611870159255069</v>
      </c>
      <c r="E25" s="286">
        <v>100</v>
      </c>
      <c r="G25" s="286">
        <v>28.454638355853302</v>
      </c>
      <c r="H25" s="286">
        <v>64.198932667196544</v>
      </c>
      <c r="I25" s="286">
        <v>7.3464289769501532</v>
      </c>
      <c r="J25" s="286">
        <v>100</v>
      </c>
      <c r="L25" s="286">
        <v>26.7611622962438</v>
      </c>
      <c r="M25" s="286">
        <v>67.937632884479086</v>
      </c>
      <c r="N25" s="286">
        <v>5.3012048192771086</v>
      </c>
      <c r="O25" s="286">
        <v>100</v>
      </c>
      <c r="Q25" s="286">
        <v>23.792970258787179</v>
      </c>
      <c r="R25" s="286">
        <v>71.378910776361522</v>
      </c>
      <c r="S25" s="286">
        <v>4.8281189648512939</v>
      </c>
      <c r="T25" s="286">
        <v>100</v>
      </c>
      <c r="V25" s="286">
        <v>25.653047555257867</v>
      </c>
      <c r="W25" s="286">
        <v>69.569100245590533</v>
      </c>
      <c r="X25" s="286">
        <v>4.7778521991515968</v>
      </c>
      <c r="Y25" s="286">
        <v>100</v>
      </c>
      <c r="Z25" s="10"/>
      <c r="AA25" s="334">
        <v>29.801163918525702</v>
      </c>
      <c r="AB25" s="334">
        <v>63.069835111542197</v>
      </c>
      <c r="AC25" s="334">
        <v>7.1290009699321049</v>
      </c>
      <c r="AD25" s="334">
        <v>100</v>
      </c>
      <c r="AF25" s="334">
        <f>'Tav10'!AF25/'Tav10'!$AI25*100</f>
        <v>32.204362801377727</v>
      </c>
      <c r="AG25" s="334">
        <f>'Tav10'!AG25/'Tav10'!$AI25*100</f>
        <v>65.011481056257182</v>
      </c>
      <c r="AH25" s="334">
        <f>'Tav10'!AH25/'Tav10'!$AI25*100</f>
        <v>2.7841561423650978</v>
      </c>
      <c r="AI25" s="334">
        <f>'Tav10'!AI25/'Tav10'!$AI25*100</f>
        <v>100</v>
      </c>
      <c r="AJ25" s="334"/>
      <c r="AK25" s="286">
        <f>'Tav10'!AK25/'Tav10'!$AN25*100</f>
        <v>32.921810699588477</v>
      </c>
      <c r="AL25" s="286">
        <f>'Tav10'!AL25/'Tav10'!$AN25*100</f>
        <v>66.431510875955325</v>
      </c>
      <c r="AM25" s="286">
        <f>'Tav10'!AM25/'Tav10'!$AN25*100</f>
        <v>0.64667842445620227</v>
      </c>
      <c r="AN25" s="286">
        <f>'Tav10'!AN25/'Tav10'!$AN25*100</f>
        <v>100</v>
      </c>
      <c r="AO25" s="286"/>
      <c r="AP25" s="334">
        <f>'Tav10'!AP25/'Tav10'!$AS25*100</f>
        <v>50.813208477082306</v>
      </c>
      <c r="AQ25" s="334">
        <f>'Tav10'!AQ25/'Tav10'!$AS25*100</f>
        <v>41.596845736816171</v>
      </c>
      <c r="AR25" s="334">
        <f>'Tav10'!AR25/'Tav10'!$AS25*100</f>
        <v>7.589945786101528</v>
      </c>
      <c r="AS25" s="334">
        <f>'Tav10'!AS25/'Tav10'!$AS25*100</f>
        <v>100</v>
      </c>
      <c r="AT25" s="334"/>
      <c r="AU25" s="286">
        <f>'Tav10'!AU25/'Tav10'!$AX25*100</f>
        <v>42.653352353780313</v>
      </c>
      <c r="AV25" s="286">
        <f>'Tav10'!AV25/'Tav10'!$AX25*100</f>
        <v>41.583452211126961</v>
      </c>
      <c r="AW25" s="334">
        <f>'Tav10'!AW25/'Tav10'!$AX25*100</f>
        <v>15.763195435092726</v>
      </c>
      <c r="AX25" s="334">
        <f>'Tav10'!AX25/'Tav10'!$AX25*100</f>
        <v>100</v>
      </c>
      <c r="AY25" s="334"/>
      <c r="AZ25" s="286">
        <f t="shared" si="1"/>
        <v>-8.1598561233019922</v>
      </c>
      <c r="BA25" s="286">
        <f t="shared" si="2"/>
        <v>-1.3393525689210151E-2</v>
      </c>
      <c r="BB25" s="286">
        <f t="shared" si="3"/>
        <v>8.1732496489911988</v>
      </c>
      <c r="BC25" s="286">
        <f t="shared" si="4"/>
        <v>0</v>
      </c>
    </row>
    <row r="26" spans="1:57" x14ac:dyDescent="0.25">
      <c r="A26" s="456" t="s">
        <v>18</v>
      </c>
      <c r="B26" s="286">
        <v>33.714709969731004</v>
      </c>
      <c r="C26" s="286">
        <v>58.898893944297434</v>
      </c>
      <c r="D26" s="286">
        <v>7.3863960859715583</v>
      </c>
      <c r="E26" s="286">
        <v>100</v>
      </c>
      <c r="G26" s="286">
        <v>32.484339505747919</v>
      </c>
      <c r="H26" s="286">
        <v>60.852206236662767</v>
      </c>
      <c r="I26" s="286">
        <v>6.6634542575893159</v>
      </c>
      <c r="J26" s="286">
        <v>100</v>
      </c>
      <c r="L26" s="286">
        <v>27.450805540693178</v>
      </c>
      <c r="M26" s="286">
        <v>66.452648475120384</v>
      </c>
      <c r="N26" s="286">
        <v>6.0965459841864336</v>
      </c>
      <c r="O26" s="286">
        <v>100</v>
      </c>
      <c r="Q26" s="286">
        <v>25.9223376220741</v>
      </c>
      <c r="R26" s="286">
        <v>68.32274066036274</v>
      </c>
      <c r="S26" s="286">
        <v>5.7549217175631684</v>
      </c>
      <c r="T26" s="286">
        <v>100</v>
      </c>
      <c r="V26" s="286">
        <v>25.0418597406643</v>
      </c>
      <c r="W26" s="286">
        <v>69.413184844826915</v>
      </c>
      <c r="X26" s="286">
        <v>5.5449554145087809</v>
      </c>
      <c r="Y26" s="286">
        <v>100</v>
      </c>
      <c r="Z26" s="10"/>
      <c r="AA26" s="334">
        <v>25.142160844841595</v>
      </c>
      <c r="AB26" s="334">
        <v>69.748172217709183</v>
      </c>
      <c r="AC26" s="334">
        <v>5.1096669374492283</v>
      </c>
      <c r="AD26" s="334">
        <v>100</v>
      </c>
      <c r="AF26" s="334">
        <f>'Tav10'!AF26/'Tav10'!$AI26*100</f>
        <v>25.216539492678901</v>
      </c>
      <c r="AG26" s="334">
        <f>'Tav10'!AG26/'Tav10'!$AI26*100</f>
        <v>72.15405238193442</v>
      </c>
      <c r="AH26" s="334">
        <f>'Tav10'!AH26/'Tav10'!$AI26*100</f>
        <v>2.6294081253866777</v>
      </c>
      <c r="AI26" s="334">
        <f>'Tav10'!AI26/'Tav10'!$AI26*100</f>
        <v>100</v>
      </c>
      <c r="AJ26" s="334"/>
      <c r="AK26" s="286">
        <f>'Tav10'!AK26/'Tav10'!$AN26*100</f>
        <v>24.723598932520016</v>
      </c>
      <c r="AL26" s="286">
        <f>'Tav10'!AL26/'Tav10'!$AN26*100</f>
        <v>72.779260388867712</v>
      </c>
      <c r="AM26" s="286">
        <f>'Tav10'!AM26/'Tav10'!$AN26*100</f>
        <v>2.4971406786122761</v>
      </c>
      <c r="AN26" s="286">
        <f>'Tav10'!AN26/'Tav10'!$AN26*100</f>
        <v>100</v>
      </c>
      <c r="AO26" s="286"/>
      <c r="AP26" s="334">
        <f>'Tav10'!AP26/'Tav10'!$AS26*100</f>
        <v>42.094999303524169</v>
      </c>
      <c r="AQ26" s="334">
        <f>'Tav10'!AQ26/'Tav10'!$AS26*100</f>
        <v>51.880484747179267</v>
      </c>
      <c r="AR26" s="334">
        <f>'Tav10'!AR26/'Tav10'!$AS26*100</f>
        <v>6.0245159492965588</v>
      </c>
      <c r="AS26" s="334">
        <f>'Tav10'!AS26/'Tav10'!$AS26*100</f>
        <v>100</v>
      </c>
      <c r="AT26" s="334"/>
      <c r="AU26" s="286">
        <f>'Tav10'!AU26/'Tav10'!$AX26*100</f>
        <v>34.234323760310048</v>
      </c>
      <c r="AV26" s="286">
        <f>'Tav10'!AV26/'Tav10'!$AX26*100</f>
        <v>53.691742025240984</v>
      </c>
      <c r="AW26" s="334">
        <f>'Tav10'!AW26/'Tav10'!$AX26*100</f>
        <v>12.073934214448972</v>
      </c>
      <c r="AX26" s="334">
        <f>'Tav10'!AX26/'Tav10'!$AX26*100</f>
        <v>100</v>
      </c>
      <c r="AY26" s="334"/>
      <c r="AZ26" s="286">
        <f t="shared" si="1"/>
        <v>-7.8606755432141213</v>
      </c>
      <c r="BA26" s="286">
        <f t="shared" si="2"/>
        <v>1.8112572780617171</v>
      </c>
      <c r="BB26" s="286">
        <f t="shared" si="3"/>
        <v>6.0494182651524131</v>
      </c>
      <c r="BC26" s="286">
        <f t="shared" si="4"/>
        <v>0</v>
      </c>
    </row>
    <row r="27" spans="1:57" x14ac:dyDescent="0.25">
      <c r="A27" s="456" t="s">
        <v>19</v>
      </c>
      <c r="B27" s="286">
        <v>26.45811183779546</v>
      </c>
      <c r="C27" s="286">
        <v>64.428622056122947</v>
      </c>
      <c r="D27" s="286">
        <v>9.1132661060815963</v>
      </c>
      <c r="E27" s="286">
        <v>100</v>
      </c>
      <c r="G27" s="286">
        <v>24.311421751497221</v>
      </c>
      <c r="H27" s="286">
        <v>67.81727484527535</v>
      </c>
      <c r="I27" s="286">
        <v>7.8713034032274196</v>
      </c>
      <c r="J27" s="286">
        <v>100</v>
      </c>
      <c r="L27" s="286">
        <v>21.355200986098748</v>
      </c>
      <c r="M27" s="286">
        <v>72.248852975416014</v>
      </c>
      <c r="N27" s="286">
        <v>6.395946038485242</v>
      </c>
      <c r="O27" s="286">
        <v>100</v>
      </c>
      <c r="Q27" s="286">
        <v>21.803805950147414</v>
      </c>
      <c r="R27" s="286">
        <v>72.500670061645664</v>
      </c>
      <c r="S27" s="286">
        <v>5.6955239882069151</v>
      </c>
      <c r="T27" s="286">
        <v>100</v>
      </c>
      <c r="V27" s="286">
        <v>23.471749135442941</v>
      </c>
      <c r="W27" s="286">
        <v>71.772536987441171</v>
      </c>
      <c r="X27" s="286">
        <v>4.7557138771158902</v>
      </c>
      <c r="Y27" s="286">
        <v>100</v>
      </c>
      <c r="Z27" s="10"/>
      <c r="AA27" s="334">
        <v>20.532144786601837</v>
      </c>
      <c r="AB27" s="334">
        <v>75.434900054024851</v>
      </c>
      <c r="AC27" s="334">
        <v>4.0329551593733113</v>
      </c>
      <c r="AD27" s="334">
        <v>100</v>
      </c>
      <c r="AF27" s="334">
        <f>'Tav10'!AF27/'Tav10'!$AI27*100</f>
        <v>17.750125376128384</v>
      </c>
      <c r="AG27" s="334">
        <f>'Tav10'!AG27/'Tav10'!$AI27*100</f>
        <v>80.071464393179539</v>
      </c>
      <c r="AH27" s="334">
        <f>'Tav10'!AH27/'Tav10'!$AI27*100</f>
        <v>2.1784102306920761</v>
      </c>
      <c r="AI27" s="334">
        <f>'Tav10'!AI27/'Tav10'!$AI27*100</f>
        <v>100</v>
      </c>
      <c r="AJ27" s="334"/>
      <c r="AK27" s="286">
        <f>'Tav10'!AK27/'Tav10'!$AN27*100</f>
        <v>15.724578115178184</v>
      </c>
      <c r="AL27" s="286">
        <f>'Tav10'!AL27/'Tav10'!$AN27*100</f>
        <v>82.786132198636437</v>
      </c>
      <c r="AM27" s="286">
        <f>'Tav10'!AM27/'Tav10'!$AN27*100</f>
        <v>1.4892896861853875</v>
      </c>
      <c r="AN27" s="286">
        <f>'Tav10'!AN27/'Tav10'!$AN27*100</f>
        <v>100</v>
      </c>
      <c r="AO27" s="286"/>
      <c r="AP27" s="334">
        <f>'Tav10'!AP27/'Tav10'!$AS27*100</f>
        <v>35.141912686652226</v>
      </c>
      <c r="AQ27" s="334">
        <f>'Tav10'!AQ27/'Tav10'!$AS27*100</f>
        <v>60.800182377749913</v>
      </c>
      <c r="AR27" s="334">
        <f>'Tav10'!AR27/'Tav10'!$AS27*100</f>
        <v>4.0579049355978576</v>
      </c>
      <c r="AS27" s="334">
        <f>'Tav10'!AS27/'Tav10'!$AS27*100</f>
        <v>100</v>
      </c>
      <c r="AT27" s="334"/>
      <c r="AU27" s="286">
        <f>'Tav10'!AU27/'Tav10'!$AX27*100</f>
        <v>28.919452325151102</v>
      </c>
      <c r="AV27" s="286">
        <f>'Tav10'!AV27/'Tav10'!$AX27*100</f>
        <v>64.906870605649431</v>
      </c>
      <c r="AW27" s="334">
        <f>'Tav10'!AW27/'Tav10'!$AX27*100</f>
        <v>6.1736770691994565</v>
      </c>
      <c r="AX27" s="334">
        <f>'Tav10'!AX27/'Tav10'!$AX27*100</f>
        <v>100</v>
      </c>
      <c r="AY27" s="334"/>
      <c r="AZ27" s="286">
        <f t="shared" si="1"/>
        <v>-6.222460361501124</v>
      </c>
      <c r="BA27" s="286">
        <f t="shared" si="2"/>
        <v>4.106688227899518</v>
      </c>
      <c r="BB27" s="286">
        <f t="shared" si="3"/>
        <v>2.1157721336015989</v>
      </c>
      <c r="BC27" s="286">
        <f t="shared" si="4"/>
        <v>0</v>
      </c>
    </row>
    <row r="28" spans="1:57" ht="15" customHeight="1" x14ac:dyDescent="0.25">
      <c r="A28" s="456" t="s">
        <v>20</v>
      </c>
      <c r="B28" s="286">
        <v>29.265351821548531</v>
      </c>
      <c r="C28" s="286">
        <v>63.543191800878475</v>
      </c>
      <c r="D28" s="286">
        <v>7.1914563775729912</v>
      </c>
      <c r="E28" s="286">
        <v>100</v>
      </c>
      <c r="G28" s="286">
        <v>26.172597042513861</v>
      </c>
      <c r="H28" s="286">
        <v>67.929759704251396</v>
      </c>
      <c r="I28" s="286">
        <v>5.89764325323475</v>
      </c>
      <c r="J28" s="286">
        <v>100</v>
      </c>
      <c r="L28" s="286">
        <v>23.089475115583355</v>
      </c>
      <c r="M28" s="286">
        <v>71.695675822681537</v>
      </c>
      <c r="N28" s="286">
        <v>5.2148490617351095</v>
      </c>
      <c r="O28" s="286">
        <v>100</v>
      </c>
      <c r="Q28" s="286">
        <v>21.583118155106401</v>
      </c>
      <c r="R28" s="286">
        <v>73.092333719170156</v>
      </c>
      <c r="S28" s="286">
        <v>5.3245481257234442</v>
      </c>
      <c r="T28" s="286">
        <v>100</v>
      </c>
      <c r="V28" s="286">
        <v>20.802829645471746</v>
      </c>
      <c r="W28" s="286">
        <v>74.903347865427321</v>
      </c>
      <c r="X28" s="286">
        <v>4.29382248910093</v>
      </c>
      <c r="Y28" s="286">
        <v>100</v>
      </c>
      <c r="Z28" s="10"/>
      <c r="AA28" s="334">
        <v>16.534684827367755</v>
      </c>
      <c r="AB28" s="334">
        <v>80.308309576602255</v>
      </c>
      <c r="AC28" s="334">
        <v>3.1570055960299861</v>
      </c>
      <c r="AD28" s="334">
        <v>100</v>
      </c>
      <c r="AF28" s="334">
        <f>'Tav10'!AF28/'Tav10'!$AI28*100</f>
        <v>14.277483291080895</v>
      </c>
      <c r="AG28" s="334">
        <f>'Tav10'!AG28/'Tav10'!$AI28*100</f>
        <v>84.489513712837066</v>
      </c>
      <c r="AH28" s="334">
        <f>'Tav10'!AH28/'Tav10'!$AI28*100</f>
        <v>1.2330029960820466</v>
      </c>
      <c r="AI28" s="334">
        <f>'Tav10'!AI28/'Tav10'!$AI28*100</f>
        <v>100</v>
      </c>
      <c r="AJ28" s="334"/>
      <c r="AK28" s="286">
        <f>'Tav10'!AK28/'Tav10'!$AN28*100</f>
        <v>11.961932650073207</v>
      </c>
      <c r="AL28" s="286">
        <f>'Tav10'!AL28/'Tav10'!$AN28*100</f>
        <v>87.306002928257683</v>
      </c>
      <c r="AM28" s="286">
        <f>'Tav10'!AM28/'Tav10'!$AN28*100</f>
        <v>0.7320644216691069</v>
      </c>
      <c r="AN28" s="286">
        <f>'Tav10'!AN28/'Tav10'!$AN28*100</f>
        <v>100</v>
      </c>
      <c r="AO28" s="286"/>
      <c r="AP28" s="334">
        <f>'Tav10'!AP28/'Tav10'!$AS28*100</f>
        <v>28.967874231032127</v>
      </c>
      <c r="AQ28" s="334">
        <f>'Tav10'!AQ28/'Tav10'!$AS28*100</f>
        <v>67.628161312371844</v>
      </c>
      <c r="AR28" s="334">
        <f>'Tav10'!AR28/'Tav10'!$AS28*100</f>
        <v>3.4039644565960354</v>
      </c>
      <c r="AS28" s="334">
        <f>'Tav10'!AS28/'Tav10'!$AS28*100</f>
        <v>100</v>
      </c>
      <c r="AT28" s="334"/>
      <c r="AU28" s="286">
        <f>'Tav10'!AU28/'Tav10'!$AX28*100</f>
        <v>25.521313895552684</v>
      </c>
      <c r="AV28" s="286">
        <f>'Tav10'!AV28/'Tav10'!$AX28*100</f>
        <v>69.883742387894443</v>
      </c>
      <c r="AW28" s="334">
        <f>'Tav10'!AW28/'Tav10'!$AX28*100</f>
        <v>4.5949437165528701</v>
      </c>
      <c r="AX28" s="334">
        <f>'Tav10'!AX28/'Tav10'!$AX28*100</f>
        <v>100</v>
      </c>
      <c r="AY28" s="334"/>
      <c r="AZ28" s="286">
        <f t="shared" si="1"/>
        <v>-3.4465603354794432</v>
      </c>
      <c r="BA28" s="286">
        <f t="shared" si="2"/>
        <v>2.2555810755225991</v>
      </c>
      <c r="BB28" s="286">
        <f t="shared" si="3"/>
        <v>1.1909792599568347</v>
      </c>
      <c r="BC28" s="286">
        <f t="shared" si="4"/>
        <v>0</v>
      </c>
    </row>
    <row r="29" spans="1:57" ht="15" customHeight="1" x14ac:dyDescent="0.25">
      <c r="B29" s="286"/>
      <c r="C29" s="286"/>
      <c r="D29" s="286"/>
      <c r="E29" s="286"/>
      <c r="G29" s="286"/>
      <c r="H29" s="286"/>
      <c r="I29" s="286"/>
      <c r="J29" s="286"/>
      <c r="L29" s="286"/>
      <c r="M29" s="286"/>
      <c r="N29" s="286"/>
      <c r="O29" s="286"/>
      <c r="Q29" s="286"/>
      <c r="R29" s="286"/>
      <c r="S29" s="286"/>
      <c r="T29" s="286"/>
      <c r="V29" s="286"/>
      <c r="W29" s="286"/>
      <c r="X29" s="286"/>
      <c r="Y29" s="286"/>
      <c r="Z29" s="10"/>
      <c r="AA29" s="334"/>
      <c r="AB29" s="334"/>
      <c r="AC29" s="334"/>
      <c r="AD29" s="334"/>
      <c r="AF29"/>
      <c r="AG29"/>
      <c r="AH29"/>
      <c r="AI29"/>
      <c r="AJ29" s="334"/>
      <c r="AK29"/>
      <c r="AL29"/>
      <c r="AM29"/>
      <c r="AN29"/>
      <c r="AP29"/>
      <c r="AQ29"/>
      <c r="AR29"/>
      <c r="AS29"/>
      <c r="AU29" s="286"/>
      <c r="AV29" s="286"/>
      <c r="AW29" s="334"/>
      <c r="AX29" s="334"/>
      <c r="AZ29"/>
      <c r="BA29"/>
      <c r="BB29"/>
      <c r="BC29"/>
    </row>
    <row r="30" spans="1:57" s="124" customFormat="1" x14ac:dyDescent="0.25">
      <c r="A30" s="288" t="s">
        <v>21</v>
      </c>
      <c r="B30" s="130">
        <v>33.693423329132585</v>
      </c>
      <c r="C30" s="130">
        <v>61.284362517888802</v>
      </c>
      <c r="D30" s="130">
        <v>5.0222141529786191</v>
      </c>
      <c r="E30" s="130">
        <v>100</v>
      </c>
      <c r="G30" s="291">
        <v>33.802939853208791</v>
      </c>
      <c r="H30" s="291">
        <v>60.398605953572073</v>
      </c>
      <c r="I30" s="291">
        <v>5.7984541932191327</v>
      </c>
      <c r="J30" s="291">
        <v>100</v>
      </c>
      <c r="K30" s="288"/>
      <c r="L30" s="291">
        <v>27.926402251456246</v>
      </c>
      <c r="M30" s="291">
        <v>65.212873879180577</v>
      </c>
      <c r="N30" s="291">
        <v>6.860723869363178</v>
      </c>
      <c r="O30" s="291">
        <v>100</v>
      </c>
      <c r="Q30" s="291">
        <v>25.882681737726298</v>
      </c>
      <c r="R30" s="291">
        <v>67.676924510138804</v>
      </c>
      <c r="S30" s="291">
        <v>6.4403937521348942</v>
      </c>
      <c r="T30" s="291">
        <v>100</v>
      </c>
      <c r="U30" s="288"/>
      <c r="V30" s="291">
        <v>23.96839652410311</v>
      </c>
      <c r="W30" s="291">
        <v>71.064129326666347</v>
      </c>
      <c r="X30" s="291">
        <v>4.9674741492305454</v>
      </c>
      <c r="Y30" s="291">
        <v>100</v>
      </c>
      <c r="Z30" s="34"/>
      <c r="AA30" s="39">
        <v>20.535128036769535</v>
      </c>
      <c r="AB30" s="39">
        <v>75.270847012475372</v>
      </c>
      <c r="AC30" s="39">
        <v>4.1940249507550886</v>
      </c>
      <c r="AD30" s="39">
        <v>100</v>
      </c>
      <c r="AF30" s="289">
        <f>'Tav10'!AF30/'Tav10'!$AI30*100</f>
        <v>18.614072806517193</v>
      </c>
      <c r="AG30" s="289">
        <f>'Tav10'!AG30/'Tav10'!$AI30*100</f>
        <v>78.760621882907003</v>
      </c>
      <c r="AH30" s="289">
        <f>'Tav10'!AH30/'Tav10'!$AI30*100</f>
        <v>2.6253053105758117</v>
      </c>
      <c r="AI30" s="289">
        <f>'Tav10'!AI30/'Tav10'!$AI30*100</f>
        <v>100</v>
      </c>
      <c r="AJ30" s="289"/>
      <c r="AK30" s="291">
        <f>'Tav10'!AK30/'Tav10'!$AN30*100</f>
        <v>14.83392521412158</v>
      </c>
      <c r="AL30" s="291">
        <f>'Tav10'!AL30/'Tav10'!$AN30*100</f>
        <v>82.989346145811567</v>
      </c>
      <c r="AM30" s="291">
        <f>'Tav10'!AM30/'Tav10'!$AN30*100</f>
        <v>2.1767286400668477</v>
      </c>
      <c r="AN30" s="291">
        <f>'Tav10'!AN30/'Tav10'!$AN30*100</f>
        <v>100</v>
      </c>
      <c r="AO30" s="291"/>
      <c r="AP30" s="289">
        <f>'Tav10'!AP30/'Tav10'!$AS30*100</f>
        <v>34.323734134024839</v>
      </c>
      <c r="AQ30" s="289">
        <f>'Tav10'!AQ30/'Tav10'!$AS30*100</f>
        <v>63.038078340384871</v>
      </c>
      <c r="AR30" s="289">
        <f>'Tav10'!AR30/'Tav10'!$AS30*100</f>
        <v>2.6381875255902827</v>
      </c>
      <c r="AS30" s="289">
        <f>'Tav10'!AS30/'Tav10'!$AS30*100</f>
        <v>100</v>
      </c>
      <c r="AT30" s="289"/>
      <c r="AU30" s="291">
        <f>'Tav10'!AU30/'Tav10'!$AX30*100</f>
        <v>28.670418909110829</v>
      </c>
      <c r="AV30" s="291">
        <f>'Tav10'!AV30/'Tav10'!$AX30*100</f>
        <v>66.777590622132749</v>
      </c>
      <c r="AW30" s="289">
        <f>'Tav10'!AW30/'Tav10'!$AX30*100</f>
        <v>4.5519904687564194</v>
      </c>
      <c r="AX30" s="289">
        <f>'Tav10'!AX30/'Tav10'!$AX30*100</f>
        <v>100</v>
      </c>
      <c r="AY30" s="289"/>
      <c r="AZ30" s="291">
        <f t="shared" si="1"/>
        <v>-5.6533152249140102</v>
      </c>
      <c r="BA30" s="291">
        <f t="shared" si="2"/>
        <v>3.7395122817478779</v>
      </c>
      <c r="BB30" s="291">
        <f t="shared" si="3"/>
        <v>1.9138029431661367</v>
      </c>
      <c r="BC30" s="291">
        <f t="shared" si="4"/>
        <v>0</v>
      </c>
      <c r="BD30" s="496"/>
      <c r="BE30" s="496"/>
    </row>
    <row r="31" spans="1:57" s="124" customFormat="1" x14ac:dyDescent="0.25">
      <c r="A31" s="288" t="s">
        <v>22</v>
      </c>
      <c r="B31" s="130">
        <v>35.871667184353171</v>
      </c>
      <c r="C31" s="130">
        <v>61.198561165496024</v>
      </c>
      <c r="D31" s="130">
        <v>2.9297716501507973</v>
      </c>
      <c r="E31" s="130">
        <v>100</v>
      </c>
      <c r="G31" s="291">
        <v>34.693607855056754</v>
      </c>
      <c r="H31" s="291">
        <v>62.950139419328409</v>
      </c>
      <c r="I31" s="291">
        <v>2.3562527256148327</v>
      </c>
      <c r="J31" s="291">
        <v>100</v>
      </c>
      <c r="K31" s="288"/>
      <c r="L31" s="291">
        <v>27.90713013653453</v>
      </c>
      <c r="M31" s="291">
        <v>70.140492051975471</v>
      </c>
      <c r="N31" s="291">
        <v>1.9523778114900074</v>
      </c>
      <c r="O31" s="291">
        <v>100</v>
      </c>
      <c r="Q31" s="291">
        <v>25.879913015463917</v>
      </c>
      <c r="R31" s="291">
        <v>72.295827963917532</v>
      </c>
      <c r="S31" s="291">
        <v>1.8242590206185567</v>
      </c>
      <c r="T31" s="291">
        <v>100</v>
      </c>
      <c r="U31" s="288"/>
      <c r="V31" s="291">
        <v>22.014331210191081</v>
      </c>
      <c r="W31" s="291">
        <v>76.515080554514796</v>
      </c>
      <c r="X31" s="291">
        <v>1.4705882352941175</v>
      </c>
      <c r="Y31" s="291">
        <v>100</v>
      </c>
      <c r="Z31" s="34"/>
      <c r="AA31" s="39">
        <v>20.585048754062836</v>
      </c>
      <c r="AB31" s="39">
        <v>78.11232331376452</v>
      </c>
      <c r="AC31" s="39">
        <v>1.3026279321726424</v>
      </c>
      <c r="AD31" s="39">
        <v>100</v>
      </c>
      <c r="AF31" s="289">
        <f>'Tav10'!AF31/'Tav10'!$AI31*100</f>
        <v>19.199772985244039</v>
      </c>
      <c r="AG31" s="289">
        <f>'Tav10'!AG31/'Tav10'!$AI31*100</f>
        <v>79.909194097616336</v>
      </c>
      <c r="AH31" s="289">
        <f>'Tav10'!AH31/'Tav10'!$AI31*100</f>
        <v>0.89103291713961397</v>
      </c>
      <c r="AI31" s="289">
        <f>'Tav10'!AI31/'Tav10'!$AI31*100</f>
        <v>100</v>
      </c>
      <c r="AJ31" s="289"/>
      <c r="AK31" s="291">
        <f>'Tav10'!AK31/'Tav10'!$AN31*100</f>
        <v>13.95120803263257</v>
      </c>
      <c r="AL31" s="291">
        <f>'Tav10'!AL31/'Tav10'!$AN31*100</f>
        <v>85.727172889865074</v>
      </c>
      <c r="AM31" s="291">
        <f>'Tav10'!AM31/'Tav10'!$AN31*100</f>
        <v>0.3216190775023533</v>
      </c>
      <c r="AN31" s="291">
        <f>'Tav10'!AN31/'Tav10'!$AN31*100</f>
        <v>100</v>
      </c>
      <c r="AO31" s="291"/>
      <c r="AP31" s="289">
        <f>'Tav10'!AP31/'Tav10'!$AS31*100</f>
        <v>35.58606557377049</v>
      </c>
      <c r="AQ31" s="289">
        <f>'Tav10'!AQ31/'Tav10'!$AS31*100</f>
        <v>61.540983606557376</v>
      </c>
      <c r="AR31" s="289">
        <f>'Tav10'!AR31/'Tav10'!$AS31*100</f>
        <v>2.872950819672131</v>
      </c>
      <c r="AS31" s="289">
        <f>'Tav10'!AS31/'Tav10'!$AS31*100</f>
        <v>100</v>
      </c>
      <c r="AT31" s="289"/>
      <c r="AU31" s="291">
        <f>'Tav10'!AU31/'Tav10'!$AX31*100</f>
        <v>29.836357344143966</v>
      </c>
      <c r="AV31" s="291">
        <f>'Tav10'!AV31/'Tav10'!$AX31*100</f>
        <v>63.830523557620999</v>
      </c>
      <c r="AW31" s="289">
        <f>'Tav10'!AW31/'Tav10'!$AX31*100</f>
        <v>6.3331190982350325</v>
      </c>
      <c r="AX31" s="289">
        <f>'Tav10'!AX31/'Tav10'!$AX31*100</f>
        <v>100</v>
      </c>
      <c r="AY31" s="289"/>
      <c r="AZ31" s="291">
        <f t="shared" si="1"/>
        <v>-5.7497082296265241</v>
      </c>
      <c r="BA31" s="291">
        <f t="shared" si="2"/>
        <v>2.2895399510636238</v>
      </c>
      <c r="BB31" s="291">
        <f t="shared" si="3"/>
        <v>3.4601682785629015</v>
      </c>
      <c r="BC31" s="291">
        <f t="shared" si="4"/>
        <v>0</v>
      </c>
      <c r="BD31" s="496"/>
      <c r="BE31" s="496"/>
    </row>
    <row r="32" spans="1:57" s="124" customFormat="1" x14ac:dyDescent="0.25">
      <c r="A32" s="288" t="s">
        <v>23</v>
      </c>
      <c r="B32" s="130">
        <v>43.114778864675003</v>
      </c>
      <c r="C32" s="130">
        <v>52.917154511462783</v>
      </c>
      <c r="D32" s="130">
        <v>3.96806662386222</v>
      </c>
      <c r="E32" s="130">
        <v>100</v>
      </c>
      <c r="G32" s="291">
        <v>39.135870653710995</v>
      </c>
      <c r="H32" s="291">
        <v>57.622582191822389</v>
      </c>
      <c r="I32" s="291">
        <v>3.2415471544666103</v>
      </c>
      <c r="J32" s="291">
        <v>100</v>
      </c>
      <c r="K32" s="288"/>
      <c r="L32" s="291">
        <v>35.858497574618717</v>
      </c>
      <c r="M32" s="291">
        <v>61.505630089294819</v>
      </c>
      <c r="N32" s="291">
        <v>2.6358723360864689</v>
      </c>
      <c r="O32" s="291">
        <v>100</v>
      </c>
      <c r="Q32" s="291">
        <v>34.538923287800728</v>
      </c>
      <c r="R32" s="291">
        <v>63.148839627546437</v>
      </c>
      <c r="S32" s="291">
        <v>2.3122370846528337</v>
      </c>
      <c r="T32" s="291">
        <v>100</v>
      </c>
      <c r="U32" s="288"/>
      <c r="V32" s="291">
        <v>32.984010371650825</v>
      </c>
      <c r="W32" s="291">
        <v>64.747191011235955</v>
      </c>
      <c r="X32" s="291">
        <v>2.2687986171132235</v>
      </c>
      <c r="Y32" s="291">
        <v>100</v>
      </c>
      <c r="Z32" s="34"/>
      <c r="AA32" s="39">
        <v>30.220890695960247</v>
      </c>
      <c r="AB32" s="39">
        <v>67.684333166892557</v>
      </c>
      <c r="AC32" s="39">
        <v>2.0947761371472051</v>
      </c>
      <c r="AD32" s="39">
        <v>100</v>
      </c>
      <c r="AF32" s="289">
        <f>'Tav10'!AF32/'Tav10'!$AI32*100</f>
        <v>28.148762070144972</v>
      </c>
      <c r="AG32" s="289">
        <f>'Tav10'!AG32/'Tav10'!$AI32*100</f>
        <v>70.49753992685558</v>
      </c>
      <c r="AH32" s="289">
        <f>'Tav10'!AH32/'Tav10'!$AI32*100</f>
        <v>1.3536980029994474</v>
      </c>
      <c r="AI32" s="289">
        <f>'Tav10'!AI32/'Tav10'!$AI32*100</f>
        <v>100</v>
      </c>
      <c r="AJ32" s="289"/>
      <c r="AK32" s="291">
        <f>'Tav10'!AK32/'Tav10'!$AN32*100</f>
        <v>22.629934020141221</v>
      </c>
      <c r="AL32" s="291">
        <f>'Tav10'!AL32/'Tav10'!$AN32*100</f>
        <v>76.517343828375189</v>
      </c>
      <c r="AM32" s="291">
        <f>'Tav10'!AM32/'Tav10'!$AN32*100</f>
        <v>0.8527221514835821</v>
      </c>
      <c r="AN32" s="291">
        <f>'Tav10'!AN32/'Tav10'!$AN32*100</f>
        <v>100</v>
      </c>
      <c r="AO32" s="291"/>
      <c r="AP32" s="289">
        <f>'Tav10'!AP32/'Tav10'!$AS32*100</f>
        <v>40.083541172415195</v>
      </c>
      <c r="AQ32" s="289">
        <f>'Tav10'!AQ32/'Tav10'!$AS32*100</f>
        <v>56.112496704990164</v>
      </c>
      <c r="AR32" s="289">
        <f>'Tav10'!AR32/'Tav10'!$AS32*100</f>
        <v>3.8039621225946432</v>
      </c>
      <c r="AS32" s="289">
        <f>'Tav10'!AS32/'Tav10'!$AS32*100</f>
        <v>100</v>
      </c>
      <c r="AT32" s="289"/>
      <c r="AU32" s="291">
        <f>'Tav10'!AU32/'Tav10'!$AX32*100</f>
        <v>33.819201121233355</v>
      </c>
      <c r="AV32" s="291">
        <f>'Tav10'!AV32/'Tav10'!$AX32*100</f>
        <v>59.072646577902354</v>
      </c>
      <c r="AW32" s="289">
        <f>'Tav10'!AW32/'Tav10'!$AX32*100</f>
        <v>7.1081523008642842</v>
      </c>
      <c r="AX32" s="289">
        <f>'Tav10'!AX32/'Tav10'!$AX32*100</f>
        <v>100</v>
      </c>
      <c r="AY32" s="289"/>
      <c r="AZ32" s="291">
        <f t="shared" si="1"/>
        <v>-6.2643400511818399</v>
      </c>
      <c r="BA32" s="291">
        <f t="shared" si="2"/>
        <v>2.96014987291219</v>
      </c>
      <c r="BB32" s="291">
        <f t="shared" si="3"/>
        <v>3.304190178269641</v>
      </c>
      <c r="BC32" s="291">
        <f t="shared" si="4"/>
        <v>0</v>
      </c>
      <c r="BD32" s="496"/>
      <c r="BE32" s="496"/>
    </row>
    <row r="33" spans="1:57" s="124" customFormat="1" x14ac:dyDescent="0.25">
      <c r="A33" s="288" t="s">
        <v>24</v>
      </c>
      <c r="B33" s="130">
        <v>32.745008039675874</v>
      </c>
      <c r="C33" s="130">
        <v>60.771577941554298</v>
      </c>
      <c r="D33" s="130">
        <v>6.4834140187698281</v>
      </c>
      <c r="E33" s="130">
        <v>100</v>
      </c>
      <c r="G33" s="291">
        <v>31.214301636780235</v>
      </c>
      <c r="H33" s="291">
        <v>63.306741897407967</v>
      </c>
      <c r="I33" s="291">
        <v>5.4789564658117937</v>
      </c>
      <c r="J33" s="291">
        <v>100</v>
      </c>
      <c r="K33" s="288"/>
      <c r="L33" s="291">
        <v>28.935723631605725</v>
      </c>
      <c r="M33" s="291">
        <v>66.251726393835867</v>
      </c>
      <c r="N33" s="291">
        <v>4.8125499745584071</v>
      </c>
      <c r="O33" s="291">
        <v>100</v>
      </c>
      <c r="Q33" s="291">
        <v>27.672351526077328</v>
      </c>
      <c r="R33" s="291">
        <v>68.331731544104926</v>
      </c>
      <c r="S33" s="291">
        <v>3.9959169298177541</v>
      </c>
      <c r="T33" s="291">
        <v>100</v>
      </c>
      <c r="U33" s="288"/>
      <c r="V33" s="291">
        <v>26.577996866621657</v>
      </c>
      <c r="W33" s="291">
        <v>69.727500966889764</v>
      </c>
      <c r="X33" s="291">
        <v>3.6945021664885842</v>
      </c>
      <c r="Y33" s="291">
        <v>100</v>
      </c>
      <c r="Z33" s="34"/>
      <c r="AA33" s="39">
        <v>27.956184137548529</v>
      </c>
      <c r="AB33" s="39">
        <v>68.575984470327228</v>
      </c>
      <c r="AC33" s="39">
        <v>3.4678313921242374</v>
      </c>
      <c r="AD33" s="39">
        <v>100</v>
      </c>
      <c r="AF33" s="289">
        <f>'Tav10'!AF33/'Tav10'!$AI33*100</f>
        <v>29.143927606573623</v>
      </c>
      <c r="AG33" s="289">
        <f>'Tav10'!AG33/'Tav10'!$AI33*100</f>
        <v>68.606550397498125</v>
      </c>
      <c r="AH33" s="289">
        <f>'Tav10'!AH33/'Tav10'!$AI33*100</f>
        <v>2.2495219959282569</v>
      </c>
      <c r="AI33" s="289">
        <f>'Tav10'!AI33/'Tav10'!$AI33*100</f>
        <v>100</v>
      </c>
      <c r="AJ33" s="289"/>
      <c r="AK33" s="291">
        <f>'Tav10'!AK33/'Tav10'!$AN33*100</f>
        <v>25.14110976619736</v>
      </c>
      <c r="AL33" s="291">
        <f>'Tav10'!AL33/'Tav10'!$AN33*100</f>
        <v>73.187233229279485</v>
      </c>
      <c r="AM33" s="291">
        <f>'Tav10'!AM33/'Tav10'!$AN33*100</f>
        <v>1.6716570045231571</v>
      </c>
      <c r="AN33" s="291">
        <f>'Tav10'!AN33/'Tav10'!$AN33*100</f>
        <v>100</v>
      </c>
      <c r="AO33" s="291"/>
      <c r="AP33" s="289">
        <f>'Tav10'!AP33/'Tav10'!$AS33*100</f>
        <v>40.89757114967199</v>
      </c>
      <c r="AQ33" s="289">
        <f>'Tav10'!AQ33/'Tav10'!$AS33*100</f>
        <v>53.083051402379134</v>
      </c>
      <c r="AR33" s="289">
        <f>'Tav10'!AR33/'Tav10'!$AS33*100</f>
        <v>6.0193774479488766</v>
      </c>
      <c r="AS33" s="289">
        <f>'Tav10'!AS33/'Tav10'!$AS33*100</f>
        <v>100</v>
      </c>
      <c r="AT33" s="289"/>
      <c r="AU33" s="291">
        <f>'Tav10'!AU33/'Tav10'!$AX33*100</f>
        <v>32.059637532363183</v>
      </c>
      <c r="AV33" s="291">
        <f>'Tav10'!AV33/'Tav10'!$AX33*100</f>
        <v>57.224057375829538</v>
      </c>
      <c r="AW33" s="289">
        <f>'Tav10'!AW33/'Tav10'!$AX33*100</f>
        <v>10.71630509180728</v>
      </c>
      <c r="AX33" s="289">
        <f>'Tav10'!AX33/'Tav10'!$AX33*100</f>
        <v>100</v>
      </c>
      <c r="AY33" s="289"/>
      <c r="AZ33" s="291">
        <f t="shared" si="1"/>
        <v>-8.8379336173088063</v>
      </c>
      <c r="BA33" s="291">
        <f t="shared" si="2"/>
        <v>4.1410059734504046</v>
      </c>
      <c r="BB33" s="291">
        <f t="shared" si="3"/>
        <v>4.6969276438584036</v>
      </c>
      <c r="BC33" s="291">
        <f t="shared" si="4"/>
        <v>0</v>
      </c>
      <c r="BD33" s="496"/>
      <c r="BE33" s="496"/>
    </row>
    <row r="34" spans="1:57" s="124" customFormat="1" x14ac:dyDescent="0.25">
      <c r="A34" s="288" t="s">
        <v>25</v>
      </c>
      <c r="B34" s="130">
        <v>27.01845468845357</v>
      </c>
      <c r="C34" s="130">
        <v>64.251884578688149</v>
      </c>
      <c r="D34" s="130">
        <v>8.7296607328582851</v>
      </c>
      <c r="E34" s="130">
        <v>100</v>
      </c>
      <c r="G34" s="291">
        <v>24.680607275852193</v>
      </c>
      <c r="H34" s="291">
        <v>67.839587510741907</v>
      </c>
      <c r="I34" s="291">
        <v>7.4798052134059008</v>
      </c>
      <c r="J34" s="291">
        <v>100</v>
      </c>
      <c r="K34" s="288"/>
      <c r="L34" s="291">
        <v>21.704048140043763</v>
      </c>
      <c r="M34" s="291">
        <v>72.137582056892782</v>
      </c>
      <c r="N34" s="291">
        <v>6.158369803063457</v>
      </c>
      <c r="O34" s="291">
        <v>100</v>
      </c>
      <c r="Q34" s="291">
        <v>21.759548595610951</v>
      </c>
      <c r="R34" s="291">
        <v>72.619323964787597</v>
      </c>
      <c r="S34" s="291">
        <v>5.6211274396014499</v>
      </c>
      <c r="T34" s="291">
        <v>100</v>
      </c>
      <c r="V34" s="291">
        <v>22.830725462304411</v>
      </c>
      <c r="W34" s="291">
        <v>72.524498182392918</v>
      </c>
      <c r="X34" s="291">
        <v>4.6447763553026711</v>
      </c>
      <c r="Y34" s="291">
        <v>100</v>
      </c>
      <c r="AA34" s="39">
        <v>19.717794842012431</v>
      </c>
      <c r="AB34" s="39">
        <v>76.427695683035424</v>
      </c>
      <c r="AC34" s="39">
        <v>3.8545094749521414</v>
      </c>
      <c r="AD34" s="39">
        <v>100</v>
      </c>
      <c r="AF34" s="289">
        <f>'Tav10'!AF34/'Tav10'!$AI34*100</f>
        <v>17.007540288797991</v>
      </c>
      <c r="AG34" s="289">
        <f>'Tav10'!AG34/'Tav10'!$AI34*100</f>
        <v>81.016214085062344</v>
      </c>
      <c r="AH34" s="289">
        <f>'Tav10'!AH34/'Tav10'!$AI34*100</f>
        <v>1.9762456261396679</v>
      </c>
      <c r="AI34" s="289">
        <f>'Tav10'!AI34/'Tav10'!$AI34*100</f>
        <v>100</v>
      </c>
      <c r="AJ34" s="289"/>
      <c r="AK34" s="291">
        <f>'Tav10'!AK34/'Tav10'!$AN34*100</f>
        <v>14.790447457380685</v>
      </c>
      <c r="AL34" s="291">
        <f>'Tav10'!AL34/'Tav10'!$AN34*100</f>
        <v>83.908254879866234</v>
      </c>
      <c r="AM34" s="291">
        <f>'Tav10'!AM34/'Tav10'!$AN34*100</f>
        <v>1.3012976627530806</v>
      </c>
      <c r="AN34" s="291">
        <f>'Tav10'!AN34/'Tav10'!$AN34*100</f>
        <v>100</v>
      </c>
      <c r="AO34" s="291"/>
      <c r="AP34" s="289">
        <f>'Tav10'!AP34/'Tav10'!$AS34*100</f>
        <v>33.325288604641806</v>
      </c>
      <c r="AQ34" s="289">
        <f>'Tav10'!AQ34/'Tav10'!$AS34*100</f>
        <v>62.809219259080486</v>
      </c>
      <c r="AR34" s="289">
        <f>'Tav10'!AR34/'Tav10'!$AS34*100</f>
        <v>3.8654921362777039</v>
      </c>
      <c r="AS34" s="289">
        <f>'Tav10'!AS34/'Tav10'!$AS34*100</f>
        <v>100</v>
      </c>
      <c r="AT34" s="289"/>
      <c r="AU34" s="291">
        <f>'Tav10'!AU34/'Tav10'!$AX34*100</f>
        <v>28.068229094439051</v>
      </c>
      <c r="AV34" s="291">
        <f>'Tav10'!AV34/'Tav10'!$AX34*100</f>
        <v>66.153561688161602</v>
      </c>
      <c r="AW34" s="289">
        <f>'Tav10'!AW34/'Tav10'!$AX34*100</f>
        <v>5.7782092173993433</v>
      </c>
      <c r="AX34" s="289">
        <f>'Tav10'!AX34/'Tav10'!$AX34*100</f>
        <v>100</v>
      </c>
      <c r="AY34" s="289"/>
      <c r="AZ34" s="291">
        <f t="shared" si="1"/>
        <v>-5.2570595102027546</v>
      </c>
      <c r="BA34" s="291">
        <f t="shared" si="2"/>
        <v>3.3443424290811166</v>
      </c>
      <c r="BB34" s="291">
        <f t="shared" si="3"/>
        <v>1.9127170811216394</v>
      </c>
      <c r="BC34" s="291">
        <f t="shared" si="4"/>
        <v>0</v>
      </c>
      <c r="BD34" s="496"/>
      <c r="BE34" s="496"/>
    </row>
    <row r="35" spans="1:57" s="288" customFormat="1" ht="15" customHeight="1" x14ac:dyDescent="0.25">
      <c r="A35" s="288" t="s">
        <v>26</v>
      </c>
      <c r="B35" s="291">
        <v>34.845517988671354</v>
      </c>
      <c r="C35" s="291">
        <v>59.606731466162245</v>
      </c>
      <c r="D35" s="291">
        <v>5.5477505451663998</v>
      </c>
      <c r="E35" s="291">
        <v>100</v>
      </c>
      <c r="G35" s="291">
        <v>33.058635520919552</v>
      </c>
      <c r="H35" s="291">
        <v>61.97254621280883</v>
      </c>
      <c r="I35" s="291">
        <v>4.9688182662716134</v>
      </c>
      <c r="J35" s="291">
        <v>100</v>
      </c>
      <c r="L35" s="291">
        <v>29.320384867445053</v>
      </c>
      <c r="M35" s="291">
        <v>66.068476669611982</v>
      </c>
      <c r="N35" s="291">
        <v>4.6111384629429777</v>
      </c>
      <c r="O35" s="291">
        <v>100</v>
      </c>
      <c r="Q35" s="291">
        <v>27.952697957450027</v>
      </c>
      <c r="R35" s="291">
        <v>67.964725326021593</v>
      </c>
      <c r="S35" s="291">
        <v>4.0825767165283802</v>
      </c>
      <c r="T35" s="291">
        <v>100</v>
      </c>
      <c r="V35" s="291">
        <v>26.562221530462637</v>
      </c>
      <c r="W35" s="291">
        <v>69.918992840288283</v>
      </c>
      <c r="X35" s="291">
        <v>3.5187856292490736</v>
      </c>
      <c r="Y35" s="291">
        <v>100</v>
      </c>
      <c r="AA35" s="289">
        <v>25.305310624861338</v>
      </c>
      <c r="AB35" s="289">
        <v>71.563159442572712</v>
      </c>
      <c r="AC35" s="289">
        <v>3.1315299325659502</v>
      </c>
      <c r="AD35" s="289">
        <v>100</v>
      </c>
      <c r="AF35" s="289">
        <f>'Tav10'!AF35/'Tav10'!$AI35*100</f>
        <v>24.45419471539131</v>
      </c>
      <c r="AG35" s="289">
        <f>'Tav10'!AG35/'Tav10'!$AI35*100</f>
        <v>73.586401520355366</v>
      </c>
      <c r="AH35" s="289">
        <f>'Tav10'!AH35/'Tav10'!$AI35*100</f>
        <v>1.9594037642533317</v>
      </c>
      <c r="AI35" s="289">
        <f>'Tav10'!AI35/'Tav10'!$AI35*100</f>
        <v>100</v>
      </c>
      <c r="AJ35" s="289"/>
      <c r="AK35" s="291">
        <f>'Tav10'!AK35/'Tav10'!$AN35*100</f>
        <v>19.978286821571306</v>
      </c>
      <c r="AL35" s="291">
        <f>'Tav10'!AL35/'Tav10'!$AN35*100</f>
        <v>78.622034983304218</v>
      </c>
      <c r="AM35" s="291">
        <f>'Tav10'!AM35/'Tav10'!$AN35*100</f>
        <v>1.399678195124483</v>
      </c>
      <c r="AN35" s="291">
        <f>'Tav10'!AN35/'Tav10'!$AN35*100</f>
        <v>100</v>
      </c>
      <c r="AO35" s="291"/>
      <c r="AP35" s="289">
        <f>'Tav10'!AP35/'Tav10'!$AS35*100</f>
        <v>37.595894854806048</v>
      </c>
      <c r="AQ35" s="289">
        <f>'Tav10'!AQ35/'Tav10'!$AS35*100</f>
        <v>58.300926016947486</v>
      </c>
      <c r="AR35" s="289">
        <f>'Tav10'!AR35/'Tav10'!$AS35*100</f>
        <v>4.1031791282464658</v>
      </c>
      <c r="AS35" s="289">
        <f>'Tav10'!AS35/'Tav10'!$AS35*100</f>
        <v>100</v>
      </c>
      <c r="AT35" s="289"/>
      <c r="AU35" s="291">
        <f>'Tav10'!AU35/'Tav10'!$AX35*100</f>
        <v>30.710229925433197</v>
      </c>
      <c r="AV35" s="291">
        <f>'Tav10'!AV35/'Tav10'!$AX35*100</f>
        <v>62.131001027127731</v>
      </c>
      <c r="AW35" s="289">
        <f>'Tav10'!AW35/'Tav10'!$AX35*100</f>
        <v>7.1587690474390726</v>
      </c>
      <c r="AX35" s="289">
        <f>'Tav10'!AX35/'Tav10'!$AX35*100</f>
        <v>100</v>
      </c>
      <c r="AY35" s="289"/>
      <c r="AZ35" s="291">
        <f t="shared" si="1"/>
        <v>-6.8856649293728509</v>
      </c>
      <c r="BA35" s="291">
        <f t="shared" si="2"/>
        <v>3.830075010180245</v>
      </c>
      <c r="BB35" s="291">
        <f t="shared" si="3"/>
        <v>3.0555899191926068</v>
      </c>
      <c r="BC35" s="291">
        <f t="shared" si="4"/>
        <v>0</v>
      </c>
      <c r="BD35" s="279"/>
      <c r="BE35" s="279"/>
    </row>
    <row r="36" spans="1:57" x14ac:dyDescent="0.25">
      <c r="A36" s="325"/>
      <c r="B36" s="308"/>
      <c r="C36" s="308"/>
      <c r="D36" s="308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08"/>
      <c r="AL36" s="325"/>
      <c r="AM36" s="325"/>
      <c r="AN36" s="325"/>
      <c r="AO36" s="325"/>
      <c r="AP36" s="325"/>
      <c r="AQ36" s="325"/>
      <c r="AR36" s="325"/>
      <c r="AS36" s="325"/>
      <c r="AT36" s="325"/>
      <c r="AU36" s="308"/>
      <c r="AV36" s="308"/>
      <c r="AW36" s="325"/>
      <c r="AX36" s="325"/>
      <c r="AY36" s="325"/>
      <c r="AZ36" s="308"/>
      <c r="BA36" s="308"/>
      <c r="BB36" s="308"/>
      <c r="BC36" s="308"/>
      <c r="BD36" s="308"/>
    </row>
    <row r="37" spans="1:57" ht="6" customHeight="1" x14ac:dyDescent="0.25">
      <c r="A37" s="326"/>
      <c r="B37" s="307"/>
      <c r="C37" s="307"/>
      <c r="D37" s="307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07"/>
      <c r="AL37" s="326"/>
      <c r="AM37" s="326"/>
      <c r="AN37" s="326"/>
      <c r="AO37" s="326"/>
      <c r="AP37" s="326"/>
      <c r="AQ37" s="326"/>
      <c r="AR37" s="326"/>
      <c r="AS37" s="326"/>
      <c r="AT37" s="326"/>
      <c r="AU37" s="307"/>
      <c r="AV37" s="307"/>
      <c r="AW37" s="326"/>
      <c r="AX37" s="326"/>
      <c r="AY37" s="326"/>
      <c r="AZ37" s="307"/>
      <c r="BA37" s="307"/>
      <c r="BB37" s="307"/>
      <c r="BC37" s="307"/>
      <c r="BD37" s="307"/>
    </row>
    <row r="38" spans="1:57" x14ac:dyDescent="0.25">
      <c r="A38" s="50" t="s">
        <v>531</v>
      </c>
    </row>
    <row r="39" spans="1:57" ht="28.5" customHeight="1" x14ac:dyDescent="0.25">
      <c r="A39" s="699" t="s">
        <v>499</v>
      </c>
      <c r="B39" s="699"/>
      <c r="C39" s="699"/>
      <c r="D39" s="699"/>
      <c r="E39" s="699"/>
      <c r="F39" s="699"/>
      <c r="G39" s="699"/>
      <c r="H39" s="699"/>
      <c r="I39" s="699"/>
      <c r="J39" s="699"/>
      <c r="K39" s="699"/>
    </row>
  </sheetData>
  <mergeCells count="13">
    <mergeCell ref="A39:K39"/>
    <mergeCell ref="AZ4:BC4"/>
    <mergeCell ref="V4:Y4"/>
    <mergeCell ref="A4:A5"/>
    <mergeCell ref="B4:E4"/>
    <mergeCell ref="G4:J4"/>
    <mergeCell ref="L4:O4"/>
    <mergeCell ref="Q4:T4"/>
    <mergeCell ref="AA4:AD4"/>
    <mergeCell ref="AF4:AI4"/>
    <mergeCell ref="AK4:AN4"/>
    <mergeCell ref="AP4:AS4"/>
    <mergeCell ref="AU4:AX4"/>
  </mergeCells>
  <pageMargins left="0.7" right="0.7" top="0.75" bottom="0.75" header="0.3" footer="0.3"/>
  <pageSetup paperSize="9"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zoomScaleNormal="100" workbookViewId="0"/>
  </sheetViews>
  <sheetFormatPr defaultColWidth="8.85546875" defaultRowHeight="15" x14ac:dyDescent="0.25"/>
  <cols>
    <col min="1" max="1" width="26.7109375" style="27" customWidth="1"/>
    <col min="2" max="2" width="17.85546875" style="27" bestFit="1" customWidth="1"/>
    <col min="3" max="3" width="14.7109375" style="27" bestFit="1" customWidth="1"/>
    <col min="4" max="4" width="15.28515625" style="27" bestFit="1" customWidth="1"/>
    <col min="5" max="5" width="6.5703125" style="27" bestFit="1" customWidth="1"/>
    <col min="6" max="6" width="0.85546875" customWidth="1"/>
    <col min="7" max="7" width="17.85546875" style="27" bestFit="1" customWidth="1"/>
    <col min="8" max="8" width="14.7109375" style="27" bestFit="1" customWidth="1"/>
    <col min="9" max="9" width="15.28515625" style="27" bestFit="1" customWidth="1"/>
    <col min="10" max="10" width="6.5703125" style="27" bestFit="1" customWidth="1"/>
    <col min="11" max="11" width="0.85546875" customWidth="1"/>
    <col min="12" max="12" width="17.85546875" style="27" bestFit="1" customWidth="1"/>
    <col min="13" max="13" width="14.7109375" style="27" bestFit="1" customWidth="1"/>
    <col min="14" max="14" width="15.28515625" style="27" bestFit="1" customWidth="1"/>
    <col min="15" max="15" width="6.5703125" style="27" bestFit="1" customWidth="1"/>
    <col min="16" max="16" width="0.85546875" customWidth="1"/>
    <col min="17" max="17" width="17.85546875" style="27" bestFit="1" customWidth="1"/>
    <col min="18" max="18" width="14.7109375" style="27" bestFit="1" customWidth="1"/>
    <col min="19" max="19" width="15.28515625" style="27" bestFit="1" customWidth="1"/>
    <col min="20" max="20" width="6.5703125" style="27" bestFit="1" customWidth="1"/>
    <col min="21" max="21" width="0.85546875" customWidth="1"/>
    <col min="22" max="22" width="17.85546875" style="27" bestFit="1" customWidth="1"/>
    <col min="23" max="23" width="14.7109375" style="27" bestFit="1" customWidth="1"/>
    <col min="24" max="24" width="15.28515625" style="27" bestFit="1" customWidth="1"/>
    <col min="25" max="25" width="8" style="27" bestFit="1" customWidth="1"/>
    <col min="26" max="26" width="0.85546875" customWidth="1"/>
    <col min="27" max="27" width="17.85546875" style="27" bestFit="1" customWidth="1"/>
    <col min="28" max="28" width="14.7109375" style="27" bestFit="1" customWidth="1"/>
    <col min="29" max="29" width="15.28515625" style="27" bestFit="1" customWidth="1"/>
    <col min="30" max="30" width="6.5703125" style="27" bestFit="1" customWidth="1"/>
    <col min="31" max="31" width="0.85546875" customWidth="1"/>
    <col min="32" max="32" width="17.85546875" style="129" bestFit="1" customWidth="1"/>
    <col min="33" max="33" width="14.7109375" style="129" bestFit="1" customWidth="1"/>
    <col min="34" max="34" width="15.28515625" style="129" bestFit="1" customWidth="1"/>
    <col min="35" max="35" width="6.5703125" style="129" bestFit="1" customWidth="1"/>
    <col min="36" max="36" width="0.85546875" customWidth="1"/>
    <col min="37" max="37" width="17.85546875" style="419" customWidth="1"/>
    <col min="38" max="38" width="14.7109375" style="419" bestFit="1" customWidth="1"/>
    <col min="39" max="39" width="15.28515625" style="419" bestFit="1" customWidth="1"/>
    <col min="40" max="40" width="6.5703125" style="129" bestFit="1" customWidth="1"/>
    <col min="41" max="41" width="0.85546875" style="456" customWidth="1"/>
    <col min="42" max="42" width="17.85546875" style="456" bestFit="1" customWidth="1"/>
    <col min="43" max="43" width="14.7109375" style="456" bestFit="1" customWidth="1"/>
    <col min="44" max="44" width="15.28515625" style="456" bestFit="1" customWidth="1"/>
    <col min="45" max="45" width="6.5703125" style="456" bestFit="1" customWidth="1"/>
    <col min="46" max="46" width="0.85546875" customWidth="1"/>
    <col min="47" max="47" width="17.85546875" style="304" bestFit="1" customWidth="1"/>
    <col min="48" max="48" width="14.7109375" style="456" bestFit="1" customWidth="1"/>
    <col min="49" max="49" width="15.28515625" style="456" bestFit="1" customWidth="1"/>
    <col min="50" max="50" width="6.5703125" style="456" bestFit="1" customWidth="1"/>
    <col min="51" max="51" width="0.85546875" customWidth="1"/>
    <col min="52" max="52" width="17.85546875" style="304" bestFit="1" customWidth="1"/>
    <col min="53" max="53" width="14.7109375" style="304" bestFit="1" customWidth="1"/>
    <col min="54" max="54" width="15.85546875" style="304" bestFit="1" customWidth="1"/>
    <col min="55" max="55" width="6.5703125" style="304" bestFit="1" customWidth="1"/>
    <col min="56" max="56" width="0.85546875" style="304" customWidth="1"/>
    <col min="57" max="57" width="8.85546875" style="304"/>
    <col min="58" max="16384" width="8.85546875" style="27"/>
  </cols>
  <sheetData>
    <row r="1" spans="1:57" x14ac:dyDescent="0.25">
      <c r="A1" s="35" t="s">
        <v>505</v>
      </c>
      <c r="B1" s="7"/>
      <c r="C1" s="7"/>
      <c r="Y1" s="10"/>
    </row>
    <row r="2" spans="1:57" x14ac:dyDescent="0.25">
      <c r="A2" s="79" t="s">
        <v>358</v>
      </c>
      <c r="B2" s="12"/>
      <c r="C2" s="12"/>
      <c r="D2" s="2"/>
      <c r="E2" s="2"/>
      <c r="G2" s="2"/>
      <c r="H2" s="2"/>
      <c r="I2" s="2"/>
      <c r="J2" s="2"/>
      <c r="L2" s="2"/>
      <c r="M2" s="2"/>
      <c r="N2" s="2"/>
      <c r="O2" s="2"/>
      <c r="Q2" s="2"/>
      <c r="R2" s="2"/>
      <c r="S2" s="2"/>
      <c r="T2" s="2"/>
      <c r="Y2" s="10"/>
    </row>
    <row r="3" spans="1:57" x14ac:dyDescent="0.25">
      <c r="B3" s="14"/>
      <c r="C3" s="14"/>
      <c r="D3" s="1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1"/>
      <c r="S3" s="1"/>
      <c r="T3" s="1"/>
      <c r="U3" s="325"/>
      <c r="V3" s="1"/>
      <c r="W3" s="1"/>
      <c r="X3" s="1"/>
      <c r="Y3" s="90"/>
      <c r="Z3" s="325"/>
      <c r="AA3" s="1"/>
      <c r="AB3" s="1"/>
      <c r="AC3" s="1"/>
      <c r="AD3" s="1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08"/>
      <c r="AV3" s="325"/>
      <c r="AW3" s="325"/>
      <c r="AX3" s="325"/>
      <c r="AY3" s="325"/>
      <c r="AZ3" s="308"/>
      <c r="BA3" s="308"/>
      <c r="BB3" s="308"/>
      <c r="BC3" s="308"/>
      <c r="BD3" s="308"/>
    </row>
    <row r="4" spans="1:57" x14ac:dyDescent="0.25">
      <c r="A4" s="696" t="s">
        <v>48</v>
      </c>
      <c r="B4" s="701">
        <v>2013</v>
      </c>
      <c r="C4" s="701"/>
      <c r="D4" s="701"/>
      <c r="E4" s="326"/>
      <c r="G4" s="702">
        <v>2014</v>
      </c>
      <c r="H4" s="702"/>
      <c r="I4" s="702"/>
      <c r="J4" s="702"/>
      <c r="L4" s="702">
        <v>2015</v>
      </c>
      <c r="M4" s="702"/>
      <c r="N4" s="702"/>
      <c r="O4" s="702"/>
      <c r="Q4" s="702">
        <v>2016</v>
      </c>
      <c r="R4" s="680"/>
      <c r="S4" s="680"/>
      <c r="T4" s="680"/>
      <c r="V4" s="680">
        <v>2017</v>
      </c>
      <c r="W4" s="680"/>
      <c r="X4" s="680"/>
      <c r="Y4" s="680"/>
      <c r="AA4" s="680">
        <v>2018</v>
      </c>
      <c r="AB4" s="680"/>
      <c r="AC4" s="680"/>
      <c r="AD4" s="680"/>
      <c r="AF4" s="702">
        <v>2019</v>
      </c>
      <c r="AG4" s="702"/>
      <c r="AH4" s="702"/>
      <c r="AI4" s="702"/>
      <c r="AK4" s="680">
        <v>2020</v>
      </c>
      <c r="AL4" s="680"/>
      <c r="AM4" s="680"/>
      <c r="AN4" s="702"/>
      <c r="AO4" s="531"/>
      <c r="AP4" s="702">
        <v>2021</v>
      </c>
      <c r="AQ4" s="680"/>
      <c r="AR4" s="680"/>
      <c r="AS4" s="680"/>
      <c r="AU4" s="680">
        <v>2022</v>
      </c>
      <c r="AV4" s="680"/>
      <c r="AW4" s="680"/>
      <c r="AX4" s="680"/>
      <c r="AZ4" s="703" t="s">
        <v>365</v>
      </c>
      <c r="BA4" s="703"/>
      <c r="BB4" s="703"/>
      <c r="BC4" s="703"/>
      <c r="BD4" s="362"/>
    </row>
    <row r="5" spans="1:57" x14ac:dyDescent="0.25">
      <c r="A5" s="697"/>
      <c r="B5" s="14" t="s">
        <v>47</v>
      </c>
      <c r="C5" s="14" t="s">
        <v>46</v>
      </c>
      <c r="D5" s="1" t="s">
        <v>73</v>
      </c>
      <c r="E5" s="1" t="s">
        <v>0</v>
      </c>
      <c r="F5" s="325"/>
      <c r="G5" s="1" t="s">
        <v>47</v>
      </c>
      <c r="H5" s="1" t="s">
        <v>46</v>
      </c>
      <c r="I5" s="325" t="s">
        <v>73</v>
      </c>
      <c r="J5" s="1" t="s">
        <v>0</v>
      </c>
      <c r="K5" s="325"/>
      <c r="L5" s="14" t="s">
        <v>47</v>
      </c>
      <c r="M5" s="14" t="s">
        <v>46</v>
      </c>
      <c r="N5" s="325" t="s">
        <v>73</v>
      </c>
      <c r="O5" s="14" t="s">
        <v>0</v>
      </c>
      <c r="P5" s="325"/>
      <c r="Q5" s="14" t="s">
        <v>47</v>
      </c>
      <c r="R5" s="14" t="s">
        <v>46</v>
      </c>
      <c r="S5" s="325" t="s">
        <v>73</v>
      </c>
      <c r="T5" s="14" t="s">
        <v>0</v>
      </c>
      <c r="U5" s="325"/>
      <c r="V5" s="14" t="s">
        <v>47</v>
      </c>
      <c r="W5" s="14" t="s">
        <v>46</v>
      </c>
      <c r="X5" s="325" t="s">
        <v>73</v>
      </c>
      <c r="Y5" s="90" t="s">
        <v>0</v>
      </c>
      <c r="Z5" s="325"/>
      <c r="AA5" s="14" t="s">
        <v>47</v>
      </c>
      <c r="AB5" s="14" t="s">
        <v>46</v>
      </c>
      <c r="AC5" s="325" t="s">
        <v>73</v>
      </c>
      <c r="AD5" s="1" t="s">
        <v>0</v>
      </c>
      <c r="AE5" s="325"/>
      <c r="AF5" s="14" t="s">
        <v>47</v>
      </c>
      <c r="AG5" s="14" t="s">
        <v>46</v>
      </c>
      <c r="AH5" s="325" t="s">
        <v>73</v>
      </c>
      <c r="AI5" s="1" t="s">
        <v>0</v>
      </c>
      <c r="AJ5" s="325"/>
      <c r="AK5" s="308" t="s">
        <v>47</v>
      </c>
      <c r="AL5" s="308" t="s">
        <v>46</v>
      </c>
      <c r="AM5" s="325" t="s">
        <v>73</v>
      </c>
      <c r="AN5" s="325" t="s">
        <v>0</v>
      </c>
      <c r="AO5" s="325"/>
      <c r="AP5" s="527" t="s">
        <v>47</v>
      </c>
      <c r="AQ5" s="473" t="s">
        <v>46</v>
      </c>
      <c r="AR5" s="473" t="s">
        <v>73</v>
      </c>
      <c r="AS5" s="473" t="s">
        <v>0</v>
      </c>
      <c r="AT5" s="325"/>
      <c r="AU5" s="526" t="s">
        <v>47</v>
      </c>
      <c r="AV5" s="473" t="s">
        <v>46</v>
      </c>
      <c r="AW5" s="473" t="s">
        <v>73</v>
      </c>
      <c r="AX5" s="473" t="s">
        <v>0</v>
      </c>
      <c r="AY5" s="325"/>
      <c r="AZ5" s="308" t="s">
        <v>47</v>
      </c>
      <c r="BA5" s="308" t="s">
        <v>46</v>
      </c>
      <c r="BB5" s="308" t="s">
        <v>73</v>
      </c>
      <c r="BC5" s="308" t="s">
        <v>0</v>
      </c>
      <c r="BD5" s="308"/>
    </row>
    <row r="6" spans="1:57" s="249" customFormat="1" x14ac:dyDescent="0.25">
      <c r="A6" s="227"/>
      <c r="B6" s="12"/>
      <c r="C6" s="12"/>
      <c r="D6" s="2"/>
      <c r="E6" s="2"/>
      <c r="F6"/>
      <c r="G6" s="2"/>
      <c r="H6" s="2"/>
      <c r="I6" s="2"/>
      <c r="J6" s="2"/>
      <c r="K6"/>
      <c r="L6" s="12"/>
      <c r="M6" s="12"/>
      <c r="N6" s="12"/>
      <c r="O6" s="12"/>
      <c r="P6"/>
      <c r="Q6" s="12"/>
      <c r="R6" s="12"/>
      <c r="S6" s="12"/>
      <c r="T6" s="12"/>
      <c r="U6"/>
      <c r="V6" s="12"/>
      <c r="W6" s="12"/>
      <c r="X6" s="12"/>
      <c r="Y6" s="10"/>
      <c r="Z6"/>
      <c r="AA6" s="12"/>
      <c r="AB6" s="12"/>
      <c r="AC6" s="12"/>
      <c r="AD6" s="2"/>
      <c r="AE6"/>
      <c r="AF6" s="12"/>
      <c r="AG6" s="12"/>
      <c r="AH6" s="12"/>
      <c r="AI6" s="2"/>
      <c r="AJ6"/>
      <c r="AK6" s="326"/>
      <c r="AL6" s="326"/>
      <c r="AM6" s="326"/>
      <c r="AN6" s="2"/>
      <c r="AO6" s="326"/>
      <c r="AP6" s="326"/>
      <c r="AQ6" s="326"/>
      <c r="AR6" s="326"/>
      <c r="AS6" s="326"/>
      <c r="AT6"/>
      <c r="AU6" s="307"/>
      <c r="AV6" s="326"/>
      <c r="AW6" s="326"/>
      <c r="AX6" s="326"/>
      <c r="AY6"/>
      <c r="AZ6" s="307"/>
      <c r="BA6" s="307"/>
      <c r="BB6" s="307"/>
      <c r="BC6" s="307"/>
      <c r="BD6" s="307"/>
      <c r="BE6" s="304"/>
    </row>
    <row r="7" spans="1:57" x14ac:dyDescent="0.25">
      <c r="A7" s="27" t="s">
        <v>37</v>
      </c>
      <c r="B7" s="13">
        <f>'Tav10'!B7/'Tav10'!B$35*100</f>
        <v>3.8700512704201309</v>
      </c>
      <c r="C7" s="286">
        <f>'Tav10'!C7/'Tav10'!C$35*100</f>
        <v>5.1968080837686106</v>
      </c>
      <c r="D7" s="286">
        <f>'Tav10'!D7/'Tav10'!D$35*100</f>
        <v>4.4574406268158731</v>
      </c>
      <c r="E7" s="286">
        <f>'Tav10'!E7/'Tav10'!E$35*100</f>
        <v>4.693474537583465</v>
      </c>
      <c r="G7" s="286">
        <f>'Tav10'!G7/'Tav10'!G$35*100</f>
        <v>4.5889240098051864</v>
      </c>
      <c r="H7" s="286">
        <f>'Tav10'!H7/'Tav10'!H$35*100</f>
        <v>5.015839833794657</v>
      </c>
      <c r="I7" s="286">
        <f>'Tav10'!I7/'Tav10'!I$35*100</f>
        <v>4.2650214592274676</v>
      </c>
      <c r="J7" s="286">
        <f>'Tav10'!J7/'Tav10'!J$35*100</f>
        <v>4.8374004870188285</v>
      </c>
      <c r="L7" s="286">
        <f>'Tav10'!L7/'Tav10'!L$35*100</f>
        <v>4.0950109255892313</v>
      </c>
      <c r="M7" s="286">
        <f>'Tav10'!M7/'Tav10'!M$35*100</f>
        <v>5.2202493165016728</v>
      </c>
      <c r="N7" s="286">
        <f>'Tav10'!N7/'Tav10'!N$35*100</f>
        <v>4.1187908785575393</v>
      </c>
      <c r="O7" s="286">
        <f>'Tav10'!O7/'Tav10'!O$35*100</f>
        <v>4.8395353159245262</v>
      </c>
      <c r="Q7" s="286">
        <f>'Tav10'!Q7/'Tav10'!Q$35*100</f>
        <v>3.3022912936857782</v>
      </c>
      <c r="R7" s="286">
        <f>'Tav10'!R7/'Tav10'!R$35*100</f>
        <v>5.8200403430395884</v>
      </c>
      <c r="S7" s="286">
        <f>'Tav10'!S7/'Tav10'!S$35*100</f>
        <v>4.1821178409559128</v>
      </c>
      <c r="T7" s="286">
        <f>'Tav10'!T7/'Tav10'!T$35*100</f>
        <v>5.049392113242301</v>
      </c>
      <c r="V7" s="286">
        <f>'Tav10'!V7/'Tav10'!V$35*100</f>
        <v>3.2733648831196711</v>
      </c>
      <c r="W7" s="286">
        <f>'Tav10'!W7/'Tav10'!W$35*100</f>
        <v>5.555706604857293</v>
      </c>
      <c r="X7" s="286">
        <f>'Tav10'!X7/'Tav10'!X$35*100</f>
        <v>3.9235548352242029</v>
      </c>
      <c r="Y7" s="286">
        <f>'Tav10'!Y7/'Tav10'!Y$35*100</f>
        <v>4.8920340187297873</v>
      </c>
      <c r="AA7" s="286">
        <f>'Tav10'!AA7/'Tav10'!AA$35*100</f>
        <v>2.9359893162610993</v>
      </c>
      <c r="AB7" s="286">
        <f>'Tav10'!AB7/'Tav10'!AB$35*100</f>
        <v>5.5564767885337734</v>
      </c>
      <c r="AC7" s="286">
        <f>'Tav10'!AC7/'Tav10'!AC$35*100</f>
        <v>5.1569322019935742</v>
      </c>
      <c r="AD7" s="286">
        <f>'Tav10'!AD7/'Tav10'!AD$35*100</f>
        <v>4.8808424354681428</v>
      </c>
      <c r="AF7" s="286">
        <f>'Tav10'!AF7/'Tav10'!AF$35*100</f>
        <v>2.9458924872133987</v>
      </c>
      <c r="AG7" s="286">
        <f>'Tav10'!AG7/'Tav10'!AG$35*100</f>
        <v>5.8614184866105283</v>
      </c>
      <c r="AH7" s="286">
        <f>'Tav10'!AH7/'Tav10'!AH$35*100</f>
        <v>5.711364300321355</v>
      </c>
      <c r="AI7" s="286">
        <f>'Tav10'!AI7/'Tav10'!AI$35*100</f>
        <v>5.145509914365527</v>
      </c>
      <c r="AK7" s="286">
        <f>'Tav10'!AK7/'Tav10'!AK$35*100</f>
        <v>3.2302063261815581</v>
      </c>
      <c r="AL7" s="286">
        <f>'Tav10'!AL7/'Tav10'!AL$35*100</f>
        <v>6.8663318131055018</v>
      </c>
      <c r="AM7" s="286">
        <f>'Tav10'!AM7/'Tav10'!AM$35*100</f>
        <v>4.0791100123609398</v>
      </c>
      <c r="AN7" s="286">
        <f>'Tav10'!AN7/'Tav10'!AN$35*100</f>
        <v>6.1008840983408019</v>
      </c>
      <c r="AO7" s="286"/>
      <c r="AP7" s="334">
        <f>'Tav10'!AP7/'Tav10'!AP$35*100</f>
        <v>4.9606743923356902</v>
      </c>
      <c r="AQ7" s="334">
        <f>'Tav10'!AQ7/'Tav10'!AQ$35*100</f>
        <v>5.1352955459033645</v>
      </c>
      <c r="AR7" s="334">
        <f>'Tav10'!AR7/'Tav10'!AR$35*100</f>
        <v>1.5908001916626737</v>
      </c>
      <c r="AS7" s="334">
        <f>'Tav10'!AS7/'Tav10'!AS$35*100</f>
        <v>4.9242081670369426</v>
      </c>
      <c r="AU7" s="286">
        <f>'Tav10'!AU7/'Tav10'!AU$35*100</f>
        <v>5.6539302416494133</v>
      </c>
      <c r="AV7" s="334">
        <f>'Tav10'!AV7/'Tav10'!AV$35*100</f>
        <v>4.7247588240345806</v>
      </c>
      <c r="AW7" s="334">
        <f>'Tav10'!AW7/'Tav10'!AW$35*100</f>
        <v>1.7639751552795031</v>
      </c>
      <c r="AX7" s="334">
        <f>'Tav10'!AX7/'Tav10'!AX$35*100</f>
        <v>4.7981538379450326</v>
      </c>
      <c r="AZ7" s="286">
        <f>AU7-AP7</f>
        <v>0.69325584931372308</v>
      </c>
      <c r="BA7" s="286">
        <f t="shared" ref="BA7:BC7" si="0">AV7-AQ7</f>
        <v>-0.41053672186878387</v>
      </c>
      <c r="BB7" s="286">
        <f t="shared" si="0"/>
        <v>0.17317496361682938</v>
      </c>
      <c r="BC7" s="286">
        <f t="shared" si="0"/>
        <v>-0.12605432909191006</v>
      </c>
      <c r="BD7" s="286"/>
    </row>
    <row r="8" spans="1:57" x14ac:dyDescent="0.25">
      <c r="A8" s="249" t="s">
        <v>82</v>
      </c>
      <c r="B8" s="286">
        <f>'Tav10'!B8/'Tav10'!B$35*100</f>
        <v>0.13847191467265119</v>
      </c>
      <c r="C8" s="286">
        <f>'Tav10'!C8/'Tav10'!C$35*100</f>
        <v>8.670651328162346E-2</v>
      </c>
      <c r="D8" s="286">
        <f>'Tav10'!D8/'Tav10'!D$35*100</f>
        <v>1.6870044424450316E-2</v>
      </c>
      <c r="E8" s="286">
        <f>'Tav10'!E8/'Tav10'!E$35*100</f>
        <v>0.10087008245349319</v>
      </c>
      <c r="G8" s="286">
        <f>'Tav10'!G8/'Tav10'!G$35*100</f>
        <v>0.21972971229518773</v>
      </c>
      <c r="H8" s="286">
        <f>'Tav10'!H8/'Tav10'!H$35*100</f>
        <v>0.1120509627564967</v>
      </c>
      <c r="I8" s="286">
        <f>'Tav10'!I8/'Tav10'!I$35*100</f>
        <v>1.8776824034334765E-2</v>
      </c>
      <c r="J8" s="286">
        <f>'Tav10'!J8/'Tav10'!J$35*100</f>
        <v>0.14301346565744208</v>
      </c>
      <c r="L8" s="286">
        <f>'Tav10'!L8/'Tav10'!L$35*100</f>
        <v>0.10508582008640389</v>
      </c>
      <c r="M8" s="286">
        <f>'Tav10'!M8/'Tav10'!M$35*100</f>
        <v>9.4258614052923004E-2</v>
      </c>
      <c r="N8" s="286">
        <f>'Tav10'!N8/'Tav10'!N$35*100</f>
        <v>0.14848859819692417</v>
      </c>
      <c r="O8" s="286">
        <f>'Tav10'!O8/'Tav10'!O$35*100</f>
        <v>9.9933812189642743E-2</v>
      </c>
      <c r="Q8" s="286">
        <f>'Tav10'!Q8/'Tav10'!Q$35*100</f>
        <v>0.10982563300185048</v>
      </c>
      <c r="R8" s="286">
        <f>'Tav10'!R8/'Tav10'!R$35*100</f>
        <v>8.1366713279790115E-2</v>
      </c>
      <c r="S8" s="286">
        <f>'Tav10'!S8/'Tav10'!S$35*100</f>
        <v>0.15966213432220849</v>
      </c>
      <c r="T8" s="286">
        <f>'Tav10'!T8/'Tav10'!T$35*100</f>
        <v>9.2518219781236463E-2</v>
      </c>
      <c r="V8" s="286">
        <f>'Tav10'!V8/'Tav10'!V$35*100</f>
        <v>6.7990087760889592E-2</v>
      </c>
      <c r="W8" s="286">
        <f>'Tav10'!W8/'Tav10'!W$35*100</f>
        <v>9.0403007089498971E-2</v>
      </c>
      <c r="X8" s="286">
        <f>'Tav10'!X8/'Tav10'!X$35*100</f>
        <v>9.4543490005402492E-2</v>
      </c>
      <c r="Y8" s="286">
        <f>'Tav10'!Y8/'Tav10'!Y$35*100</f>
        <v>8.4595332523816208E-2</v>
      </c>
      <c r="AA8" s="286">
        <f>'Tav10'!AA8/'Tav10'!AA$35*100</f>
        <v>9.3788547602785113E-2</v>
      </c>
      <c r="AB8" s="286">
        <f>'Tav10'!AB8/'Tav10'!AB$35*100</f>
        <v>0.10093509152649907</v>
      </c>
      <c r="AC8" s="286">
        <f>'Tav10'!AC8/'Tav10'!AC$35*100</f>
        <v>9.0617019523848749E-2</v>
      </c>
      <c r="AD8" s="286">
        <f>'Tav10'!AD8/'Tav10'!AD$35*100</f>
        <v>9.8803522874434391E-2</v>
      </c>
      <c r="AF8" s="286">
        <f>'Tav10'!AF8/'Tav10'!AF$35*100</f>
        <v>6.5542304046066882E-2</v>
      </c>
      <c r="AG8" s="286">
        <f>'Tav10'!AG8/'Tav10'!AG$35*100</f>
        <v>0.12874117578421268</v>
      </c>
      <c r="AH8" s="286">
        <f>'Tav10'!AH8/'Tav10'!AH$35*100</f>
        <v>7.303534910896875E-2</v>
      </c>
      <c r="AI8" s="286">
        <f>'Tav10'!AI8/'Tav10'!AI$35*100</f>
        <v>0.11219489856665293</v>
      </c>
      <c r="AK8" s="286">
        <f>'Tav10'!AK8/'Tav10'!AK$35*100</f>
        <v>3.4640282318300894E-2</v>
      </c>
      <c r="AL8" s="286">
        <f>'Tav10'!AL8/'Tav10'!AL$35*100</f>
        <v>0.11442969450572422</v>
      </c>
      <c r="AM8" s="286">
        <f>'Tav10'!AM8/'Tav10'!AM$35*100</f>
        <v>0</v>
      </c>
      <c r="AN8" s="286">
        <f>'Tav10'!AN8/'Tav10'!AN$35*100</f>
        <v>9.6887489402930849E-2</v>
      </c>
      <c r="AO8" s="286"/>
      <c r="AP8" s="334">
        <f>'Tav10'!AP8/'Tav10'!AP$35*100</f>
        <v>5.7524160147261846E-2</v>
      </c>
      <c r="AQ8" s="334">
        <f>'Tav10'!AQ8/'Tav10'!AQ$35*100</f>
        <v>6.070089297758114E-2</v>
      </c>
      <c r="AR8" s="334">
        <f>'Tav10'!AR8/'Tav10'!AR$35*100</f>
        <v>4.791566842357451E-2</v>
      </c>
      <c r="AS8" s="334">
        <f>'Tav10'!AS8/'Tav10'!AS$35*100</f>
        <v>5.898197117747675E-2</v>
      </c>
      <c r="AU8" s="286">
        <f>'Tav10'!AU8/'Tav10'!AU$35*100</f>
        <v>3.185312812196852E-2</v>
      </c>
      <c r="AV8" s="334">
        <f>'Tav10'!AV8/'Tav10'!AV$35*100</f>
        <v>7.9437780894855869E-2</v>
      </c>
      <c r="AW8" s="334">
        <f>'Tav10'!AW8/'Tav10'!AW$35*100</f>
        <v>0</v>
      </c>
      <c r="AX8" s="334">
        <f>'Tav10'!AX8/'Tav10'!AX$35*100</f>
        <v>5.9137657348409735E-2</v>
      </c>
      <c r="AZ8" s="286">
        <f t="shared" ref="AZ8:AZ35" si="1">AU8-AP8</f>
        <v>-2.5671032025293326E-2</v>
      </c>
      <c r="BA8" s="286">
        <f t="shared" ref="BA8:BA35" si="2">AV8-AQ8</f>
        <v>1.8736887917274729E-2</v>
      </c>
      <c r="BB8" s="286">
        <f t="shared" ref="BB8:BB35" si="3">AW8-AR8</f>
        <v>-4.791566842357451E-2</v>
      </c>
      <c r="BC8" s="286">
        <f t="shared" ref="BC8:BC35" si="4">AX8-AS8</f>
        <v>1.5568617093298515E-4</v>
      </c>
      <c r="BD8" s="286"/>
    </row>
    <row r="9" spans="1:57" x14ac:dyDescent="0.25">
      <c r="A9" s="27" t="s">
        <v>5</v>
      </c>
      <c r="B9" s="286">
        <f>'Tav10'!B9/'Tav10'!B$35*100</f>
        <v>1.2817605032737864</v>
      </c>
      <c r="C9" s="286">
        <f>'Tav10'!C9/'Tav10'!C$35*100</f>
        <v>1.788038339282412</v>
      </c>
      <c r="D9" s="286">
        <f>'Tav10'!D9/'Tav10'!D$35*100</f>
        <v>0.46673789574312546</v>
      </c>
      <c r="E9" s="286">
        <f>'Tav10'!E9/'Tav10'!E$35*100</f>
        <v>1.5383207523036335</v>
      </c>
      <c r="G9" s="286">
        <f>'Tav10'!G9/'Tav10'!G$35*100</f>
        <v>1.4490065797961553</v>
      </c>
      <c r="H9" s="286">
        <f>'Tav10'!H9/'Tav10'!H$35*100</f>
        <v>1.6897973404564195</v>
      </c>
      <c r="I9" s="286">
        <f>'Tav10'!I9/'Tav10'!I$35*100</f>
        <v>0.53111587982832609</v>
      </c>
      <c r="J9" s="286">
        <f>'Tav10'!J9/'Tav10'!J$35*100</f>
        <v>1.5526224244581015</v>
      </c>
      <c r="L9" s="286">
        <f>'Tav10'!L9/'Tav10'!L$35*100</f>
        <v>1.3233029196065675</v>
      </c>
      <c r="M9" s="286">
        <f>'Tav10'!M9/'Tav10'!M$35*100</f>
        <v>1.6803695332471353</v>
      </c>
      <c r="N9" s="286">
        <f>'Tav10'!N9/'Tav10'!N$35*100</f>
        <v>0.91214424606681987</v>
      </c>
      <c r="O9" s="286">
        <f>'Tav10'!O9/'Tav10'!O$35*100</f>
        <v>1.5402522961953422</v>
      </c>
      <c r="Q9" s="286">
        <f>'Tav10'!Q9/'Tav10'!Q$35*100</f>
        <v>1.5646391550948564</v>
      </c>
      <c r="R9" s="286">
        <f>'Tav10'!R9/'Tav10'!R$35*100</f>
        <v>1.6827131312881309</v>
      </c>
      <c r="S9" s="286">
        <f>'Tav10'!S9/'Tav10'!S$35*100</f>
        <v>0.55109188298310663</v>
      </c>
      <c r="T9" s="286">
        <f>'Tav10'!T9/'Tav10'!T$35*100</f>
        <v>1.6035089637538846</v>
      </c>
      <c r="V9" s="286">
        <f>'Tav10'!V9/'Tav10'!V$35*100</f>
        <v>1.2229269732781063</v>
      </c>
      <c r="W9" s="286">
        <f>'Tav10'!W9/'Tav10'!W$35*100</f>
        <v>1.6337114852602315</v>
      </c>
      <c r="X9" s="286">
        <f>'Tav10'!X9/'Tav10'!X$35*100</f>
        <v>0.49972987574284167</v>
      </c>
      <c r="Y9" s="286">
        <f>'Tav10'!Y9/'Tav10'!Y$35*100</f>
        <v>1.4846956112606844</v>
      </c>
      <c r="AA9" s="286">
        <f>'Tav10'!AA9/'Tav10'!AA$35*100</f>
        <v>1.3762449919973903</v>
      </c>
      <c r="AB9" s="286">
        <f>'Tav10'!AB9/'Tav10'!AB$35*100</f>
        <v>1.6816507213254217</v>
      </c>
      <c r="AC9" s="286">
        <f>'Tav10'!AC9/'Tav10'!AC$35*100</f>
        <v>0.56017793887470135</v>
      </c>
      <c r="AD9" s="286">
        <f>'Tav10'!AD9/'Tav10'!AD$35*100</f>
        <v>1.5692475969848156</v>
      </c>
      <c r="AF9" s="286">
        <f>'Tav10'!AF9/'Tav10'!AF$35*100</f>
        <v>1.3518100209501294</v>
      </c>
      <c r="AG9" s="286">
        <f>'Tav10'!AG9/'Tav10'!AG$35*100</f>
        <v>2.0785282277668657</v>
      </c>
      <c r="AH9" s="286">
        <f>'Tav10'!AH9/'Tav10'!AH$35*100</f>
        <v>0.65731814198071858</v>
      </c>
      <c r="AI9" s="286">
        <f>'Tav10'!AI9/'Tav10'!AI$35*100</f>
        <v>1.8729678985208591</v>
      </c>
      <c r="AK9" s="286">
        <f>'Tav10'!AK9/'Tav10'!AK$35*100</f>
        <v>0.98941306371646931</v>
      </c>
      <c r="AL9" s="286">
        <f>'Tav10'!AL9/'Tav10'!AL$35*100</f>
        <v>1.2598269250870602</v>
      </c>
      <c r="AM9" s="286">
        <f>'Tav10'!AM9/'Tav10'!AM$35*100</f>
        <v>0.5253399258343634</v>
      </c>
      <c r="AN9" s="286">
        <f>'Tav10'!AN9/'Tav10'!AN$35*100</f>
        <v>1.1955224138825933</v>
      </c>
      <c r="AO9" s="286"/>
      <c r="AP9" s="334">
        <f>'Tav10'!AP9/'Tav10'!AP$35*100</f>
        <v>1.7267706982387148</v>
      </c>
      <c r="AQ9" s="334">
        <f>'Tav10'!AQ9/'Tav10'!AQ$35*100</f>
        <v>1.8830765910378504</v>
      </c>
      <c r="AR9" s="334">
        <f>'Tav10'!AR9/'Tav10'!AR$35*100</f>
        <v>1.9932918064206995</v>
      </c>
      <c r="AS9" s="334">
        <f>'Tav10'!AS9/'Tav10'!AS$35*100</f>
        <v>1.8288343196429624</v>
      </c>
      <c r="AU9" s="286">
        <f>'Tav10'!AU9/'Tav10'!AU$35*100</f>
        <v>2.1413989314723385</v>
      </c>
      <c r="AV9" s="334">
        <f>'Tav10'!AV9/'Tav10'!AV$35*100</f>
        <v>2.0088455042509947</v>
      </c>
      <c r="AW9" s="334">
        <f>'Tav10'!AW9/'Tav10'!AW$35*100</f>
        <v>1.8509316770186337</v>
      </c>
      <c r="AX9" s="334">
        <f>'Tav10'!AX9/'Tav10'!AX$35*100</f>
        <v>2.0382482803391744</v>
      </c>
      <c r="AZ9" s="286">
        <f t="shared" si="1"/>
        <v>0.41462823323362374</v>
      </c>
      <c r="BA9" s="286">
        <f t="shared" si="2"/>
        <v>0.12576891321314432</v>
      </c>
      <c r="BB9" s="286">
        <f t="shared" si="3"/>
        <v>-0.14236012940206577</v>
      </c>
      <c r="BC9" s="286">
        <f t="shared" si="4"/>
        <v>0.20941396069621199</v>
      </c>
      <c r="BD9" s="286"/>
    </row>
    <row r="10" spans="1:57" x14ac:dyDescent="0.25">
      <c r="A10" s="27" t="s">
        <v>6</v>
      </c>
      <c r="B10" s="286">
        <f>'Tav10'!B10/'Tav10'!B$35*100</f>
        <v>13.539807691159881</v>
      </c>
      <c r="C10" s="286">
        <f>'Tav10'!C10/'Tav10'!C$35*100</f>
        <v>12.950498780526102</v>
      </c>
      <c r="D10" s="286">
        <f>'Tav10'!D10/'Tav10'!D$35*100</f>
        <v>12.688147856567134</v>
      </c>
      <c r="E10" s="286">
        <f>'Tav10'!E10/'Tav10'!E$35*100</f>
        <v>13.141291948175654</v>
      </c>
      <c r="G10" s="286">
        <f>'Tav10'!G10/'Tav10'!G$35*100</f>
        <v>14.037704812282287</v>
      </c>
      <c r="H10" s="286">
        <f>'Tav10'!H10/'Tav10'!H$35*100</f>
        <v>12.526695442902399</v>
      </c>
      <c r="I10" s="286">
        <f>'Tav10'!I10/'Tav10'!I$35*100</f>
        <v>18.34763948497854</v>
      </c>
      <c r="J10" s="286">
        <f>'Tav10'!J10/'Tav10'!J$35*100</f>
        <v>13.31544665384477</v>
      </c>
      <c r="L10" s="286">
        <f>'Tav10'!L10/'Tav10'!L$35*100</f>
        <v>13.455989057730481</v>
      </c>
      <c r="M10" s="286">
        <f>'Tav10'!M10/'Tav10'!M$35*100</f>
        <v>12.67383558534106</v>
      </c>
      <c r="N10" s="286">
        <f>'Tav10'!N10/'Tav10'!N$35*100</f>
        <v>24.468799717164575</v>
      </c>
      <c r="O10" s="286">
        <f>'Tav10'!O10/'Tav10'!O$35*100</f>
        <v>13.447048121472566</v>
      </c>
      <c r="Q10" s="286">
        <f>'Tav10'!Q10/'Tav10'!Q$35*100</f>
        <v>13.832764145691979</v>
      </c>
      <c r="R10" s="286">
        <f>'Tav10'!R10/'Tav10'!R$35*100</f>
        <v>12.643706609575903</v>
      </c>
      <c r="S10" s="286">
        <f>'Tav10'!S10/'Tav10'!S$35*100</f>
        <v>27.152863617634942</v>
      </c>
      <c r="T10" s="286">
        <f>'Tav10'!T10/'Tav10'!T$35*100</f>
        <v>13.56842773696229</v>
      </c>
      <c r="V10" s="286">
        <f>'Tav10'!V10/'Tav10'!V$35*100</f>
        <v>13.103300203075657</v>
      </c>
      <c r="W10" s="286">
        <f>'Tav10'!W10/'Tav10'!W$35*100</f>
        <v>12.620395734065621</v>
      </c>
      <c r="X10" s="286">
        <f>'Tav10'!X10/'Tav10'!X$35*100</f>
        <v>23.122636412749863</v>
      </c>
      <c r="Y10" s="286">
        <f>'Tav10'!Y10/'Tav10'!Y$35*100</f>
        <v>13.118217224655263</v>
      </c>
      <c r="AA10" s="286">
        <f>'Tav10'!AA10/'Tav10'!AA$35*100</f>
        <v>10.897821455149705</v>
      </c>
      <c r="AB10" s="286">
        <f>'Tav10'!AB10/'Tav10'!AB$35*100</f>
        <v>12.496845778389796</v>
      </c>
      <c r="AC10" s="286">
        <f>'Tav10'!AC10/'Tav10'!AC$35*100</f>
        <v>19.449707554164263</v>
      </c>
      <c r="AD10" s="286">
        <f>'Tav10'!AD10/'Tav10'!AD$35*100</f>
        <v>12.309938654105117</v>
      </c>
      <c r="AF10" s="286">
        <f>'Tav10'!AF10/'Tav10'!AF$35*100</f>
        <v>10.53241418054564</v>
      </c>
      <c r="AG10" s="286">
        <f>'Tav10'!AG10/'Tav10'!AG$35*100</f>
        <v>12.876451255323701</v>
      </c>
      <c r="AH10" s="286">
        <f>'Tav10'!AH10/'Tav10'!AH$35*100</f>
        <v>19.777972538708735</v>
      </c>
      <c r="AI10" s="286">
        <f>'Tav10'!AI10/'Tav10'!AI$35*100</f>
        <v>12.438464532673903</v>
      </c>
      <c r="AK10" s="286">
        <f>'Tav10'!AK10/'Tav10'!AK$35*100</f>
        <v>11.119530624174587</v>
      </c>
      <c r="AL10" s="286">
        <f>'Tav10'!AL10/'Tav10'!AL$35*100</f>
        <v>13.614933075132999</v>
      </c>
      <c r="AM10" s="286">
        <f>'Tav10'!AM10/'Tav10'!AM$35*100</f>
        <v>27.595797280593327</v>
      </c>
      <c r="AN10" s="286">
        <f>'Tav10'!AN10/'Tav10'!AN$35*100</f>
        <v>13.312081523901798</v>
      </c>
      <c r="AO10" s="286"/>
      <c r="AP10" s="334">
        <f>'Tav10'!AP10/'Tav10'!AP$35*100</f>
        <v>19.558214450069027</v>
      </c>
      <c r="AQ10" s="334">
        <f>'Tav10'!AQ10/'Tav10'!AQ$35*100</f>
        <v>24.072625246175843</v>
      </c>
      <c r="AR10" s="334">
        <f>'Tav10'!AR10/'Tav10'!AR$35*100</f>
        <v>14.892189746046958</v>
      </c>
      <c r="AS10" s="334">
        <f>'Tav10'!AS10/'Tav10'!AS$35*100</f>
        <v>21.998702396634094</v>
      </c>
      <c r="AU10" s="286">
        <f>'Tav10'!AU10/'Tav10'!AU$35*100</f>
        <v>22.485412715189597</v>
      </c>
      <c r="AV10" s="334">
        <f>'Tav10'!AV10/'Tav10'!AV$35*100</f>
        <v>28.08447599690837</v>
      </c>
      <c r="AW10" s="334">
        <f>'Tav10'!AW10/'Tav10'!AW$35*100</f>
        <v>17.031055900621116</v>
      </c>
      <c r="AX10" s="334">
        <f>'Tav10'!AX10/'Tav10'!AX$35*100</f>
        <v>25.573701972885605</v>
      </c>
      <c r="AZ10" s="286">
        <f t="shared" si="1"/>
        <v>2.9271982651205697</v>
      </c>
      <c r="BA10" s="286">
        <f t="shared" si="2"/>
        <v>4.0118507507325276</v>
      </c>
      <c r="BB10" s="286">
        <f t="shared" si="3"/>
        <v>2.1388661545741581</v>
      </c>
      <c r="BC10" s="286">
        <f t="shared" si="4"/>
        <v>3.5749995762515105</v>
      </c>
      <c r="BD10" s="286"/>
    </row>
    <row r="11" spans="1:57" x14ac:dyDescent="0.25">
      <c r="A11" s="249" t="s">
        <v>83</v>
      </c>
      <c r="B11" s="286">
        <f>'Tav10'!B11/'Tav10'!B$35*100</f>
        <v>0.47301289818136238</v>
      </c>
      <c r="C11" s="286">
        <f>'Tav10'!C11/'Tav10'!C$35*100</f>
        <v>0.31838910812668575</v>
      </c>
      <c r="D11" s="286">
        <f>'Tav10'!D11/'Tav10'!D$35*100</f>
        <v>0.22305947627884307</v>
      </c>
      <c r="E11" s="286">
        <f>'Tav10'!E11/'Tav10'!E$35*100</f>
        <v>0.3669799185344097</v>
      </c>
      <c r="G11" s="286">
        <f>'Tav10'!G11/'Tav10'!G$35*100</f>
        <v>0.39390078699522646</v>
      </c>
      <c r="H11" s="286">
        <f>'Tav10'!H11/'Tav10'!H$35*100</f>
        <v>0.35658444577787241</v>
      </c>
      <c r="I11" s="286">
        <f>'Tav10'!I11/'Tav10'!I$35*100</f>
        <v>0.32457081545064381</v>
      </c>
      <c r="J11" s="286">
        <f>'Tav10'!J11/'Tav10'!J$35*100</f>
        <v>0.36733001989926412</v>
      </c>
      <c r="L11" s="286">
        <f>'Tav10'!L11/'Tav10'!L$35*100</f>
        <v>0.44480770406943443</v>
      </c>
      <c r="M11" s="286">
        <f>'Tav10'!M11/'Tav10'!M$35*100</f>
        <v>0.37974870949593847</v>
      </c>
      <c r="N11" s="286">
        <f>'Tav10'!N11/'Tav10'!N$35*100</f>
        <v>0.41718225207707266</v>
      </c>
      <c r="O11" s="286">
        <f>'Tav10'!O11/'Tav10'!O$35*100</f>
        <v>0.4005503695757785</v>
      </c>
      <c r="Q11" s="286">
        <f>'Tav10'!Q11/'Tav10'!Q$35*100</f>
        <v>0.40996554784937339</v>
      </c>
      <c r="R11" s="286">
        <f>'Tav10'!R11/'Tav10'!R$35*100</f>
        <v>0.47922828467830758</v>
      </c>
      <c r="S11" s="286">
        <f>'Tav10'!S11/'Tav10'!S$35*100</f>
        <v>0.32447466007416564</v>
      </c>
      <c r="T11" s="286">
        <f>'Tav10'!T11/'Tav10'!T$35*100</f>
        <v>0.45354954560937971</v>
      </c>
      <c r="V11" s="286">
        <f>'Tav10'!V11/'Tav10'!V$35*100</f>
        <v>0.35336953507304464</v>
      </c>
      <c r="W11" s="286">
        <f>'Tav10'!W11/'Tav10'!W$35*100</f>
        <v>0.42142755184578468</v>
      </c>
      <c r="X11" s="286">
        <f>'Tav10'!X11/'Tav10'!X$35*100</f>
        <v>0.1350621285791464</v>
      </c>
      <c r="Y11" s="286">
        <f>'Tav10'!Y11/'Tav10'!Y$35*100</f>
        <v>0.39327324530032531</v>
      </c>
      <c r="AA11" s="286">
        <f>'Tav10'!AA11/'Tav10'!AA$35*100</f>
        <v>0.31602662779199331</v>
      </c>
      <c r="AB11" s="286">
        <f>'Tav10'!AB11/'Tav10'!AB$35*100</f>
        <v>0.40446133104547133</v>
      </c>
      <c r="AC11" s="286">
        <f>'Tav10'!AC11/'Tav10'!AC$35*100</f>
        <v>0.15652030645028422</v>
      </c>
      <c r="AD11" s="286">
        <f>'Tav10'!AD11/'Tav10'!AD$35*100</f>
        <v>0.3743183072866953</v>
      </c>
      <c r="AF11" s="286">
        <f>'Tav10'!AF11/'Tav10'!AF$35*100</f>
        <v>0.29845156306691167</v>
      </c>
      <c r="AG11" s="286">
        <f>'Tav10'!AG11/'Tav10'!AG$35*100</f>
        <v>0.44845491141751426</v>
      </c>
      <c r="AH11" s="286">
        <f>'Tav10'!AH11/'Tav10'!AH$35*100</f>
        <v>0.23371311714869997</v>
      </c>
      <c r="AI11" s="286">
        <f>'Tav10'!AI11/'Tav10'!AI$35*100</f>
        <v>0.40756514173192293</v>
      </c>
      <c r="AK11" s="286">
        <f>'Tav10'!AK11/'Tav10'!AK$35*100</f>
        <v>0.24464699387300007</v>
      </c>
      <c r="AL11" s="286">
        <f>'Tav10'!AL11/'Tav10'!AL$35*100</f>
        <v>0.42526035506213861</v>
      </c>
      <c r="AM11" s="286">
        <f>'Tav10'!AM11/'Tav10'!AM$35*100</f>
        <v>9.2707045735475904E-2</v>
      </c>
      <c r="AN11" s="286">
        <f>'Tav10'!AN11/'Tav10'!AN$35*100</f>
        <v>0.38452222356788179</v>
      </c>
      <c r="AO11" s="286"/>
      <c r="AP11" s="334">
        <f>'Tav10'!AP11/'Tav10'!AP$35*100</f>
        <v>0.28866669455716853</v>
      </c>
      <c r="AQ11" s="334">
        <f>'Tav10'!AQ11/'Tav10'!AQ$35*100</f>
        <v>0.39455580435427734</v>
      </c>
      <c r="AR11" s="334">
        <f>'Tav10'!AR11/'Tav10'!AR$35*100</f>
        <v>0.29707714422616194</v>
      </c>
      <c r="AS11" s="334">
        <f>'Tav10'!AS11/'Tav10'!AS$35*100</f>
        <v>0.35074612193539506</v>
      </c>
      <c r="AU11" s="286">
        <f>'Tav10'!AU11/'Tav10'!AU$35*100</f>
        <v>0.25916863335601664</v>
      </c>
      <c r="AV11" s="334">
        <f>'Tav10'!AV11/'Tav10'!AV$35*100</f>
        <v>0.37643488964589356</v>
      </c>
      <c r="AW11" s="334">
        <f>'Tav10'!AW11/'Tav10'!AW$35*100</f>
        <v>0.32919254658385094</v>
      </c>
      <c r="AX11" s="334">
        <f>'Tav10'!AX11/'Tav10'!AX$35*100</f>
        <v>0.33704018248191414</v>
      </c>
      <c r="AZ11" s="286">
        <f t="shared" si="1"/>
        <v>-2.9498061201151893E-2</v>
      </c>
      <c r="BA11" s="286">
        <f t="shared" si="2"/>
        <v>-1.8120914708383784E-2</v>
      </c>
      <c r="BB11" s="286">
        <f t="shared" si="3"/>
        <v>3.2115402357689005E-2</v>
      </c>
      <c r="BC11" s="286">
        <f t="shared" si="4"/>
        <v>-1.370593945348092E-2</v>
      </c>
      <c r="BD11" s="286"/>
    </row>
    <row r="12" spans="1:57" x14ac:dyDescent="0.25">
      <c r="A12" s="27" t="s">
        <v>3</v>
      </c>
      <c r="B12" s="286">
        <f>'Tav10'!B12/'Tav10'!B$35*100</f>
        <v>0.15697462740908305</v>
      </c>
      <c r="C12" s="286">
        <f>'Tav10'!C12/'Tav10'!C$35*100</f>
        <v>0.14218472499904047</v>
      </c>
      <c r="D12" s="286">
        <f>'Tav10'!D12/'Tav10'!D$35*100</f>
        <v>0.17619824176648111</v>
      </c>
      <c r="E12" s="286">
        <f>'Tav10'!E12/'Tav10'!E$35*100</f>
        <v>0.14922532816573475</v>
      </c>
      <c r="G12" s="286">
        <f>'Tav10'!G12/'Tav10'!G$35*100</f>
        <v>8.2247451941684938E-2</v>
      </c>
      <c r="H12" s="286">
        <f>'Tav10'!H12/'Tav10'!H$35*100</f>
        <v>0.16581821935750279</v>
      </c>
      <c r="I12" s="286">
        <f>'Tav10'!I12/'Tav10'!I$35*100</f>
        <v>0.27092274678111589</v>
      </c>
      <c r="J12" s="286">
        <f>'Tav10'!J12/'Tav10'!J$35*100</f>
        <v>0.14341331691277512</v>
      </c>
      <c r="L12" s="286">
        <f>'Tav10'!L12/'Tav10'!L$35*100</f>
        <v>0.10786586823683786</v>
      </c>
      <c r="M12" s="286">
        <f>'Tav10'!M12/'Tav10'!M$35*100</f>
        <v>0.17667321377458867</v>
      </c>
      <c r="N12" s="286">
        <f>'Tav10'!N12/'Tav10'!N$35*100</f>
        <v>0.31818985327912319</v>
      </c>
      <c r="O12" s="286">
        <f>'Tav10'!O12/'Tav10'!O$35*100</f>
        <v>0.1630241634415053</v>
      </c>
      <c r="Q12" s="286">
        <f>'Tav10'!Q12/'Tav10'!Q$35*100</f>
        <v>0.11283455445395597</v>
      </c>
      <c r="R12" s="286">
        <f>'Tav10'!R12/'Tav10'!R$35*100</f>
        <v>0.21192470949298944</v>
      </c>
      <c r="S12" s="286">
        <f>'Tav10'!S12/'Tav10'!S$35*100</f>
        <v>0.17511330861145447</v>
      </c>
      <c r="T12" s="286">
        <f>'Tav10'!T12/'Tav10'!T$35*100</f>
        <v>0.18272348406794203</v>
      </c>
      <c r="V12" s="286">
        <f>'Tav10'!V12/'Tav10'!V$35*100</f>
        <v>0.14134781402921784</v>
      </c>
      <c r="W12" s="286">
        <f>'Tav10'!W12/'Tav10'!W$35*100</f>
        <v>0.17876684860555062</v>
      </c>
      <c r="X12" s="286">
        <f>'Tav10'!X12/'Tav10'!X$35*100</f>
        <v>8.1037277147487846E-2</v>
      </c>
      <c r="Y12" s="286">
        <f>'Tav10'!Y12/'Tav10'!Y$35*100</f>
        <v>0.16538862763083167</v>
      </c>
      <c r="AA12" s="286">
        <f>'Tav10'!AA12/'Tav10'!AA$35*100</f>
        <v>7.23802921717146E-2</v>
      </c>
      <c r="AB12" s="286">
        <f>'Tav10'!AB12/'Tav10'!AB$35*100</f>
        <v>0.17988075239901083</v>
      </c>
      <c r="AC12" s="286">
        <f>'Tav10'!AC12/'Tav10'!AC$35*100</f>
        <v>0.10709284125545761</v>
      </c>
      <c r="AD12" s="286">
        <f>'Tav10'!AD12/'Tav10'!AD$35*100</f>
        <v>0.15039805179058813</v>
      </c>
      <c r="AF12" s="286">
        <f>'Tav10'!AF12/'Tav10'!AF$35*100</f>
        <v>9.0120668063341958E-2</v>
      </c>
      <c r="AG12" s="286">
        <f>'Tav10'!AG12/'Tav10'!AG$35*100</f>
        <v>0.21080881351976818</v>
      </c>
      <c r="AH12" s="286">
        <f>'Tav10'!AH12/'Tav10'!AH$35*100</f>
        <v>0.13146362839614373</v>
      </c>
      <c r="AI12" s="286">
        <f>'Tav10'!AI12/'Tav10'!AI$35*100</f>
        <v>0.17974080688739294</v>
      </c>
      <c r="AK12" s="286">
        <f>'Tav10'!AK12/'Tav10'!AK$35*100</f>
        <v>8.2270670505964621E-2</v>
      </c>
      <c r="AL12" s="286">
        <f>'Tav10'!AL12/'Tav10'!AL$35*100</f>
        <v>0.18594825357180186</v>
      </c>
      <c r="AM12" s="286">
        <f>'Tav10'!AM12/'Tav10'!AM$35*100</f>
        <v>3.0902348578491962E-2</v>
      </c>
      <c r="AN12" s="286">
        <f>'Tav10'!AN12/'Tav10'!AN$35*100</f>
        <v>0.16306510493261128</v>
      </c>
      <c r="AO12" s="286"/>
      <c r="AP12" s="334">
        <f>'Tav10'!AP12/'Tav10'!AP$35*100</f>
        <v>0.12341547086139815</v>
      </c>
      <c r="AQ12" s="334">
        <f>'Tav10'!AQ12/'Tav10'!AQ$35*100</f>
        <v>0.21447648852078671</v>
      </c>
      <c r="AR12" s="334">
        <f>'Tav10'!AR12/'Tav10'!AR$35*100</f>
        <v>0.11499760421657883</v>
      </c>
      <c r="AS12" s="334">
        <f>'Tav10'!AS12/'Tav10'!AS$35*100</f>
        <v>0.17615948725006389</v>
      </c>
      <c r="AU12" s="286">
        <f>'Tav10'!AU12/'Tav10'!AU$35*100</f>
        <v>7.6737081384742362E-2</v>
      </c>
      <c r="AV12" s="334">
        <f>'Tav10'!AV12/'Tav10'!AV$35*100</f>
        <v>0.18034523230183494</v>
      </c>
      <c r="AW12" s="334">
        <f>'Tav10'!AW12/'Tav10'!AW$35*100</f>
        <v>0.12422360248447205</v>
      </c>
      <c r="AX12" s="334">
        <f>'Tav10'!AX12/'Tav10'!AX$35*100</f>
        <v>0.14450931306942227</v>
      </c>
      <c r="AZ12" s="286">
        <f t="shared" si="1"/>
        <v>-4.6678389476655785E-2</v>
      </c>
      <c r="BA12" s="286">
        <f t="shared" si="2"/>
        <v>-3.4131256218951772E-2</v>
      </c>
      <c r="BB12" s="286">
        <f t="shared" si="3"/>
        <v>9.2259982678932206E-3</v>
      </c>
      <c r="BC12" s="286">
        <f t="shared" si="4"/>
        <v>-3.1650174180641616E-2</v>
      </c>
      <c r="BD12" s="286"/>
    </row>
    <row r="13" spans="1:57" x14ac:dyDescent="0.25">
      <c r="A13" s="27" t="s">
        <v>4</v>
      </c>
      <c r="B13" s="286">
        <f>'Tav10'!B13/'Tav10'!B$35*100</f>
        <v>0.31603827077227931</v>
      </c>
      <c r="C13" s="286">
        <f>'Tav10'!C13/'Tav10'!C$35*100</f>
        <v>0.17620438312764525</v>
      </c>
      <c r="D13" s="286">
        <f>'Tav10'!D13/'Tav10'!D$35*100</f>
        <v>4.6861234512361995E-2</v>
      </c>
      <c r="E13" s="286">
        <f>'Tav10'!E13/'Tav10'!E$35*100</f>
        <v>0.21775459036867495</v>
      </c>
      <c r="G13" s="286">
        <f>'Tav10'!G13/'Tav10'!G$35*100</f>
        <v>0.31165333505354148</v>
      </c>
      <c r="H13" s="286">
        <f>'Tav10'!H13/'Tav10'!H$35*100</f>
        <v>0.19076622642036961</v>
      </c>
      <c r="I13" s="286">
        <f>'Tav10'!I13/'Tav10'!I$35*100</f>
        <v>5.3648068669527899E-2</v>
      </c>
      <c r="J13" s="286">
        <f>'Tav10'!J13/'Tav10'!J$35*100</f>
        <v>0.22391670298648902</v>
      </c>
      <c r="L13" s="286">
        <f>'Tav10'!L13/'Tav10'!L$35*100</f>
        <v>0.33694183583259663</v>
      </c>
      <c r="M13" s="286">
        <f>'Tav10'!M13/'Tav10'!M$35*100</f>
        <v>0.20307549572134981</v>
      </c>
      <c r="N13" s="286">
        <f>'Tav10'!N13/'Tav10'!N$35*100</f>
        <v>9.8992398797949438E-2</v>
      </c>
      <c r="O13" s="286">
        <f>'Tav10'!O13/'Tav10'!O$35*100</f>
        <v>0.23752620613427319</v>
      </c>
      <c r="Q13" s="286">
        <f>'Tav10'!Q13/'Tav10'!Q$35*100</f>
        <v>0.29713099339541743</v>
      </c>
      <c r="R13" s="286">
        <f>'Tav10'!R13/'Tav10'!R$35*100</f>
        <v>0.26730357518531811</v>
      </c>
      <c r="S13" s="286">
        <f>'Tav10'!S13/'Tav10'!S$35*100</f>
        <v>0.14936135146271118</v>
      </c>
      <c r="T13" s="286">
        <f>'Tav10'!T13/'Tav10'!T$35*100</f>
        <v>0.27082606154143768</v>
      </c>
      <c r="V13" s="286">
        <f>'Tav10'!V13/'Tav10'!V$35*100</f>
        <v>0.21202172104382677</v>
      </c>
      <c r="W13" s="286">
        <f>'Tav10'!W13/'Tav10'!W$35*100</f>
        <v>0.24266070324023412</v>
      </c>
      <c r="X13" s="286">
        <f>'Tav10'!X13/'Tav10'!X$35*100</f>
        <v>5.4024851431658562E-2</v>
      </c>
      <c r="Y13" s="286">
        <f>'Tav10'!Y13/'Tav10'!Y$35*100</f>
        <v>0.22788461766949361</v>
      </c>
      <c r="AA13" s="286">
        <f>'Tav10'!AA13/'Tav10'!AA$35*100</f>
        <v>0.24364633562027871</v>
      </c>
      <c r="AB13" s="286">
        <f>'Tav10'!AB13/'Tav10'!AB$35*100</f>
        <v>0.22458057864646044</v>
      </c>
      <c r="AC13" s="286">
        <f>'Tav10'!AC13/'Tav10'!AC$35*100</f>
        <v>4.9427465194826596E-2</v>
      </c>
      <c r="AD13" s="286">
        <f>'Tav10'!AD13/'Tav10'!AD$35*100</f>
        <v>0.2239202554961072</v>
      </c>
      <c r="AF13" s="286">
        <f>'Tav10'!AF13/'Tav10'!AF$35*100</f>
        <v>0.20833089500356972</v>
      </c>
      <c r="AG13" s="286">
        <f>'Tav10'!AG13/'Tav10'!AG$35*100</f>
        <v>0.23764609789774607</v>
      </c>
      <c r="AH13" s="286">
        <f>'Tav10'!AH13/'Tav10'!AH$35*100</f>
        <v>0.10224948875255625</v>
      </c>
      <c r="AI13" s="286">
        <f>'Tav10'!AI13/'Tav10'!AI$35*100</f>
        <v>0.22782433484452991</v>
      </c>
      <c r="AK13" s="286">
        <f>'Tav10'!AK13/'Tav10'!AK$35*100</f>
        <v>0.16237632336703545</v>
      </c>
      <c r="AL13" s="286">
        <f>'Tav10'!AL13/'Tav10'!AL$35*100</f>
        <v>0.23931210149033674</v>
      </c>
      <c r="AM13" s="286">
        <f>'Tav10'!AM13/'Tav10'!AM$35*100</f>
        <v>6.1804697156983925E-2</v>
      </c>
      <c r="AN13" s="286">
        <f>'Tav10'!AN13/'Tav10'!AN$35*100</f>
        <v>0.22145711863527051</v>
      </c>
      <c r="AO13" s="286"/>
      <c r="AP13" s="334">
        <f>'Tav10'!AP13/'Tav10'!AP$35*100</f>
        <v>0.16525122369577039</v>
      </c>
      <c r="AQ13" s="334">
        <f>'Tav10'!AQ13/'Tav10'!AQ$35*100</f>
        <v>0.18007931583349071</v>
      </c>
      <c r="AR13" s="334">
        <f>'Tav10'!AR13/'Tav10'!AR$35*100</f>
        <v>0.18207954000958312</v>
      </c>
      <c r="AS13" s="334">
        <f>'Tav10'!AS13/'Tav10'!AS$35*100</f>
        <v>0.1745866346853312</v>
      </c>
      <c r="AU13" s="286">
        <f>'Tav10'!AU13/'Tav10'!AU$35*100</f>
        <v>0.18243155197127425</v>
      </c>
      <c r="AV13" s="334">
        <f>'Tav10'!AV13/'Tav10'!AV$35*100</f>
        <v>0.19608965734405864</v>
      </c>
      <c r="AW13" s="334">
        <f>'Tav10'!AW13/'Tav10'!AW$35*100</f>
        <v>0.20496894409937888</v>
      </c>
      <c r="AX13" s="334">
        <f>'Tav10'!AX13/'Tav10'!AX$35*100</f>
        <v>0.19253086941249184</v>
      </c>
      <c r="AZ13" s="286">
        <f t="shared" si="1"/>
        <v>1.7180328275503864E-2</v>
      </c>
      <c r="BA13" s="286">
        <f t="shared" si="2"/>
        <v>1.6010341510567933E-2</v>
      </c>
      <c r="BB13" s="286">
        <f t="shared" si="3"/>
        <v>2.2889404089795756E-2</v>
      </c>
      <c r="BC13" s="286">
        <f t="shared" si="4"/>
        <v>1.7944234727160641E-2</v>
      </c>
      <c r="BD13" s="286"/>
    </row>
    <row r="14" spans="1:57" x14ac:dyDescent="0.25">
      <c r="A14" s="27" t="s">
        <v>7</v>
      </c>
      <c r="B14" s="286">
        <f>'Tav10'!B14/'Tav10'!B$35*100</f>
        <v>4.4782533439176806</v>
      </c>
      <c r="C14" s="286">
        <f>'Tav10'!C14/'Tav10'!C$35*100</f>
        <v>4.1085279432238071</v>
      </c>
      <c r="D14" s="286">
        <f>'Tav10'!D14/'Tav10'!D$35*100</f>
        <v>1.4395771242197604</v>
      </c>
      <c r="E14" s="286">
        <f>'Tav10'!E14/'Tav10'!E$35*100</f>
        <v>4.0892939406197586</v>
      </c>
      <c r="G14" s="286">
        <f>'Tav10'!G14/'Tav10'!G$35*100</f>
        <v>4.2510643787898337</v>
      </c>
      <c r="H14" s="286">
        <f>'Tav10'!H14/'Tav10'!H$35*100</f>
        <v>3.8789849602229838</v>
      </c>
      <c r="I14" s="286">
        <f>'Tav10'!I14/'Tav10'!I$35*100</f>
        <v>1.6523605150214591</v>
      </c>
      <c r="J14" s="286">
        <f>'Tav10'!J14/'Tav10'!J$35*100</f>
        <v>3.8913524169009133</v>
      </c>
      <c r="L14" s="286">
        <f>'Tav10'!L14/'Tav10'!L$35*100</f>
        <v>3.5990503355518113</v>
      </c>
      <c r="M14" s="286">
        <f>'Tav10'!M14/'Tav10'!M$35*100</f>
        <v>4.0674319215926253</v>
      </c>
      <c r="N14" s="286">
        <f>'Tav10'!N14/'Tav10'!N$35*100</f>
        <v>1.4035707972423546</v>
      </c>
      <c r="O14" s="286">
        <f>'Tav10'!O14/'Tav10'!O$35*100</f>
        <v>3.807266313012915</v>
      </c>
      <c r="Q14" s="286">
        <f>'Tav10'!Q14/'Tav10'!Q$35*100</f>
        <v>3.6580962553972531</v>
      </c>
      <c r="R14" s="286">
        <f>'Tav10'!R14/'Tav10'!R$35*100</f>
        <v>4.2230252329624909</v>
      </c>
      <c r="S14" s="286">
        <f>'Tav10'!S14/'Tav10'!S$35*100</f>
        <v>1.7614338689740421</v>
      </c>
      <c r="T14" s="286">
        <f>'Tav10'!T14/'Tav10'!T$35*100</f>
        <v>3.9646159863073036</v>
      </c>
      <c r="V14" s="286">
        <f>'Tav10'!V14/'Tav10'!V$35*100</f>
        <v>3.0219804796879615</v>
      </c>
      <c r="W14" s="286">
        <f>'Tav10'!W14/'Tav10'!W$35*100</f>
        <v>4.1527606903255183</v>
      </c>
      <c r="X14" s="286">
        <f>'Tav10'!X14/'Tav10'!X$35*100</f>
        <v>1.5464613722312264</v>
      </c>
      <c r="Y14" s="286">
        <f>'Tav10'!Y14/'Tav10'!Y$35*100</f>
        <v>3.7606902598930203</v>
      </c>
      <c r="AA14" s="286">
        <f>'Tav10'!AA14/'Tav10'!AA$35*100</f>
        <v>3.2764825216886013</v>
      </c>
      <c r="AB14" s="286">
        <f>'Tav10'!AB14/'Tav10'!AB$35*100</f>
        <v>4.2929857321038476</v>
      </c>
      <c r="AC14" s="286">
        <f>'Tav10'!AC14/'Tav10'!AC$35*100</f>
        <v>1.4251585797841666</v>
      </c>
      <c r="AD14" s="286">
        <f>'Tav10'!AD14/'Tav10'!AD$35*100</f>
        <v>3.9459495715074371</v>
      </c>
      <c r="AF14" s="286">
        <f>'Tav10'!AF14/'Tav10'!AF$35*100</f>
        <v>2.9810044358095062</v>
      </c>
      <c r="AG14" s="286">
        <f>'Tav10'!AG14/'Tav10'!AG$35*100</f>
        <v>4.285019739017133</v>
      </c>
      <c r="AH14" s="286">
        <f>'Tav10'!AH14/'Tav10'!AH$35*100</f>
        <v>1.971954425942156</v>
      </c>
      <c r="AI14" s="286">
        <f>'Tav10'!AI14/'Tav10'!AI$35*100</f>
        <v>3.9208110088382107</v>
      </c>
      <c r="AK14" s="286">
        <f>'Tav10'!AK14/'Tav10'!AK$35*100</f>
        <v>2.834008097165992</v>
      </c>
      <c r="AL14" s="286">
        <f>'Tav10'!AL14/'Tav10'!AL$35*100</f>
        <v>4.5056692211628917</v>
      </c>
      <c r="AM14" s="286">
        <f>'Tav10'!AM14/'Tav10'!AM$35*100</f>
        <v>1.1742892459826948</v>
      </c>
      <c r="AN14" s="286">
        <f>'Tav10'!AN14/'Tav10'!AN$35*100</f>
        <v>4.1250713680167479</v>
      </c>
      <c r="AO14" s="286"/>
      <c r="AP14" s="334">
        <f>'Tav10'!AP14/'Tav10'!AP$35*100</f>
        <v>3.0676065765803453</v>
      </c>
      <c r="AQ14" s="334">
        <f>'Tav10'!AQ14/'Tav10'!AQ$35*100</f>
        <v>3.6063074972347371</v>
      </c>
      <c r="AR14" s="334">
        <f>'Tav10'!AR14/'Tav10'!AR$35*100</f>
        <v>2.117872544321993</v>
      </c>
      <c r="AS14" s="334">
        <f>'Tav10'!AS14/'Tav10'!AS$35*100</f>
        <v>3.3427049131981987</v>
      </c>
      <c r="AU14" s="286">
        <f>'Tav10'!AU14/'Tav10'!AU$35*100</f>
        <v>3.1404288589340785</v>
      </c>
      <c r="AV14" s="334">
        <f>'Tav10'!AV14/'Tav10'!AV$35*100</f>
        <v>3.3557095010448577</v>
      </c>
      <c r="AW14" s="334">
        <f>'Tav10'!AW14/'Tav10'!AW$35*100</f>
        <v>3.3478260869565215</v>
      </c>
      <c r="AX14" s="334">
        <f>'Tav10'!AX14/'Tav10'!AX$35*100</f>
        <v>3.2890319654600506</v>
      </c>
      <c r="AZ14" s="286">
        <f t="shared" si="1"/>
        <v>7.2822282353733225E-2</v>
      </c>
      <c r="BA14" s="286">
        <f t="shared" si="2"/>
        <v>-0.25059799618987944</v>
      </c>
      <c r="BB14" s="286">
        <f t="shared" si="3"/>
        <v>1.2299535426345285</v>
      </c>
      <c r="BC14" s="286">
        <f t="shared" si="4"/>
        <v>-5.3672947738148125E-2</v>
      </c>
      <c r="BD14" s="286"/>
    </row>
    <row r="15" spans="1:57" x14ac:dyDescent="0.25">
      <c r="A15" s="27" t="s">
        <v>50</v>
      </c>
      <c r="B15" s="286">
        <f>'Tav10'!B15/'Tav10'!B$35*100</f>
        <v>0.71086228609968782</v>
      </c>
      <c r="C15" s="286">
        <f>'Tav10'!C15/'Tav10'!C$35*100</f>
        <v>0.94679325468686215</v>
      </c>
      <c r="D15" s="286">
        <f>'Tav10'!D15/'Tav10'!D$35*100</f>
        <v>0.6035727005192224</v>
      </c>
      <c r="E15" s="286">
        <f>'Tav10'!E15/'Tav10'!E$35*100</f>
        <v>0.84554086642201332</v>
      </c>
      <c r="G15" s="286">
        <f>'Tav10'!G15/'Tav10'!G$35*100</f>
        <v>0.7136175977293252</v>
      </c>
      <c r="H15" s="286">
        <f>'Tav10'!H15/'Tav10'!H$35*100</f>
        <v>0.91447350026991159</v>
      </c>
      <c r="I15" s="286">
        <f>'Tav10'!I15/'Tav10'!I$35*100</f>
        <v>0.63572961373390557</v>
      </c>
      <c r="J15" s="286">
        <f>'Tav10'!J15/'Tav10'!J$35*100</f>
        <v>0.83422300237644931</v>
      </c>
      <c r="L15" s="286">
        <f>'Tav10'!L15/'Tav10'!L$35*100</f>
        <v>0.82289425252845372</v>
      </c>
      <c r="M15" s="286">
        <f>'Tav10'!M15/'Tav10'!M$35*100</f>
        <v>0.9043398442512115</v>
      </c>
      <c r="N15" s="286">
        <f>'Tav10'!N15/'Tav10'!N$35*100</f>
        <v>0.52678097931765955</v>
      </c>
      <c r="O15" s="286">
        <f>'Tav10'!O15/'Tav10'!O$35*100</f>
        <v>0.863049921259329</v>
      </c>
      <c r="Q15" s="286">
        <f>'Tav10'!Q15/'Tav10'!Q$35*100</f>
        <v>0.69280416434728964</v>
      </c>
      <c r="R15" s="286">
        <f>'Tav10'!R15/'Tav10'!R$35*100</f>
        <v>0.88791812590493391</v>
      </c>
      <c r="S15" s="286">
        <f>'Tav10'!S15/'Tav10'!S$35*100</f>
        <v>0.45323444581788219</v>
      </c>
      <c r="T15" s="286">
        <f>'Tav10'!T15/'Tav10'!T$35*100</f>
        <v>0.81563221484412785</v>
      </c>
      <c r="V15" s="286">
        <f>'Tav10'!V15/'Tav10'!V$35*100</f>
        <v>0.67006020701192504</v>
      </c>
      <c r="W15" s="286">
        <f>'Tav10'!W15/'Tav10'!W$35*100</f>
        <v>0.89757271324573984</v>
      </c>
      <c r="X15" s="286">
        <f>'Tav10'!X15/'Tav10'!X$35*100</f>
        <v>0.66855753646677474</v>
      </c>
      <c r="Y15" s="286">
        <f>'Tav10'!Y15/'Tav10'!Y$35*100</f>
        <v>0.82908178420110878</v>
      </c>
      <c r="AA15" s="286">
        <f>'Tav10'!AA15/'Tav10'!AA$35*100</f>
        <v>0.75948334743559687</v>
      </c>
      <c r="AB15" s="286">
        <f>'Tav10'!AB15/'Tav10'!AB$35*100</f>
        <v>0.96573253642675361</v>
      </c>
      <c r="AC15" s="286">
        <f>'Tav10'!AC15/'Tav10'!AC$35*100</f>
        <v>0.76612571051981215</v>
      </c>
      <c r="AD15" s="286">
        <f>'Tav10'!AD15/'Tav10'!AD$35*100</f>
        <v>0.90728979099056328</v>
      </c>
      <c r="AF15" s="286">
        <f>'Tav10'!AF15/'Tav10'!AF$35*100</f>
        <v>0.60509591413958164</v>
      </c>
      <c r="AG15" s="286">
        <f>'Tav10'!AG15/'Tav10'!AG$35*100</f>
        <v>0.85023628478637125</v>
      </c>
      <c r="AH15" s="286">
        <f>'Tav10'!AH15/'Tav10'!AH$35*100</f>
        <v>0.35056967572304998</v>
      </c>
      <c r="AI15" s="286">
        <f>'Tav10'!AI15/'Tav10'!AI$35*100</f>
        <v>0.7804986948756697</v>
      </c>
      <c r="AK15" s="286">
        <f>'Tav10'!AK15/'Tav10'!AK$35*100</f>
        <v>0.67765052285176119</v>
      </c>
      <c r="AL15" s="286">
        <f>'Tav10'!AL15/'Tav10'!AL$35*100</f>
        <v>1.0265663939792375</v>
      </c>
      <c r="AM15" s="286">
        <f>'Tav10'!AM15/'Tav10'!AM$35*100</f>
        <v>0.21631644004944375</v>
      </c>
      <c r="AN15" s="286">
        <f>'Tav10'!AN15/'Tav10'!AN$35*100</f>
        <v>0.94551808854824482</v>
      </c>
      <c r="AO15" s="286"/>
      <c r="AP15" s="334">
        <f>'Tav10'!AP15/'Tav10'!AP$35*100</f>
        <v>1.0187005815169645</v>
      </c>
      <c r="AQ15" s="334">
        <f>'Tav10'!AQ15/'Tav10'!AQ$35*100</f>
        <v>0.91523457522864005</v>
      </c>
      <c r="AR15" s="334">
        <f>'Tav10'!AR15/'Tav10'!AR$35*100</f>
        <v>0.82414949688548156</v>
      </c>
      <c r="AS15" s="334">
        <f>'Tav10'!AS15/'Tav10'!AS$35*100</f>
        <v>0.95039616223974199</v>
      </c>
      <c r="AU15" s="286">
        <f>'Tav10'!AU15/'Tav10'!AU$35*100</f>
        <v>0.7977760725093026</v>
      </c>
      <c r="AV15" s="334">
        <f>'Tav10'!AV15/'Tav10'!AV$35*100</f>
        <v>0.76932986001774828</v>
      </c>
      <c r="AW15" s="334">
        <f>'Tav10'!AW15/'Tav10'!AW$35*100</f>
        <v>0.73913043478260865</v>
      </c>
      <c r="AX15" s="334">
        <f>'Tav10'!AX15/'Tav10'!AX$35*100</f>
        <v>0.77590385017274421</v>
      </c>
      <c r="AZ15" s="286">
        <f t="shared" si="1"/>
        <v>-0.22092450900766192</v>
      </c>
      <c r="BA15" s="286">
        <f t="shared" si="2"/>
        <v>-0.14590471521089177</v>
      </c>
      <c r="BB15" s="286">
        <f t="shared" si="3"/>
        <v>-8.5019062102872911E-2</v>
      </c>
      <c r="BC15" s="286">
        <f t="shared" si="4"/>
        <v>-0.17449231206699778</v>
      </c>
      <c r="BD15" s="286"/>
    </row>
    <row r="16" spans="1:57" x14ac:dyDescent="0.25">
      <c r="A16" s="27" t="s">
        <v>8</v>
      </c>
      <c r="B16" s="286">
        <f>'Tav10'!B16/'Tav10'!B$35*100</f>
        <v>5.0219943536883065</v>
      </c>
      <c r="C16" s="286">
        <f>'Tav10'!C16/'Tav10'!C$35*100</f>
        <v>5.2819444589827595</v>
      </c>
      <c r="D16" s="286">
        <f>'Tav10'!D16/'Tav10'!D$35*100</f>
        <v>3.2146806875480327</v>
      </c>
      <c r="E16" s="286">
        <f>'Tav10'!E16/'Tav10'!E$35*100</f>
        <v>5.0766768611310136</v>
      </c>
      <c r="G16" s="286">
        <f>'Tav10'!G16/'Tav10'!G$35*100</f>
        <v>5.2259385885692167</v>
      </c>
      <c r="H16" s="286">
        <f>'Tav10'!H16/'Tav10'!H$35*100</f>
        <v>5.094770166484933</v>
      </c>
      <c r="I16" s="286">
        <f>'Tav10'!I16/'Tav10'!I$35*100</f>
        <v>2.1700643776824036</v>
      </c>
      <c r="J16" s="286">
        <f>'Tav10'!J16/'Tav10'!J$35*100</f>
        <v>4.9928093415915944</v>
      </c>
      <c r="L16" s="286">
        <f>'Tav10'!L16/'Tav10'!L$35*100</f>
        <v>4.5431546874391868</v>
      </c>
      <c r="M16" s="286">
        <f>'Tav10'!M16/'Tav10'!M$35*100</f>
        <v>5.1442502245427715</v>
      </c>
      <c r="N16" s="286">
        <f>'Tav10'!N16/'Tav10'!N$35*100</f>
        <v>1.8384302633904896</v>
      </c>
      <c r="O16" s="286">
        <f>'Tav10'!O16/'Tav10'!O$35*100</f>
        <v>4.8155707638986254</v>
      </c>
      <c r="Q16" s="286">
        <f>'Tav10'!Q16/'Tav10'!Q$35*100</f>
        <v>4.9075508883840584</v>
      </c>
      <c r="R16" s="286">
        <f>'Tav10'!R16/'Tav10'!R$35*100</f>
        <v>5.5180863044043216</v>
      </c>
      <c r="S16" s="286">
        <f>'Tav10'!S16/'Tav10'!S$35*100</f>
        <v>2.127111660486197</v>
      </c>
      <c r="T16" s="286">
        <f>'Tav10'!T16/'Tav10'!T$35*100</f>
        <v>5.2089860423649341</v>
      </c>
      <c r="V16" s="286">
        <f>'Tav10'!V16/'Tav10'!V$35*100</f>
        <v>4.3647847129655313</v>
      </c>
      <c r="W16" s="286">
        <f>'Tav10'!W16/'Tav10'!W$35*100</f>
        <v>5.6331948966482912</v>
      </c>
      <c r="X16" s="286">
        <f>'Tav10'!X16/'Tav10'!X$35*100</f>
        <v>1.8908698001080499</v>
      </c>
      <c r="Y16" s="286">
        <f>'Tav10'!Y16/'Tav10'!Y$35*100</f>
        <v>5.1645925760466893</v>
      </c>
      <c r="AA16" s="286">
        <f>'Tav10'!AA16/'Tav10'!AA$35*100</f>
        <v>3.976838306505051</v>
      </c>
      <c r="AB16" s="286">
        <f>'Tav10'!AB16/'Tav10'!AB$35*100</f>
        <v>5.512497927225799</v>
      </c>
      <c r="AC16" s="286">
        <f>'Tav10'!AC16/'Tav10'!AC$35*100</f>
        <v>1.9111953208666284</v>
      </c>
      <c r="AD16" s="286">
        <f>'Tav10'!AD16/'Tav10'!AD$35*100</f>
        <v>5.0111186209814313</v>
      </c>
      <c r="AF16" s="286">
        <f>'Tav10'!AF16/'Tav10'!AF$35*100</f>
        <v>4.0343628936927241</v>
      </c>
      <c r="AG16" s="286">
        <f>'Tav10'!AG16/'Tav10'!AG$35*100</f>
        <v>5.3690126601971953</v>
      </c>
      <c r="AH16" s="286">
        <f>'Tav10'!AH16/'Tav10'!AH$35*100</f>
        <v>2.0303827052293308</v>
      </c>
      <c r="AI16" s="286">
        <f>'Tav10'!AI16/'Tav10'!AI$35*100</f>
        <v>4.9772175665155469</v>
      </c>
      <c r="AK16" s="286">
        <f>'Tav10'!AK16/'Tav10'!AK$35*100</f>
        <v>3.9446621489965148</v>
      </c>
      <c r="AL16" s="286">
        <f>'Tav10'!AL16/'Tav10'!AL$35*100</f>
        <v>6.0669743798515716</v>
      </c>
      <c r="AM16" s="286">
        <f>'Tav10'!AM16/'Tav10'!AM$35*100</f>
        <v>1.0506798516687268</v>
      </c>
      <c r="AN16" s="286">
        <f>'Tav10'!AN16/'Tav10'!AN$35*100</f>
        <v>5.572760774407862</v>
      </c>
      <c r="AO16" s="286"/>
      <c r="AP16" s="334">
        <f>'Tav10'!AP16/'Tav10'!AP$35*100</f>
        <v>4.7065221938668786</v>
      </c>
      <c r="AQ16" s="334">
        <f>'Tav10'!AQ16/'Tav10'!AQ$35*100</f>
        <v>5.2115088893085488</v>
      </c>
      <c r="AR16" s="334">
        <f>'Tav10'!AR16/'Tav10'!AR$35*100</f>
        <v>3.4786775275515094</v>
      </c>
      <c r="AS16" s="334">
        <f>'Tav10'!AS16/'Tav10'!AS$35*100</f>
        <v>4.9505534474962154</v>
      </c>
      <c r="AU16" s="286">
        <f>'Tav10'!AU16/'Tav10'!AU$35*100</f>
        <v>4.5405186268406039</v>
      </c>
      <c r="AV16" s="334">
        <f>'Tav10'!AV16/'Tav10'!AV$35*100</f>
        <v>4.7383562820255918</v>
      </c>
      <c r="AW16" s="334">
        <f>'Tav10'!AW16/'Tav10'!AW$35*100</f>
        <v>3.5403726708074532</v>
      </c>
      <c r="AX16" s="334">
        <f>'Tav10'!AX16/'Tav10'!AX$35*100</f>
        <v>4.5918390032859202</v>
      </c>
      <c r="AZ16" s="286">
        <f t="shared" si="1"/>
        <v>-0.16600356702627472</v>
      </c>
      <c r="BA16" s="286">
        <f t="shared" si="2"/>
        <v>-0.47315260728295705</v>
      </c>
      <c r="BB16" s="286">
        <f t="shared" si="3"/>
        <v>6.169514325594383E-2</v>
      </c>
      <c r="BC16" s="286">
        <f t="shared" si="4"/>
        <v>-0.35871444421029519</v>
      </c>
      <c r="BD16" s="286"/>
    </row>
    <row r="17" spans="1:57" x14ac:dyDescent="0.25">
      <c r="A17" s="27" t="s">
        <v>9</v>
      </c>
      <c r="B17" s="286">
        <f>'Tav10'!B17/'Tav10'!B$35*100</f>
        <v>6.7746787391893424</v>
      </c>
      <c r="C17" s="286">
        <f>'Tav10'!C17/'Tav10'!C$35*100</f>
        <v>5.3519028328779932</v>
      </c>
      <c r="D17" s="286">
        <f>'Tav10'!D17/'Tav10'!D$35*100</f>
        <v>2.6204802339312829</v>
      </c>
      <c r="E17" s="286">
        <f>'Tav10'!E17/'Tav10'!E$35*100</f>
        <v>5.696143955126332</v>
      </c>
      <c r="G17" s="286">
        <f>'Tav10'!G17/'Tav10'!G$35*100</f>
        <v>6.1810572829312349</v>
      </c>
      <c r="H17" s="286">
        <f>'Tav10'!H17/'Tav10'!H$35*100</f>
        <v>5.4300627786488072</v>
      </c>
      <c r="I17" s="286">
        <f>'Tav10'!I17/'Tav10'!I$35*100</f>
        <v>3.0069742489270386</v>
      </c>
      <c r="J17" s="286">
        <f>'Tav10'!J17/'Tav10'!J$35*100</f>
        <v>5.5579324491289235</v>
      </c>
      <c r="L17" s="286">
        <f>'Tav10'!L17/'Tav10'!L$35*100</f>
        <v>5.8041845284760338</v>
      </c>
      <c r="M17" s="286">
        <f>'Tav10'!M17/'Tav10'!M$35*100</f>
        <v>5.7290484321486028</v>
      </c>
      <c r="N17" s="286">
        <f>'Tav10'!N17/'Tav10'!N$35*100</f>
        <v>2.7010783100583349</v>
      </c>
      <c r="O17" s="286">
        <f>'Tav10'!O17/'Tav10'!O$35*100</f>
        <v>5.6114547298200543</v>
      </c>
      <c r="Q17" s="286">
        <f>'Tav10'!Q17/'Tav10'!Q$35*100</f>
        <v>5.8305375438174183</v>
      </c>
      <c r="R17" s="286">
        <f>'Tav10'!R17/'Tav10'!R$35*100</f>
        <v>5.8265373049364539</v>
      </c>
      <c r="S17" s="286">
        <f>'Tav10'!S17/'Tav10'!S$35*100</f>
        <v>2.9820766378244747</v>
      </c>
      <c r="T17" s="286">
        <f>'Tav10'!T17/'Tav10'!T$35*100</f>
        <v>5.7115281907221043</v>
      </c>
      <c r="V17" s="286">
        <f>'Tav10'!V17/'Tav10'!V$35*100</f>
        <v>5.7782628532577096</v>
      </c>
      <c r="W17" s="286">
        <f>'Tav10'!W17/'Tav10'!W$35*100</f>
        <v>5.4911330283647937</v>
      </c>
      <c r="X17" s="286">
        <f>'Tav10'!X17/'Tav10'!X$35*100</f>
        <v>3.0861696380334958</v>
      </c>
      <c r="Y17" s="286">
        <f>'Tav10'!Y17/'Tav10'!Y$35*100</f>
        <v>5.4827755823651998</v>
      </c>
      <c r="AA17" s="286">
        <f>'Tav10'!AA17/'Tav10'!AA$35*100</f>
        <v>5.2225948844463934</v>
      </c>
      <c r="AB17" s="286">
        <f>'Tav10'!AB17/'Tav10'!AB$35*100</f>
        <v>5.4623908639322867</v>
      </c>
      <c r="AC17" s="286">
        <f>'Tav10'!AC17/'Tav10'!AC$35*100</f>
        <v>3.0645028420792486</v>
      </c>
      <c r="AD17" s="286">
        <f>'Tav10'!AD17/'Tav10'!AD$35*100</f>
        <v>5.3266191653037112</v>
      </c>
      <c r="AF17" s="286">
        <f>'Tav10'!AF17/'Tav10'!AF$35*100</f>
        <v>5.2890298568602896</v>
      </c>
      <c r="AG17" s="286">
        <f>'Tav10'!AG17/'Tav10'!AG$35*100</f>
        <v>5.9489313704517617</v>
      </c>
      <c r="AH17" s="286">
        <f>'Tav10'!AH17/'Tav10'!AH$35*100</f>
        <v>3.0674846625766872</v>
      </c>
      <c r="AI17" s="286">
        <f>'Tav10'!AI17/'Tav10'!AI$35*100</f>
        <v>5.7310985941292305</v>
      </c>
      <c r="AK17" s="286">
        <f>'Tav10'!AK17/'Tav10'!AK$35*100</f>
        <v>5.6463660178830457</v>
      </c>
      <c r="AL17" s="286">
        <f>'Tav10'!AL17/'Tav10'!AL$35*100</f>
        <v>6.0026076766921017</v>
      </c>
      <c r="AM17" s="286">
        <f>'Tav10'!AM17/'Tav10'!AM$35*100</f>
        <v>3.2447466007416561</v>
      </c>
      <c r="AN17" s="286">
        <f>'Tav10'!AN17/'Tav10'!AN$35*100</f>
        <v>5.8928355161854009</v>
      </c>
      <c r="AO17" s="286"/>
      <c r="AP17" s="334">
        <f>'Tav10'!AP17/'Tav10'!AP$35*100</f>
        <v>5.5317324185248715</v>
      </c>
      <c r="AQ17" s="334">
        <f>'Tav10'!AQ17/'Tav10'!AQ$35*100</f>
        <v>5.0570588393989269</v>
      </c>
      <c r="AR17" s="334">
        <f>'Tav10'!AR17/'Tav10'!AR$35*100</f>
        <v>3.9003354096789651</v>
      </c>
      <c r="AS17" s="334">
        <f>'Tav10'!AS17/'Tav10'!AS$35*100</f>
        <v>5.1880541847708548</v>
      </c>
      <c r="AU17" s="286">
        <f>'Tav10'!AU17/'Tav10'!AU$35*100</f>
        <v>5.6394515470485178</v>
      </c>
      <c r="AV17" s="334">
        <f>'Tav10'!AV17/'Tav10'!AV$35*100</f>
        <v>4.9501903644118741</v>
      </c>
      <c r="AW17" s="334">
        <f>'Tav10'!AW17/'Tav10'!AW$35*100</f>
        <v>3.9813664596273295</v>
      </c>
      <c r="AX17" s="334">
        <f>'Tav10'!AX17/'Tav10'!AX$35*100</f>
        <v>5.0925081925664406</v>
      </c>
      <c r="AZ17" s="286">
        <f t="shared" si="1"/>
        <v>0.10771912852364629</v>
      </c>
      <c r="BA17" s="286">
        <f t="shared" si="2"/>
        <v>-0.10686847498705276</v>
      </c>
      <c r="BB17" s="286">
        <f t="shared" si="3"/>
        <v>8.1031049948364409E-2</v>
      </c>
      <c r="BC17" s="286">
        <f t="shared" si="4"/>
        <v>-9.5545992204414176E-2</v>
      </c>
      <c r="BD17" s="286"/>
    </row>
    <row r="18" spans="1:57" x14ac:dyDescent="0.25">
      <c r="A18" s="27" t="s">
        <v>10</v>
      </c>
      <c r="B18" s="286">
        <f>'Tav10'!B18/'Tav10'!B$35*100</f>
        <v>2.6235056075156824</v>
      </c>
      <c r="C18" s="286">
        <f>'Tav10'!C18/'Tav10'!C$35*100</f>
        <v>1.5689168489771421</v>
      </c>
      <c r="D18" s="286">
        <f>'Tav10'!D18/'Tav10'!D$35*100</f>
        <v>1.5914075240398131</v>
      </c>
      <c r="E18" s="286">
        <f>'Tav10'!E18/'Tav10'!E$35*100</f>
        <v>1.9376414910885962</v>
      </c>
      <c r="G18" s="286">
        <f>'Tav10'!G18/'Tav10'!G$35*100</f>
        <v>2.3331666881692685</v>
      </c>
      <c r="H18" s="286">
        <f>'Tav10'!H18/'Tav10'!H$35*100</f>
        <v>1.7190467280473669</v>
      </c>
      <c r="I18" s="286">
        <f>'Tav10'!I18/'Tav10'!I$35*100</f>
        <v>1.7328326180257512</v>
      </c>
      <c r="J18" s="286">
        <f>'Tav10'!J18/'Tav10'!J$35*100</f>
        <v>1.9227514031446968</v>
      </c>
      <c r="L18" s="286">
        <f>'Tav10'!L18/'Tav10'!L$35*100</f>
        <v>2.1812257788304894</v>
      </c>
      <c r="M18" s="286">
        <f>'Tav10'!M18/'Tav10'!M$35*100</f>
        <v>1.5014755667854358</v>
      </c>
      <c r="N18" s="286">
        <f>'Tav10'!N18/'Tav10'!N$35*100</f>
        <v>1.1490189146190561</v>
      </c>
      <c r="O18" s="286">
        <f>'Tav10'!O18/'Tav10'!O$35*100</f>
        <v>1.6845286808410742</v>
      </c>
      <c r="Q18" s="286">
        <f>'Tav10'!Q18/'Tav10'!Q$35*100</f>
        <v>2.3416931201011</v>
      </c>
      <c r="R18" s="286">
        <f>'Tav10'!R18/'Tav10'!R$35*100</f>
        <v>1.4008687366193522</v>
      </c>
      <c r="S18" s="286">
        <f>'Tav10'!S18/'Tav10'!S$35*100</f>
        <v>0.93222084878450773</v>
      </c>
      <c r="T18" s="286">
        <f>'Tav10'!T18/'Tav10'!T$35*100</f>
        <v>1.6447216252927992</v>
      </c>
      <c r="V18" s="286">
        <f>'Tav10'!V18/'Tav10'!V$35*100</f>
        <v>2.0602785804385362</v>
      </c>
      <c r="W18" s="286">
        <f>'Tav10'!W18/'Tav10'!W$35*100</f>
        <v>1.317300960446985</v>
      </c>
      <c r="X18" s="286">
        <f>'Tav10'!X18/'Tav10'!X$35*100</f>
        <v>0.94543490005402497</v>
      </c>
      <c r="Y18" s="286">
        <f>'Tav10'!Y18/'Tav10'!Y$35*100</f>
        <v>1.5015671522977376</v>
      </c>
      <c r="AA18" s="286">
        <f>'Tav10'!AA18/'Tav10'!AA$35*100</f>
        <v>1.5811525796947796</v>
      </c>
      <c r="AB18" s="286">
        <f>'Tav10'!AB18/'Tav10'!AB$35*100</f>
        <v>1.3712753148814374</v>
      </c>
      <c r="AC18" s="286">
        <f>'Tav10'!AC18/'Tav10'!AC$35*100</f>
        <v>0.63431913666694129</v>
      </c>
      <c r="AD18" s="286">
        <f>'Tav10'!AD18/'Tav10'!AD$35*100</f>
        <v>1.4013074053627352</v>
      </c>
      <c r="AF18" s="286">
        <f>'Tav10'!AF18/'Tav10'!AF$35*100</f>
        <v>1.2850973186175256</v>
      </c>
      <c r="AG18" s="286">
        <f>'Tav10'!AG18/'Tav10'!AG$35*100</f>
        <v>1.3893156492483616</v>
      </c>
      <c r="AH18" s="286">
        <f>'Tav10'!AH18/'Tav10'!AH$35*100</f>
        <v>0.64271107215892487</v>
      </c>
      <c r="AI18" s="286">
        <f>'Tav10'!AI18/'Tav10'!AI$35*100</f>
        <v>1.3492008975591885</v>
      </c>
      <c r="AK18" s="286">
        <f>'Tav10'!AK18/'Tav10'!AK$35*100</f>
        <v>1.5328324925848145</v>
      </c>
      <c r="AL18" s="286">
        <f>'Tav10'!AL18/'Tav10'!AL$35*100</f>
        <v>1.2444229277497509</v>
      </c>
      <c r="AM18" s="286">
        <f>'Tav10'!AM18/'Tav10'!AM$35*100</f>
        <v>0.46353522867737945</v>
      </c>
      <c r="AN18" s="286">
        <f>'Tav10'!AN18/'Tav10'!AN$35*100</f>
        <v>1.2911123029810205</v>
      </c>
      <c r="AO18" s="286"/>
      <c r="AP18" s="334">
        <f>'Tav10'!AP18/'Tav10'!AP$35*100</f>
        <v>1.2895870811195247</v>
      </c>
      <c r="AQ18" s="334">
        <f>'Tav10'!AQ18/'Tav10'!AQ$35*100</f>
        <v>1.1432001510777781</v>
      </c>
      <c r="AR18" s="334">
        <f>'Tav10'!AR18/'Tav10'!AR$35*100</f>
        <v>1.2458073790129371</v>
      </c>
      <c r="AS18" s="334">
        <f>'Tav10'!AS18/'Tav10'!AS$35*100</f>
        <v>1.2024457857381594</v>
      </c>
      <c r="AU18" s="286">
        <f>'Tav10'!AU18/'Tav10'!AU$35*100</f>
        <v>1.229241171615967</v>
      </c>
      <c r="AV18" s="334">
        <f>'Tav10'!AV18/'Tav10'!AV$35*100</f>
        <v>1.081355738127272</v>
      </c>
      <c r="AW18" s="334">
        <f>'Tav10'!AW18/'Tav10'!AW$35*100</f>
        <v>1.6583850931677018</v>
      </c>
      <c r="AX18" s="334">
        <f>'Tav10'!AX18/'Tav10'!AX$35*100</f>
        <v>1.1680798936411456</v>
      </c>
      <c r="AZ18" s="286">
        <f t="shared" si="1"/>
        <v>-6.0345909503557671E-2</v>
      </c>
      <c r="BA18" s="286">
        <f t="shared" si="2"/>
        <v>-6.1844412950506022E-2</v>
      </c>
      <c r="BB18" s="286">
        <f t="shared" si="3"/>
        <v>0.41257771415476463</v>
      </c>
      <c r="BC18" s="286">
        <f t="shared" si="4"/>
        <v>-3.4365892097013795E-2</v>
      </c>
      <c r="BD18" s="286"/>
    </row>
    <row r="19" spans="1:57" x14ac:dyDescent="0.25">
      <c r="A19" s="27" t="s">
        <v>11</v>
      </c>
      <c r="B19" s="286">
        <f>'Tav10'!B19/'Tav10'!B$35*100</f>
        <v>4.7187886094912947</v>
      </c>
      <c r="C19" s="286">
        <f>'Tav10'!C19/'Tav10'!C$35*100</f>
        <v>2.3175237875917221</v>
      </c>
      <c r="D19" s="286">
        <f>'Tav10'!D19/'Tav10'!D$35*100</f>
        <v>1.5014339537760784</v>
      </c>
      <c r="E19" s="286">
        <f>'Tav10'!E19/'Tav10'!E$35*100</f>
        <v>3.1089823248578199</v>
      </c>
      <c r="G19" s="286">
        <f>'Tav10'!G19/'Tav10'!G$35*100</f>
        <v>3.9365888272480971</v>
      </c>
      <c r="H19" s="286">
        <f>'Tav10'!H19/'Tav10'!H$35*100</f>
        <v>2.4522170390586857</v>
      </c>
      <c r="I19" s="286">
        <f>'Tav10'!I19/'Tav10'!I$35*100</f>
        <v>1.0756437768240343</v>
      </c>
      <c r="J19" s="286">
        <f>'Tav10'!J19/'Tav10'!J$35*100</f>
        <v>2.8745306745890526</v>
      </c>
      <c r="L19" s="286">
        <f>'Tav10'!L19/'Tav10'!L$35*100</f>
        <v>4.0016013077346502</v>
      </c>
      <c r="M19" s="286">
        <f>'Tav10'!M19/'Tav10'!M$35*100</f>
        <v>2.3722573704314183</v>
      </c>
      <c r="N19" s="286">
        <f>'Tav10'!N19/'Tav10'!N$35*100</f>
        <v>1.1596252430616933</v>
      </c>
      <c r="O19" s="286">
        <f>'Tav10'!O19/'Tav10'!O$35*100</f>
        <v>2.7940711372239595</v>
      </c>
      <c r="Q19" s="286">
        <f>'Tav10'!Q19/'Tav10'!Q$35*100</f>
        <v>3.4136213874136816</v>
      </c>
      <c r="R19" s="286">
        <f>'Tav10'!R19/'Tav10'!R$35*100</f>
        <v>2.3506626901134799</v>
      </c>
      <c r="S19" s="286">
        <f>'Tav10'!S19/'Tav10'!S$35*100</f>
        <v>1.1536876802636999</v>
      </c>
      <c r="T19" s="286">
        <f>'Tav10'!T19/'Tav10'!T$35*100</f>
        <v>2.5989209011274603</v>
      </c>
      <c r="V19" s="286">
        <f>'Tav10'!V19/'Tav10'!V$35*100</f>
        <v>2.8681081758080533</v>
      </c>
      <c r="W19" s="286">
        <f>'Tav10'!W19/'Tav10'!W$35*100</f>
        <v>1.7665971084632168</v>
      </c>
      <c r="X19" s="286">
        <f>'Tav10'!X19/'Tav10'!X$35*100</f>
        <v>0.99270664505672601</v>
      </c>
      <c r="Y19" s="286">
        <f>'Tav10'!Y19/'Tav10'!Y$35*100</f>
        <v>2.0319513719414388</v>
      </c>
      <c r="AA19" s="286">
        <f>'Tav10'!AA19/'Tav10'!AA$35*100</f>
        <v>2.385491319462143</v>
      </c>
      <c r="AB19" s="286">
        <f>'Tav10'!AB19/'Tav10'!AB$35*100</f>
        <v>1.8582871314967953</v>
      </c>
      <c r="AC19" s="286">
        <f>'Tav10'!AC19/'Tav10'!AC$35*100</f>
        <v>0.86498064090946536</v>
      </c>
      <c r="AD19" s="286">
        <f>'Tav10'!AD19/'Tav10'!AD$35*100</f>
        <v>1.9605920988138417</v>
      </c>
      <c r="AF19" s="286">
        <f>'Tav10'!AF19/'Tav10'!AF$35*100</f>
        <v>1.8316733184302616</v>
      </c>
      <c r="AG19" s="286">
        <f>'Tav10'!AG19/'Tav10'!AG$35*100</f>
        <v>1.823379553100873</v>
      </c>
      <c r="AH19" s="286">
        <f>'Tav10'!AH19/'Tav10'!AH$35*100</f>
        <v>0.92024539877300615</v>
      </c>
      <c r="AI19" s="286">
        <f>'Tav10'!AI19/'Tav10'!AI$35*100</f>
        <v>1.8077116820076018</v>
      </c>
      <c r="AK19" s="286">
        <f>'Tav10'!AK19/'Tav10'!AK$35*100</f>
        <v>1.5999480395765227</v>
      </c>
      <c r="AL19" s="286">
        <f>'Tav10'!AL19/'Tav10'!AL$35*100</f>
        <v>1.8567318219077853</v>
      </c>
      <c r="AM19" s="286">
        <f>'Tav10'!AM19/'Tav10'!AM$35*100</f>
        <v>1.0815822002472189</v>
      </c>
      <c r="AN19" s="286">
        <f>'Tav10'!AN19/'Tav10'!AN$35*100</f>
        <v>1.7945812211283934</v>
      </c>
      <c r="AO19" s="286"/>
      <c r="AP19" s="334">
        <f>'Tav10'!AP19/'Tav10'!AP$35*100</f>
        <v>1.9118939045308121</v>
      </c>
      <c r="AQ19" s="334">
        <f>'Tav10'!AQ19/'Tav10'!AQ$35*100</f>
        <v>1.6092481182723175</v>
      </c>
      <c r="AR19" s="334">
        <f>'Tav10'!AR19/'Tav10'!AR$35*100</f>
        <v>1.7249640632486822</v>
      </c>
      <c r="AS19" s="334">
        <f>'Tav10'!AS19/'Tav10'!AS$35*100</f>
        <v>1.7277785423588856</v>
      </c>
      <c r="AU19" s="286">
        <f>'Tav10'!AU19/'Tav10'!AU$35*100</f>
        <v>1.5332937582347577</v>
      </c>
      <c r="AV19" s="334">
        <f>'Tav10'!AV19/'Tav10'!AV$35*100</f>
        <v>1.4778289869178141</v>
      </c>
      <c r="AW19" s="334">
        <f>'Tav10'!AW19/'Tav10'!AW$35*100</f>
        <v>1.3850931677018634</v>
      </c>
      <c r="AX19" s="334">
        <f>'Tav10'!AX19/'Tav10'!AX$35*100</f>
        <v>1.4882236025949427</v>
      </c>
      <c r="AZ19" s="286">
        <f t="shared" si="1"/>
        <v>-0.37860014629605443</v>
      </c>
      <c r="BA19" s="286">
        <f t="shared" si="2"/>
        <v>-0.13141913135450345</v>
      </c>
      <c r="BB19" s="286">
        <f t="shared" si="3"/>
        <v>-0.33987089554681882</v>
      </c>
      <c r="BC19" s="286">
        <f t="shared" si="4"/>
        <v>-0.23955493976394293</v>
      </c>
      <c r="BD19" s="286"/>
    </row>
    <row r="20" spans="1:57" x14ac:dyDescent="0.25">
      <c r="A20" s="27" t="s">
        <v>12</v>
      </c>
      <c r="B20" s="286">
        <f>'Tav10'!B20/'Tav10'!B$35*100</f>
        <v>13.136926042866607</v>
      </c>
      <c r="C20" s="286">
        <f>'Tav10'!C20/'Tav10'!C$35*100</f>
        <v>10.316330482660442</v>
      </c>
      <c r="D20" s="286">
        <f>'Tav10'!D20/'Tav10'!D$35*100</f>
        <v>10.041425331308929</v>
      </c>
      <c r="E20" s="286">
        <f>'Tav10'!E20/'Tav10'!E$35*100</f>
        <v>11.283930563946953</v>
      </c>
      <c r="G20" s="286">
        <f>'Tav10'!G20/'Tav10'!G$35*100</f>
        <v>13.547042317120372</v>
      </c>
      <c r="H20" s="286">
        <f>'Tav10'!H20/'Tav10'!H$35*100</f>
        <v>10.817972028122426</v>
      </c>
      <c r="I20" s="286">
        <f>'Tav10'!I20/'Tav10'!I$35*100</f>
        <v>8.511266094420602</v>
      </c>
      <c r="J20" s="286">
        <f>'Tav10'!J20/'Tav10'!J$35*100</f>
        <v>11.605549402289016</v>
      </c>
      <c r="L20" s="286">
        <f>'Tav10'!L20/'Tav10'!L$35*100</f>
        <v>15.38701050302191</v>
      </c>
      <c r="M20" s="286">
        <f>'Tav10'!M20/'Tav10'!M$35*100</f>
        <v>11.234294343496156</v>
      </c>
      <c r="N20" s="286">
        <f>'Tav10'!N20/'Tav10'!N$35*100</f>
        <v>7.7850450768958819</v>
      </c>
      <c r="O20" s="286">
        <f>'Tav10'!O20/'Tav10'!O$35*100</f>
        <v>12.292837044306708</v>
      </c>
      <c r="Q20" s="286">
        <f>'Tav10'!Q20/'Tav10'!Q$35*100</f>
        <v>15.898388722562398</v>
      </c>
      <c r="R20" s="286">
        <f>'Tav10'!R20/'Tav10'!R$35*100</f>
        <v>11.089076441397404</v>
      </c>
      <c r="S20" s="286">
        <f>'Tav10'!S20/'Tav10'!S$35*100</f>
        <v>7.5298722702925422</v>
      </c>
      <c r="T20" s="286">
        <f>'Tav10'!T20/'Tav10'!T$35*100</f>
        <v>12.288101736398771</v>
      </c>
      <c r="V20" s="286">
        <f>'Tav10'!V20/'Tav10'!V$35*100</f>
        <v>16.605684329179375</v>
      </c>
      <c r="W20" s="286">
        <f>'Tav10'!W20/'Tav10'!W$35*100</f>
        <v>11.792834372174905</v>
      </c>
      <c r="X20" s="286">
        <f>'Tav10'!X20/'Tav10'!X$35*100</f>
        <v>9.1572123176661258</v>
      </c>
      <c r="Y20" s="286">
        <f>'Tav10'!Y20/'Tav10'!Y$35*100</f>
        <v>12.978492349587837</v>
      </c>
      <c r="AA20" s="286">
        <f>'Tav10'!AA20/'Tav10'!AA$35*100</f>
        <v>16.724944695340135</v>
      </c>
      <c r="AB20" s="286">
        <f>'Tav10'!AB20/'Tav10'!AB$35*100</f>
        <v>11.83103465678464</v>
      </c>
      <c r="AC20" s="286">
        <f>'Tav10'!AC20/'Tav10'!AC$35*100</f>
        <v>9.9513963258917535</v>
      </c>
      <c r="AD20" s="286">
        <f>'Tav10'!AD20/'Tav10'!AD$35*100</f>
        <v>13.010592356786486</v>
      </c>
      <c r="AF20" s="286">
        <f>'Tav10'!AF20/'Tav10'!AF$35*100</f>
        <v>16.637211643122154</v>
      </c>
      <c r="AG20" s="286">
        <f>'Tav10'!AG20/'Tav10'!AG$35*100</f>
        <v>11.681219735127673</v>
      </c>
      <c r="AH20" s="286">
        <f>'Tav10'!AH20/'Tav10'!AH$35*100</f>
        <v>10.400233713117149</v>
      </c>
      <c r="AI20" s="286">
        <f>'Tav10'!AI20/'Tav10'!AI$35*100</f>
        <v>12.868067958052846</v>
      </c>
      <c r="AK20" s="286">
        <f>'Tav10'!AK20/'Tav10'!AK$35*100</f>
        <v>16.616510424559962</v>
      </c>
      <c r="AL20" s="286">
        <f>'Tav10'!AL20/'Tav10'!AL$35*100</f>
        <v>12.715999801948605</v>
      </c>
      <c r="AM20" s="286">
        <f>'Tav10'!AM20/'Tav10'!AM$35*100</f>
        <v>8.8689740420271939</v>
      </c>
      <c r="AN20" s="286">
        <f>'Tav10'!AN20/'Tav10'!AN$35*100</f>
        <v>13.441409020917316</v>
      </c>
      <c r="AO20" s="286"/>
      <c r="AP20" s="334">
        <f>'Tav10'!AP20/'Tav10'!AP$35*100</f>
        <v>11.94201564657156</v>
      </c>
      <c r="AQ20" s="334">
        <f>'Tav10'!AQ20/'Tav10'!AQ$35*100</f>
        <v>10.854668573124343</v>
      </c>
      <c r="AR20" s="334">
        <f>'Tav10'!AR20/'Tav10'!AR$35*100</f>
        <v>11.106851940584571</v>
      </c>
      <c r="AS20" s="334">
        <f>'Tav10'!AS20/'Tav10'!AS$35*100</f>
        <v>11.273813970862905</v>
      </c>
      <c r="AU20" s="286">
        <f>'Tav10'!AU20/'Tav10'!AU$35*100</f>
        <v>12.560267566276226</v>
      </c>
      <c r="AV20" s="334">
        <f>'Tav10'!AV20/'Tav10'!AV$35*100</f>
        <v>10.588841496579166</v>
      </c>
      <c r="AW20" s="334">
        <f>'Tav10'!AW20/'Tav10'!AW$35*100</f>
        <v>11.875776397515528</v>
      </c>
      <c r="AX20" s="334">
        <f>'Tav10'!AX20/'Tav10'!AX$35*100</f>
        <v>11.286399672741986</v>
      </c>
      <c r="AZ20" s="286">
        <f t="shared" si="1"/>
        <v>0.6182519197046652</v>
      </c>
      <c r="BA20" s="286">
        <f t="shared" si="2"/>
        <v>-0.26582707654517712</v>
      </c>
      <c r="BB20" s="286">
        <f t="shared" si="3"/>
        <v>0.76892445693095723</v>
      </c>
      <c r="BC20" s="286">
        <f t="shared" si="4"/>
        <v>1.2585701879080702E-2</v>
      </c>
      <c r="BD20" s="286"/>
    </row>
    <row r="21" spans="1:57" x14ac:dyDescent="0.25">
      <c r="A21" s="27" t="s">
        <v>13</v>
      </c>
      <c r="B21" s="286">
        <f>'Tav10'!B21/'Tav10'!B$35*100</f>
        <v>3.5193950209796889</v>
      </c>
      <c r="C21" s="286">
        <f>'Tav10'!C21/'Tav10'!C$35*100</f>
        <v>2.9026619074037243</v>
      </c>
      <c r="D21" s="286">
        <f>'Tav10'!D21/'Tav10'!D$35*100</f>
        <v>1.2952445219216855</v>
      </c>
      <c r="E21" s="286">
        <f>'Tav10'!E21/'Tav10'!E$35*100</f>
        <v>3.0283902486707506</v>
      </c>
      <c r="G21" s="286">
        <f>'Tav10'!G21/'Tav10'!G$35*100</f>
        <v>3.1137111340472199</v>
      </c>
      <c r="H21" s="286">
        <f>'Tav10'!H21/'Tav10'!H$35*100</f>
        <v>2.9765553254316974</v>
      </c>
      <c r="I21" s="286">
        <f>'Tav10'!I21/'Tav10'!I$35*100</f>
        <v>1.0166309012875536</v>
      </c>
      <c r="J21" s="286">
        <f>'Tav10'!J21/'Tav10'!J$35*100</f>
        <v>2.92451208150568</v>
      </c>
      <c r="L21" s="286">
        <f>'Tav10'!L21/'Tav10'!L$35*100</f>
        <v>3.3510700405331022</v>
      </c>
      <c r="M21" s="286">
        <f>'Tav10'!M21/'Tav10'!M$35*100</f>
        <v>2.6076571552651577</v>
      </c>
      <c r="N21" s="286">
        <f>'Tav10'!N21/'Tav10'!N$35*100</f>
        <v>0.90860880325260751</v>
      </c>
      <c r="O21" s="286">
        <f>'Tav10'!O21/'Tav10'!O$35*100</f>
        <v>2.7472832023162477</v>
      </c>
      <c r="Q21" s="286">
        <f>'Tav10'!Q21/'Tav10'!Q$35*100</f>
        <v>3.019452677187862</v>
      </c>
      <c r="R21" s="286">
        <f>'Tav10'!R21/'Tav10'!R$35*100</f>
        <v>2.4682267625329493</v>
      </c>
      <c r="S21" s="286">
        <f>'Tav10'!S21/'Tav10'!S$35*100</f>
        <v>1.3545529460238979</v>
      </c>
      <c r="T21" s="286">
        <f>'Tav10'!T21/'Tav10'!T$35*100</f>
        <v>2.5768426895887564</v>
      </c>
      <c r="V21" s="286">
        <f>'Tav10'!V21/'Tav10'!V$35*100</f>
        <v>3.0022991384940196</v>
      </c>
      <c r="W21" s="286">
        <f>'Tav10'!W21/'Tav10'!W$35*100</f>
        <v>2.4109734296725782</v>
      </c>
      <c r="X21" s="286">
        <f>'Tav10'!X21/'Tav10'!X$35*100</f>
        <v>1.2493246893571044</v>
      </c>
      <c r="Y21" s="286">
        <f>'Tav10'!Y21/'Tav10'!Y$35*100</f>
        <v>2.5271667454797342</v>
      </c>
      <c r="AA21" s="286">
        <f>'Tav10'!AA21/'Tav10'!AA$35*100</f>
        <v>3.0766721376652768</v>
      </c>
      <c r="AB21" s="286">
        <f>'Tav10'!AB21/'Tav10'!AB$35*100</f>
        <v>2.2295840753264167</v>
      </c>
      <c r="AC21" s="286">
        <f>'Tav10'!AC21/'Tav10'!AC$35*100</f>
        <v>1.1697833429442295</v>
      </c>
      <c r="AD21" s="286">
        <f>'Tav10'!AD21/'Tav10'!AD$35*100</f>
        <v>2.4107543636072832</v>
      </c>
      <c r="AF21" s="286">
        <f>'Tav10'!AF21/'Tav10'!AF$35*100</f>
        <v>3.4620381315761755</v>
      </c>
      <c r="AG21" s="286">
        <f>'Tav10'!AG21/'Tav10'!AG$35*100</f>
        <v>2.2383850955835163</v>
      </c>
      <c r="AH21" s="286">
        <f>'Tav10'!AH21/'Tav10'!AH$35*100</f>
        <v>1.2123867952088812</v>
      </c>
      <c r="AI21" s="286">
        <f>'Tav10'!AI21/'Tav10'!AI$35*100</f>
        <v>2.517516142327243</v>
      </c>
      <c r="AK21" s="286">
        <f>'Tav10'!AK21/'Tav10'!AK$35*100</f>
        <v>3.5246487258871162</v>
      </c>
      <c r="AL21" s="286">
        <f>'Tav10'!AL21/'Tav10'!AL$35*100</f>
        <v>2.436032150343014</v>
      </c>
      <c r="AM21" s="286">
        <f>'Tav10'!AM21/'Tav10'!AM$35*100</f>
        <v>0.5253399258343634</v>
      </c>
      <c r="AN21" s="286">
        <f>'Tav10'!AN21/'Tav10'!AN$35*100</f>
        <v>2.6267755497499956</v>
      </c>
      <c r="AO21" s="286"/>
      <c r="AP21" s="334">
        <f>'Tav10'!AP21/'Tav10'!AP$35*100</f>
        <v>2.5425678785089736</v>
      </c>
      <c r="AQ21" s="334">
        <f>'Tav10'!AQ21/'Tav10'!AQ$35*100</f>
        <v>2.1609517900018882</v>
      </c>
      <c r="AR21" s="334">
        <f>'Tav10'!AR21/'Tav10'!AR$35*100</f>
        <v>2.616195495927168</v>
      </c>
      <c r="AS21" s="334">
        <f>'Tav10'!AS21/'Tav10'!AS$35*100</f>
        <v>2.3231032381102175</v>
      </c>
      <c r="AU21" s="286">
        <f>'Tav10'!AU21/'Tav10'!AU$35*100</f>
        <v>2.569968291658824</v>
      </c>
      <c r="AV21" s="334">
        <f>'Tav10'!AV21/'Tav10'!AV$35*100</f>
        <v>2.1376635273237339</v>
      </c>
      <c r="AW21" s="334">
        <f>'Tav10'!AW21/'Tav10'!AW$35*100</f>
        <v>2.5962732919254656</v>
      </c>
      <c r="AX21" s="334">
        <f>'Tav10'!AX21/'Tav10'!AX$35*100</f>
        <v>2.3032561283064843</v>
      </c>
      <c r="AZ21" s="286">
        <f t="shared" si="1"/>
        <v>2.7400413149850422E-2</v>
      </c>
      <c r="BA21" s="286">
        <f t="shared" si="2"/>
        <v>-2.3288262678154315E-2</v>
      </c>
      <c r="BB21" s="286">
        <f t="shared" si="3"/>
        <v>-1.9922204001702415E-2</v>
      </c>
      <c r="BC21" s="286">
        <f t="shared" si="4"/>
        <v>-1.9847109803733165E-2</v>
      </c>
      <c r="BD21" s="286"/>
    </row>
    <row r="22" spans="1:57" ht="15" customHeight="1" x14ac:dyDescent="0.25">
      <c r="A22" s="27" t="s">
        <v>14</v>
      </c>
      <c r="B22" s="286">
        <f>'Tav10'!B22/'Tav10'!B$35*100</f>
        <v>0.37900718024626512</v>
      </c>
      <c r="C22" s="286">
        <f>'Tav10'!C22/'Tav10'!C$35*100</f>
        <v>0.60153733962784239</v>
      </c>
      <c r="D22" s="286">
        <f>'Tav10'!D22/'Tav10'!D$35*100</f>
        <v>0.58107930795328866</v>
      </c>
      <c r="E22" s="286">
        <f>'Tav10'!E22/'Tav10'!E$35*100</f>
        <v>0.52286059234656046</v>
      </c>
      <c r="G22" s="286">
        <f>'Tav10'!G22/'Tav10'!G$35*100</f>
        <v>0.46848793704038189</v>
      </c>
      <c r="H22" s="286">
        <f>'Tav10'!H22/'Tav10'!H$35*100</f>
        <v>0.55014656954149432</v>
      </c>
      <c r="I22" s="286">
        <f>'Tav10'!I22/'Tav10'!I$35*100</f>
        <v>0.80203862660944203</v>
      </c>
      <c r="J22" s="286">
        <f>'Tav10'!J22/'Tav10'!J$35*100</f>
        <v>0.53566739839446398</v>
      </c>
      <c r="L22" s="286">
        <f>'Tav10'!L22/'Tav10'!L$35*100</f>
        <v>0.55990169749740071</v>
      </c>
      <c r="M22" s="286">
        <f>'Tav10'!M22/'Tav10'!M$35*100</f>
        <v>0.60429148119269227</v>
      </c>
      <c r="N22" s="286">
        <f>'Tav10'!N22/'Tav10'!N$35*100</f>
        <v>0.68234046314300867</v>
      </c>
      <c r="O22" s="286">
        <f>'Tav10'!O22/'Tav10'!O$35*100</f>
        <v>0.59487517239805288</v>
      </c>
      <c r="Q22" s="286">
        <f>'Tav10'!Q22/'Tav10'!Q$35*100</f>
        <v>0.72740676104650293</v>
      </c>
      <c r="R22" s="286">
        <f>'Tav10'!R22/'Tav10'!R$35*100</f>
        <v>0.59864863192545203</v>
      </c>
      <c r="S22" s="286">
        <f>'Tav10'!S22/'Tav10'!S$35*100</f>
        <v>0.54079110012360943</v>
      </c>
      <c r="T22" s="286">
        <f>'Tav10'!T22/'Tav10'!T$35*100</f>
        <v>0.63227792473222288</v>
      </c>
      <c r="V22" s="286">
        <f>'Tav10'!V22/'Tav10'!V$35*100</f>
        <v>0.54839373417664894</v>
      </c>
      <c r="W22" s="286">
        <f>'Tav10'!W22/'Tav10'!W$35*100</f>
        <v>0.63587979798666383</v>
      </c>
      <c r="X22" s="286">
        <f>'Tav10'!X22/'Tav10'!X$35*100</f>
        <v>0.84413830361966502</v>
      </c>
      <c r="Y22" s="286">
        <f>'Tav10'!Y22/'Tav10'!Y$35*100</f>
        <v>0.6199697262770687</v>
      </c>
      <c r="AA22" s="286">
        <f>'Tav10'!AA22/'Tav10'!AA$35*100</f>
        <v>0.78598880654073178</v>
      </c>
      <c r="AB22" s="286">
        <f>'Tav10'!AB22/'Tav10'!AB$35*100</f>
        <v>0.59407511012739456</v>
      </c>
      <c r="AC22" s="286">
        <f>'Tav10'!AC22/'Tav10'!AC$35*100</f>
        <v>0.43660927588763493</v>
      </c>
      <c r="AD22" s="286">
        <f>'Tav10'!AD22/'Tav10'!AD$35*100</f>
        <v>0.63770837740366004</v>
      </c>
      <c r="AF22" s="286">
        <f>'Tav10'!AF22/'Tav10'!AF$35*100</f>
        <v>0.79001884341241335</v>
      </c>
      <c r="AG22" s="286">
        <f>'Tav10'!AG22/'Tav10'!AG$35*100</f>
        <v>0.6036444254292993</v>
      </c>
      <c r="AH22" s="286">
        <f>'Tav10'!AH22/'Tav10'!AH$35*100</f>
        <v>0.30674846625766872</v>
      </c>
      <c r="AI22" s="286">
        <f>'Tav10'!AI22/'Tav10'!AI$35*100</f>
        <v>0.64340339790264234</v>
      </c>
      <c r="AK22" s="286">
        <f>'Tav10'!AK22/'Tav10'!AK$35*100</f>
        <v>0.61703002879473468</v>
      </c>
      <c r="AL22" s="286">
        <f>'Tav10'!AL22/'Tav10'!AL$35*100</f>
        <v>0.52373590946850712</v>
      </c>
      <c r="AM22" s="286">
        <f>'Tav10'!AM22/'Tav10'!AM$35*100</f>
        <v>1.8850432632880099</v>
      </c>
      <c r="AN22" s="286">
        <f>'Tav10'!AN22/'Tav10'!AN$35*100</f>
        <v>0.56142839841519743</v>
      </c>
      <c r="AO22" s="286"/>
      <c r="AP22" s="334">
        <f>'Tav10'!AP22/'Tav10'!AP$35*100</f>
        <v>0.57210392001004062</v>
      </c>
      <c r="AQ22" s="334">
        <f>'Tav10'!AQ22/'Tav10'!AQ$35*100</f>
        <v>0.44716324493484771</v>
      </c>
      <c r="AR22" s="334">
        <f>'Tav10'!AR22/'Tav10'!AR$35*100</f>
        <v>0.53665548634403448</v>
      </c>
      <c r="AS22" s="334">
        <f>'Tav10'!AS22/'Tav10'!AS$35*100</f>
        <v>0.4978078367379038</v>
      </c>
      <c r="AU22" s="286">
        <f>'Tav10'!AU22/'Tav10'!AU$35*100</f>
        <v>0.5458467864537333</v>
      </c>
      <c r="AV22" s="334">
        <f>'Tav10'!AV22/'Tav10'!AV$35*100</f>
        <v>0.44442217960095037</v>
      </c>
      <c r="AW22" s="334">
        <f>'Tav10'!AW22/'Tav10'!AW$35*100</f>
        <v>0.63354037267080743</v>
      </c>
      <c r="AX22" s="334">
        <f>'Tav10'!AX22/'Tav10'!AX$35*100</f>
        <v>0.48910844423496774</v>
      </c>
      <c r="AZ22" s="286">
        <f t="shared" si="1"/>
        <v>-2.6257133556307322E-2</v>
      </c>
      <c r="BA22" s="286">
        <f t="shared" si="2"/>
        <v>-2.7410653338973412E-3</v>
      </c>
      <c r="BB22" s="286">
        <f t="shared" si="3"/>
        <v>9.6884886326772945E-2</v>
      </c>
      <c r="BC22" s="286">
        <f t="shared" si="4"/>
        <v>-8.6993925029360542E-3</v>
      </c>
      <c r="BD22" s="286"/>
    </row>
    <row r="23" spans="1:57" x14ac:dyDescent="0.25">
      <c r="A23" s="27" t="s">
        <v>15</v>
      </c>
      <c r="B23" s="286">
        <f>'Tav10'!B23/'Tav10'!B$35*100</f>
        <v>15.110150826951887</v>
      </c>
      <c r="C23" s="286">
        <f>'Tav10'!C23/'Tav10'!C$35*100</f>
        <v>15.933935568512103</v>
      </c>
      <c r="D23" s="286">
        <f>'Tav10'!D23/'Tav10'!D$35*100</f>
        <v>18.991921123170069</v>
      </c>
      <c r="E23" s="286">
        <f>'Tav10'!E23/'Tav10'!E$35*100</f>
        <v>15.816532918483455</v>
      </c>
      <c r="G23" s="286">
        <f>'Tav10'!G23/'Tav10'!G$35*100</f>
        <v>15.337537091988128</v>
      </c>
      <c r="H23" s="286">
        <f>'Tav10'!H23/'Tav10'!H$35*100</f>
        <v>15.785421330976176</v>
      </c>
      <c r="I23" s="286">
        <f>'Tav10'!I23/'Tav10'!I$35*100</f>
        <v>17.086909871244636</v>
      </c>
      <c r="J23" s="286">
        <f>'Tav10'!J23/'Tav10'!J$35*100</f>
        <v>15.702025513175766</v>
      </c>
      <c r="L23" s="286">
        <f>'Tav10'!L23/'Tav10'!L$35*100</f>
        <v>15.871850900457595</v>
      </c>
      <c r="M23" s="286">
        <f>'Tav10'!M23/'Tav10'!M$35*100</f>
        <v>14.879289753940602</v>
      </c>
      <c r="N23" s="286">
        <f>'Tav10'!N23/'Tav10'!N$35*100</f>
        <v>15.59483825349125</v>
      </c>
      <c r="O23" s="286">
        <f>'Tav10'!O23/'Tav10'!O$35*100</f>
        <v>15.2033074342279</v>
      </c>
      <c r="Q23" s="286">
        <f>'Tav10'!Q23/'Tav10'!Q$35*100</f>
        <v>16.496411861168365</v>
      </c>
      <c r="R23" s="286">
        <f>'Tav10'!R23/'Tav10'!R$35*100</f>
        <v>15.016953976759439</v>
      </c>
      <c r="S23" s="286">
        <f>'Tav10'!S23/'Tav10'!S$35*100</f>
        <v>13.633086114544705</v>
      </c>
      <c r="T23" s="286">
        <f>'Tav10'!T23/'Tav10'!T$35*100</f>
        <v>15.374004903465648</v>
      </c>
      <c r="V23" s="286">
        <f>'Tav10'!V23/'Tav10'!V$35*100</f>
        <v>17.811613780517259</v>
      </c>
      <c r="W23" s="286">
        <f>'Tav10'!W23/'Tav10'!W$35*100</f>
        <v>15.585002616929152</v>
      </c>
      <c r="X23" s="286">
        <f>'Tav10'!X23/'Tav10'!X$35*100</f>
        <v>15.194489465153971</v>
      </c>
      <c r="Y23" s="286">
        <f>'Tav10'!Y23/'Tav10'!Y$35*100</f>
        <v>16.162698686158443</v>
      </c>
      <c r="AA23" s="286">
        <f>'Tav10'!AA23/'Tav10'!AA$35*100</f>
        <v>21.713068210779564</v>
      </c>
      <c r="AB23" s="286">
        <f>'Tav10'!AB23/'Tav10'!AB$35*100</f>
        <v>16.213059558913649</v>
      </c>
      <c r="AC23" s="286">
        <f>'Tav10'!AC23/'Tav10'!AC$35*100</f>
        <v>18.55177526979158</v>
      </c>
      <c r="AD23" s="286">
        <f>'Tav10'!AD23/'Tav10'!AD$35*100</f>
        <v>17.678091415186334</v>
      </c>
      <c r="AF23" s="286">
        <f>'Tav10'!AF23/'Tav10'!AF$35*100</f>
        <v>24.600601584719282</v>
      </c>
      <c r="AG23" s="286">
        <f>'Tav10'!AG23/'Tav10'!AG$35*100</f>
        <v>16.233445479473367</v>
      </c>
      <c r="AH23" s="286">
        <f>'Tav10'!AH23/'Tav10'!AH$35*100</f>
        <v>22.10049664037394</v>
      </c>
      <c r="AI23" s="286">
        <f>'Tav10'!AI23/'Tav10'!AI$35*100</f>
        <v>18.394525346888312</v>
      </c>
      <c r="AK23" s="286">
        <f>'Tav10'!AK23/'Tav10'!AK$35*100</f>
        <v>24.105306458247636</v>
      </c>
      <c r="AL23" s="286">
        <f>'Tav10'!AL23/'Tav10'!AL$35*100</f>
        <v>14.950129558620462</v>
      </c>
      <c r="AM23" s="286">
        <f>'Tav10'!AM23/'Tav10'!AM$35*100</f>
        <v>21.168108776266997</v>
      </c>
      <c r="AN23" s="286">
        <f>'Tav10'!AN23/'Tav10'!AN$35*100</f>
        <v>16.866208757936988</v>
      </c>
      <c r="AO23" s="286"/>
      <c r="AP23" s="334">
        <f>'Tav10'!AP23/'Tav10'!AP$35*100</f>
        <v>17.230054804836211</v>
      </c>
      <c r="AQ23" s="334">
        <f>'Tav10'!AQ23/'Tav10'!AQ$35*100</f>
        <v>13.896457765667575</v>
      </c>
      <c r="AR23" s="334">
        <f>'Tav10'!AR23/'Tav10'!AR$35*100</f>
        <v>27.110685194058458</v>
      </c>
      <c r="AS23" s="334">
        <f>'Tav10'!AS23/'Tav10'!AS$35*100</f>
        <v>15.691956825197098</v>
      </c>
      <c r="AU23" s="286">
        <f>'Tav10'!AU23/'Tav10'!AU$35*100</f>
        <v>14.897128874860643</v>
      </c>
      <c r="AV23" s="334">
        <f>'Tav10'!AV23/'Tav10'!AV$35*100</f>
        <v>13.539489880628633</v>
      </c>
      <c r="AW23" s="334">
        <f>'Tav10'!AW23/'Tav10'!AW$35*100</f>
        <v>25.341614906832298</v>
      </c>
      <c r="AX23" s="334">
        <f>'Tav10'!AX23/'Tav10'!AX$35*100</f>
        <v>14.80131081063055</v>
      </c>
      <c r="AZ23" s="286">
        <f t="shared" si="1"/>
        <v>-2.332925929975568</v>
      </c>
      <c r="BA23" s="286">
        <f t="shared" si="2"/>
        <v>-0.35696788503894261</v>
      </c>
      <c r="BB23" s="286">
        <f t="shared" si="3"/>
        <v>-1.7690702872261603</v>
      </c>
      <c r="BC23" s="286">
        <f t="shared" si="4"/>
        <v>-0.89064601456654735</v>
      </c>
      <c r="BD23" s="286"/>
    </row>
    <row r="24" spans="1:57" x14ac:dyDescent="0.25">
      <c r="A24" s="27" t="s">
        <v>16</v>
      </c>
      <c r="B24" s="286">
        <f>'Tav10'!B24/'Tav10'!B$35*100</f>
        <v>8.3426344281766465</v>
      </c>
      <c r="C24" s="286">
        <f>'Tav10'!C24/'Tav10'!C$35*100</f>
        <v>10.71601785072523</v>
      </c>
      <c r="D24" s="286">
        <f>'Tav10'!D24/'Tav10'!D$35*100</f>
        <v>12.673152261523176</v>
      </c>
      <c r="E24" s="286">
        <f>'Tav10'!E24/'Tav10'!E$35*100</f>
        <v>9.9975770382256002</v>
      </c>
      <c r="G24" s="286">
        <f>'Tav10'!G24/'Tav10'!G$35*100</f>
        <v>8.8000741839762622</v>
      </c>
      <c r="H24" s="286">
        <f>'Tav10'!H24/'Tav10'!H$35*100</f>
        <v>11.026158845681522</v>
      </c>
      <c r="I24" s="286">
        <f>'Tav10'!I24/'Tav10'!I$35*100</f>
        <v>11.786480686695279</v>
      </c>
      <c r="J24" s="286">
        <f>'Tav10'!J24/'Tav10'!J$35*100</f>
        <v>10.328024641500029</v>
      </c>
      <c r="L24" s="286">
        <f>'Tav10'!L24/'Tav10'!L$35*100</f>
        <v>9.4454915959144419</v>
      </c>
      <c r="M24" s="286">
        <f>'Tav10'!M24/'Tav10'!M$35*100</f>
        <v>11.192840293336754</v>
      </c>
      <c r="N24" s="286">
        <f>'Tav10'!N24/'Tav10'!N$35*100</f>
        <v>11.691709386600671</v>
      </c>
      <c r="O24" s="286">
        <f>'Tav10'!O24/'Tav10'!O$35*100</f>
        <v>10.703514474915472</v>
      </c>
      <c r="Q24" s="286">
        <f>'Tav10'!Q24/'Tav10'!Q$35*100</f>
        <v>8.6694549338789511</v>
      </c>
      <c r="R24" s="286">
        <f>'Tav10'!R24/'Tav10'!R$35*100</f>
        <v>10.732981053621591</v>
      </c>
      <c r="S24" s="286">
        <f>'Tav10'!S24/'Tav10'!S$35*100</f>
        <v>10.012360939431398</v>
      </c>
      <c r="T24" s="286">
        <f>'Tav10'!T24/'Tav10'!T$35*100</f>
        <v>10.126749961100295</v>
      </c>
      <c r="V24" s="286">
        <f>'Tav10'!V24/'Tav10'!V$35*100</f>
        <v>8.1283939130979324</v>
      </c>
      <c r="W24" s="286">
        <f>'Tav10'!W24/'Tav10'!W$35*100</f>
        <v>10.401783590154908</v>
      </c>
      <c r="X24" s="286">
        <f>'Tav10'!X24/'Tav10'!X$35*100</f>
        <v>9.7109670448406273</v>
      </c>
      <c r="Y24" s="286">
        <f>'Tav10'!Y24/'Tav10'!Y$35*100</f>
        <v>9.7736124345633701</v>
      </c>
      <c r="AA24" s="286">
        <f>'Tav10'!AA24/'Tav10'!AA$35*100</f>
        <v>7.9689682240322952</v>
      </c>
      <c r="AB24" s="286">
        <f>'Tav10'!AB24/'Tav10'!AB$35*100</f>
        <v>9.4922243931277634</v>
      </c>
      <c r="AC24" s="286">
        <f>'Tav10'!AC24/'Tav10'!AC$35*100</f>
        <v>8.2626245984018443</v>
      </c>
      <c r="AD24" s="286">
        <f>'Tav10'!AD24/'Tav10'!AD$35*100</f>
        <v>9.0682544023031806</v>
      </c>
      <c r="AF24" s="286">
        <f>'Tav10'!AF24/'Tav10'!AF$35*100</f>
        <v>8.1740616331737694</v>
      </c>
      <c r="AG24" s="286">
        <f>'Tav10'!AG24/'Tav10'!AG$35*100</f>
        <v>9.0717800120573298</v>
      </c>
      <c r="AH24" s="286">
        <f>'Tav10'!AH24/'Tav10'!AH$35*100</f>
        <v>9.9620216184633357</v>
      </c>
      <c r="AI24" s="286">
        <f>'Tav10'!AI24/'Tav10'!AI$35*100</f>
        <v>8.8696936392361589</v>
      </c>
      <c r="AK24" s="286">
        <f>'Tav10'!AK24/'Tav10'!AK$35*100</f>
        <v>7.6446773041200284</v>
      </c>
      <c r="AL24" s="286">
        <f>'Tav10'!AL24/'Tav10'!AL$35*100</f>
        <v>8.8683013241936273</v>
      </c>
      <c r="AM24" s="286">
        <f>'Tav10'!AM24/'Tav10'!AM$35*100</f>
        <v>8.5290482076637826</v>
      </c>
      <c r="AN24" s="286">
        <f>'Tav10'!AN24/'Tav10'!AN$35*100</f>
        <v>8.6190937559473344</v>
      </c>
      <c r="AO24" s="286"/>
      <c r="AP24" s="334">
        <f>'Tav10'!AP24/'Tav10'!AP$35*100</f>
        <v>7.5304355101870062</v>
      </c>
      <c r="AQ24" s="334">
        <f>'Tav10'!AQ24/'Tav10'!AQ$35*100</f>
        <v>7.427091482990261</v>
      </c>
      <c r="AR24" s="334">
        <f>'Tav10'!AR24/'Tav10'!AR$35*100</f>
        <v>7.5419262098706277</v>
      </c>
      <c r="AS24" s="334">
        <f>'Tav10'!AS24/'Tav10'!AS$35*100</f>
        <v>7.4706564693392057</v>
      </c>
      <c r="AU24" s="286">
        <f>'Tav10'!AU24/'Tav10'!AU$35*100</f>
        <v>7.3291152069729391</v>
      </c>
      <c r="AV24" s="334">
        <f>'Tav10'!AV24/'Tav10'!AV$35*100</f>
        <v>7.1171957747688435</v>
      </c>
      <c r="AW24" s="334">
        <f>'Tav10'!AW24/'Tav10'!AW$35*100</f>
        <v>7.2422360248447202</v>
      </c>
      <c r="AX24" s="334">
        <f>'Tav10'!AX24/'Tav10'!AX$35*100</f>
        <v>7.1912280623746661</v>
      </c>
      <c r="AZ24" s="286">
        <f t="shared" si="1"/>
        <v>-0.20132030321406713</v>
      </c>
      <c r="BA24" s="286">
        <f t="shared" si="2"/>
        <v>-0.30989570822141754</v>
      </c>
      <c r="BB24" s="286">
        <f t="shared" si="3"/>
        <v>-0.2996901850259075</v>
      </c>
      <c r="BC24" s="286">
        <f t="shared" si="4"/>
        <v>-0.27942840696453963</v>
      </c>
      <c r="BD24" s="286"/>
    </row>
    <row r="25" spans="1:57" x14ac:dyDescent="0.25">
      <c r="A25" s="27" t="s">
        <v>17</v>
      </c>
      <c r="B25" s="286">
        <f>'Tav10'!B25/'Tav10'!B$35*100</f>
        <v>1.2149119927421617</v>
      </c>
      <c r="C25" s="286">
        <f>'Tav10'!C25/'Tav10'!C$35*100</f>
        <v>1.1749866538264264</v>
      </c>
      <c r="D25" s="286">
        <f>'Tav10'!D25/'Tav10'!D$35*100</f>
        <v>1.2839978256387186</v>
      </c>
      <c r="E25" s="286">
        <f>'Tav10'!E25/'Tav10'!E$35*100</f>
        <v>1.1949465128588557</v>
      </c>
      <c r="G25" s="286">
        <f>'Tav10'!G25/'Tav10'!G$35*100</f>
        <v>1.0103535027738357</v>
      </c>
      <c r="H25" s="286">
        <f>'Tav10'!H25/'Tav10'!H$35*100</f>
        <v>1.2160002752883539</v>
      </c>
      <c r="I25" s="286">
        <f>'Tav10'!I25/'Tav10'!I$35*100</f>
        <v>1.7355150214592274</v>
      </c>
      <c r="J25" s="286">
        <f>'Tav10'!J25/'Tav10'!J$35*100</f>
        <v>1.1738300019059578</v>
      </c>
      <c r="L25" s="286">
        <f>'Tav10'!L25/'Tav10'!L$35*100</f>
        <v>1.0497461816038656</v>
      </c>
      <c r="M25" s="286">
        <f>'Tav10'!M25/'Tav10'!M$35*100</f>
        <v>1.1826741810357591</v>
      </c>
      <c r="N25" s="286">
        <f>'Tav10'!N25/'Tav10'!N$35*100</f>
        <v>1.3222556125154676</v>
      </c>
      <c r="O25" s="286">
        <f>'Tav10'!O25/'Tav10'!O$35*100</f>
        <v>1.1501354730798199</v>
      </c>
      <c r="Q25" s="286">
        <f>'Tav10'!Q25/'Tav10'!Q$35*100</f>
        <v>0.92674780724849182</v>
      </c>
      <c r="R25" s="286">
        <f>'Tav10'!R25/'Tav10'!R$35*100</f>
        <v>1.1434652938483052</v>
      </c>
      <c r="S25" s="286">
        <f>'Tav10'!S25/'Tav10'!S$35*100</f>
        <v>1.2875978574371651</v>
      </c>
      <c r="T25" s="286">
        <f>'Tav10'!T25/'Tav10'!T$35*100</f>
        <v>1.0887712318800964</v>
      </c>
      <c r="V25" s="286">
        <f>'Tav10'!V25/'Tav10'!V$35*100</f>
        <v>1.0279027741745019</v>
      </c>
      <c r="W25" s="286">
        <f>'Tav10'!W25/'Tav10'!W$35*100</f>
        <v>1.0590066544769881</v>
      </c>
      <c r="X25" s="286">
        <f>'Tav10'!X25/'Tav10'!X$35*100</f>
        <v>1.4451647757968664</v>
      </c>
      <c r="Y25" s="286">
        <f>'Tav10'!Y25/'Tav10'!Y$35*100</f>
        <v>1.0643328493656539</v>
      </c>
      <c r="AA25" s="286">
        <f>'Tav10'!AA25/'Tav10'!AA$35*100</f>
        <v>1.2528926630850317</v>
      </c>
      <c r="AB25" s="286">
        <f>'Tav10'!AB25/'Tav10'!AB$35*100</f>
        <v>0.93761490378722889</v>
      </c>
      <c r="AC25" s="286">
        <f>'Tav10'!AC25/'Tav10'!AC$35*100</f>
        <v>2.4219457945465028</v>
      </c>
      <c r="AD25" s="286">
        <f>'Tav10'!AD25/'Tav10'!AD$35*100</f>
        <v>1.0638791862510899</v>
      </c>
      <c r="AF25" s="286">
        <f>'Tav10'!AF25/'Tav10'!AF$35*100</f>
        <v>1.3131868774944113</v>
      </c>
      <c r="AG25" s="286">
        <f>'Tav10'!AG25/'Tav10'!AG$35*100</f>
        <v>0.88096303066840398</v>
      </c>
      <c r="AH25" s="286">
        <f>'Tav10'!AH25/'Tav10'!AH$35*100</f>
        <v>1.4168857727139934</v>
      </c>
      <c r="AI25" s="286">
        <f>'Tav10'!AI25/'Tav10'!AI$35*100</f>
        <v>0.99716078215872139</v>
      </c>
      <c r="AK25" s="286">
        <f>'Tav10'!AK25/'Tav10'!AK$35*100</f>
        <v>1.2124098811405313</v>
      </c>
      <c r="AL25" s="286">
        <f>'Tav10'!AL25/'Tav10'!AL$35*100</f>
        <v>0.62166132111282879</v>
      </c>
      <c r="AM25" s="286">
        <f>'Tav10'!AM25/'Tav10'!AM$35*100</f>
        <v>0.33992583436341162</v>
      </c>
      <c r="AN25" s="286">
        <f>'Tav10'!AN25/'Tav10'!AN$35*100</f>
        <v>0.7357393726535062</v>
      </c>
      <c r="AO25" s="286"/>
      <c r="AP25" s="334">
        <f>'Tav10'!AP25/'Tav10'!AP$35*100</f>
        <v>1.0783165293059449</v>
      </c>
      <c r="AQ25" s="334">
        <f>'Tav10'!AQ25/'Tav10'!AQ$35*100</f>
        <v>0.56923948525642754</v>
      </c>
      <c r="AR25" s="334">
        <f>'Tav10'!AR25/'Tav10'!AR$35*100</f>
        <v>1.4758025874460949</v>
      </c>
      <c r="AS25" s="334">
        <f>'Tav10'!AS25/'Tav10'!AS$35*100</f>
        <v>0.79782946346066885</v>
      </c>
      <c r="AU25" s="286">
        <f>'Tav10'!AU25/'Tav10'!AU$35*100</f>
        <v>0.86582593713350808</v>
      </c>
      <c r="AV25" s="334">
        <f>'Tav10'!AV25/'Tav10'!AV$35*100</f>
        <v>0.4172272636189277</v>
      </c>
      <c r="AW25" s="334">
        <f>'Tav10'!AW25/'Tav10'!AW$35*100</f>
        <v>1.372670807453416</v>
      </c>
      <c r="AX25" s="334">
        <f>'Tav10'!AX25/'Tav10'!AX$35*100</f>
        <v>0.62339094437947706</v>
      </c>
      <c r="AZ25" s="286">
        <f t="shared" si="1"/>
        <v>-0.21249059217243682</v>
      </c>
      <c r="BA25" s="286">
        <f t="shared" si="2"/>
        <v>-0.15201222163749983</v>
      </c>
      <c r="BB25" s="286">
        <f t="shared" si="3"/>
        <v>-0.10313177999267897</v>
      </c>
      <c r="BC25" s="286">
        <f t="shared" si="4"/>
        <v>-0.17443851908119179</v>
      </c>
      <c r="BD25" s="286"/>
    </row>
    <row r="26" spans="1:57" x14ac:dyDescent="0.25">
      <c r="A26" s="27" t="s">
        <v>18</v>
      </c>
      <c r="B26" s="286">
        <f>'Tav10'!B26/'Tav10'!B$35*100</f>
        <v>5.2852103639065788</v>
      </c>
      <c r="C26" s="286">
        <f>'Tav10'!C26/'Tav10'!C$35*100</f>
        <v>5.397611296620016</v>
      </c>
      <c r="D26" s="286">
        <f>'Tav10'!D26/'Tav10'!D$35*100</f>
        <v>7.2728635963185813</v>
      </c>
      <c r="E26" s="286">
        <f>'Tav10'!E26/'Tav10'!E$35*100</f>
        <v>5.4624789290716933</v>
      </c>
      <c r="G26" s="286">
        <f>'Tav10'!G26/'Tav10'!G$35*100</f>
        <v>5.7077312604825181</v>
      </c>
      <c r="H26" s="286">
        <f>'Tav10'!H26/'Tav10'!H$35*100</f>
        <v>5.7036305802347265</v>
      </c>
      <c r="I26" s="286">
        <f>'Tav10'!I26/'Tav10'!I$35*100</f>
        <v>7.7896995708154506</v>
      </c>
      <c r="J26" s="286">
        <f>'Tav10'!J26/'Tav10'!J$35*100</f>
        <v>5.8086391862227247</v>
      </c>
      <c r="L26" s="286">
        <f>'Tav10'!L26/'Tav10'!L$35*100</f>
        <v>5.134748933851534</v>
      </c>
      <c r="M26" s="286">
        <f>'Tav10'!M26/'Tav10'!M$35*100</f>
        <v>5.5163496747831067</v>
      </c>
      <c r="N26" s="286">
        <f>'Tav10'!N26/'Tav10'!N$35*100</f>
        <v>7.251193211949797</v>
      </c>
      <c r="O26" s="286">
        <f>'Tav10'!O26/'Tav10'!O$35*100</f>
        <v>5.4844589064991212</v>
      </c>
      <c r="Q26" s="286">
        <f>'Tav10'!Q26/'Tav10'!Q$35*100</f>
        <v>5.0316688982834101</v>
      </c>
      <c r="R26" s="286">
        <f>'Tav10'!R26/'Tav10'!R$35*100</f>
        <v>5.454354201987452</v>
      </c>
      <c r="S26" s="286">
        <f>'Tav10'!S26/'Tav10'!S$35*100</f>
        <v>7.6483312731767619</v>
      </c>
      <c r="T26" s="286">
        <f>'Tav10'!T26/'Tav10'!T$35*100</f>
        <v>5.4257730528068766</v>
      </c>
      <c r="V26" s="286">
        <f>'Tav10'!V26/'Tav10'!V$35*100</f>
        <v>5.7532138735563283</v>
      </c>
      <c r="W26" s="286">
        <f>'Tav10'!W26/'Tav10'!W$35*100</f>
        <v>6.0583609187120624</v>
      </c>
      <c r="X26" s="286">
        <f>'Tav10'!X26/'Tav10'!X$35*100</f>
        <v>9.6164235548352242</v>
      </c>
      <c r="Y26" s="286">
        <f>'Tav10'!Y26/'Tav10'!Y$35*100</f>
        <v>6.1025076813037185</v>
      </c>
      <c r="AA26" s="286">
        <f>'Tav10'!AA26/'Tav10'!AA$35*100</f>
        <v>6.3103381484917369</v>
      </c>
      <c r="AB26" s="286">
        <f>'Tav10'!AB26/'Tav10'!AB$35*100</f>
        <v>6.1902049703322932</v>
      </c>
      <c r="AC26" s="286">
        <f>'Tav10'!AC26/'Tav10'!AC$35*100</f>
        <v>10.363291869181976</v>
      </c>
      <c r="AD26" s="286">
        <f>'Tav10'!AD26/'Tav10'!AD$35*100</f>
        <v>6.3512865095785243</v>
      </c>
      <c r="AF26" s="286">
        <f>'Tav10'!AF26/'Tav10'!AF$35*100</f>
        <v>5.7244180194520196</v>
      </c>
      <c r="AG26" s="286">
        <f>'Tav10'!AG26/'Tav10'!AG$35*100</f>
        <v>5.4433013749246415</v>
      </c>
      <c r="AH26" s="286">
        <f>'Tav10'!AH26/'Tav10'!AH$35*100</f>
        <v>7.449605609114812</v>
      </c>
      <c r="AI26" s="286">
        <f>'Tav10'!AI26/'Tav10'!AI$35*100</f>
        <v>5.5513577872418374</v>
      </c>
      <c r="AK26" s="286">
        <f>'Tav10'!AK26/'Tav10'!AK$35*100</f>
        <v>5.6160557708545324</v>
      </c>
      <c r="AL26" s="286">
        <f>'Tav10'!AL26/'Tav10'!AL$35*100</f>
        <v>4.2008901309889914</v>
      </c>
      <c r="AM26" s="286">
        <f>'Tav10'!AM26/'Tav10'!AM$35*100</f>
        <v>8.0964153275648947</v>
      </c>
      <c r="AN26" s="286">
        <f>'Tav10'!AN26/'Tav10'!AN$35*100</f>
        <v>4.5381407982837079</v>
      </c>
      <c r="AO26" s="286"/>
      <c r="AP26" s="334">
        <f>'Tav10'!AP26/'Tav10'!AP$35*100</f>
        <v>6.3213822532736481</v>
      </c>
      <c r="AQ26" s="334">
        <f>'Tav10'!AQ26/'Tav10'!AQ$35*100</f>
        <v>5.0240105754444651</v>
      </c>
      <c r="AR26" s="334">
        <f>'Tav10'!AR26/'Tav10'!AR$35*100</f>
        <v>8.2894106372783902</v>
      </c>
      <c r="AS26" s="334">
        <f>'Tav10'!AS26/'Tav10'!AS$35*100</f>
        <v>5.6457542811080748</v>
      </c>
      <c r="AU26" s="286">
        <f>'Tav10'!AU26/'Tav10'!AU$35*100</f>
        <v>4.9879102900082533</v>
      </c>
      <c r="AV26" s="334">
        <f>'Tav10'!AV26/'Tav10'!AV$35*100</f>
        <v>3.8666876592333894</v>
      </c>
      <c r="AW26" s="334">
        <f>'Tav10'!AW26/'Tav10'!AW$35*100</f>
        <v>7.5465838509316781</v>
      </c>
      <c r="AX26" s="334">
        <f>'Tav10'!AX26/'Tav10'!AX$35*100</f>
        <v>4.4744529766695278</v>
      </c>
      <c r="AZ26" s="286">
        <f t="shared" si="1"/>
        <v>-1.3334719632653949</v>
      </c>
      <c r="BA26" s="286">
        <f t="shared" si="2"/>
        <v>-1.1573229162110756</v>
      </c>
      <c r="BB26" s="286">
        <f t="shared" si="3"/>
        <v>-0.74282678634671218</v>
      </c>
      <c r="BC26" s="286">
        <f t="shared" si="4"/>
        <v>-1.171301304438547</v>
      </c>
      <c r="BD26" s="286"/>
    </row>
    <row r="27" spans="1:57" x14ac:dyDescent="0.25">
      <c r="A27" s="27" t="s">
        <v>19</v>
      </c>
      <c r="B27" s="286">
        <f>'Tav10'!B27/'Tav10'!B$35*100</f>
        <v>7.3524408659269556</v>
      </c>
      <c r="C27" s="286">
        <f>'Tav10'!C27/'Tav10'!C$35*100</f>
        <v>10.466540357782128</v>
      </c>
      <c r="D27" s="286">
        <f>'Tav10'!D27/'Tav10'!D$35*100</f>
        <v>15.906577442876154</v>
      </c>
      <c r="E27" s="286">
        <f>'Tav10'!E27/'Tav10'!E$35*100</f>
        <v>9.6832159462081702</v>
      </c>
      <c r="G27" s="286">
        <f>'Tav10'!G27/'Tav10'!G$35*100</f>
        <v>6.8575828925299964</v>
      </c>
      <c r="H27" s="286">
        <f>'Tav10'!H27/'Tav10'!H$35*100</f>
        <v>10.204380095791745</v>
      </c>
      <c r="I27" s="286">
        <f>'Tav10'!I27/'Tav10'!I$35*100</f>
        <v>14.771995708154506</v>
      </c>
      <c r="J27" s="286">
        <f>'Tav10'!J27/'Tav10'!J$35*100</f>
        <v>9.3249311256212692</v>
      </c>
      <c r="L27" s="286">
        <f>'Tav10'!L27/'Tav10'!L$35*100</f>
        <v>6.9356641257026581</v>
      </c>
      <c r="M27" s="286">
        <f>'Tav10'!M27/'Tav10'!M$35*100</f>
        <v>10.413356100160881</v>
      </c>
      <c r="N27" s="286">
        <f>'Tav10'!N27/'Tav10'!N$35*100</f>
        <v>13.208414353897826</v>
      </c>
      <c r="O27" s="286">
        <f>'Tav10'!O27/'Tav10'!O$35*100</f>
        <v>9.5225674349452074</v>
      </c>
      <c r="Q27" s="286">
        <f>'Tav10'!Q27/'Tav10'!Q$35*100</f>
        <v>7.3432728038634556</v>
      </c>
      <c r="R27" s="286">
        <f>'Tav10'!R27/'Tav10'!R$35*100</f>
        <v>10.042446817726187</v>
      </c>
      <c r="S27" s="286">
        <f>'Tav10'!S27/'Tav10'!S$35*100</f>
        <v>13.133498145859084</v>
      </c>
      <c r="T27" s="286">
        <f>'Tav10'!T27/'Tav10'!T$35*100</f>
        <v>9.4141494001034527</v>
      </c>
      <c r="V27" s="286">
        <f>'Tav10'!V27/'Tav10'!V$35*100</f>
        <v>8.0756121344414531</v>
      </c>
      <c r="W27" s="286">
        <f>'Tav10'!W27/'Tav10'!W$35*100</f>
        <v>9.3811812206445122</v>
      </c>
      <c r="X27" s="286">
        <f>'Tav10'!X27/'Tav10'!X$35*100</f>
        <v>12.351431658562939</v>
      </c>
      <c r="Y27" s="286">
        <f>'Tav10'!Y27/'Tav10'!Y$35*100</f>
        <v>9.1389098132962001</v>
      </c>
      <c r="AA27" s="286">
        <f>'Tav10'!AA27/'Tav10'!AA$35*100</f>
        <v>7.7487690253127131</v>
      </c>
      <c r="AB27" s="286">
        <f>'Tav10'!AB27/'Tav10'!AB$35*100</f>
        <v>10.066833449889332</v>
      </c>
      <c r="AC27" s="286">
        <f>'Tav10'!AC27/'Tav10'!AC$35*100</f>
        <v>12.299200922646017</v>
      </c>
      <c r="AD27" s="286">
        <f>'Tav10'!AD27/'Tav10'!AD$35*100</f>
        <v>9.550147302380056</v>
      </c>
      <c r="AF27" s="286">
        <f>'Tav10'!AF27/'Tav10'!AF$35*100</f>
        <v>6.6279654966585122</v>
      </c>
      <c r="AG27" s="286">
        <f>'Tav10'!AG27/'Tav10'!AG$35*100</f>
        <v>9.9360183582582984</v>
      </c>
      <c r="AH27" s="286">
        <f>'Tav10'!AH27/'Tav10'!AH$35*100</f>
        <v>10.151913526146656</v>
      </c>
      <c r="AI27" s="286">
        <f>'Tav10'!AI27/'Tav10'!AI$35*100</f>
        <v>9.131290928241059</v>
      </c>
      <c r="AK27" s="286">
        <f>'Tav10'!AK27/'Tav10'!AK$35*100</f>
        <v>7.0406373811946574</v>
      </c>
      <c r="AL27" s="286">
        <f>'Tav10'!AL27/'Tav10'!AL$35*100</f>
        <v>9.4189942290024273</v>
      </c>
      <c r="AM27" s="286">
        <f>'Tav10'!AM27/'Tav10'!AM$35*100</f>
        <v>9.5179233621755248</v>
      </c>
      <c r="AN27" s="286">
        <f>'Tav10'!AN27/'Tav10'!AN$35*100</f>
        <v>8.9452239658125574</v>
      </c>
      <c r="AO27" s="286"/>
      <c r="AP27" s="334">
        <f>'Tav10'!AP27/'Tav10'!AP$35*100</f>
        <v>6.4489812994184827</v>
      </c>
      <c r="AQ27" s="334">
        <f>'Tav10'!AQ27/'Tav10'!AQ$35*100</f>
        <v>7.195079180942618</v>
      </c>
      <c r="AR27" s="334">
        <f>'Tav10'!AR27/'Tav10'!AR$35*100</f>
        <v>6.8231911835170109</v>
      </c>
      <c r="AS27" s="334">
        <f>'Tav10'!AS27/'Tav10'!AS$35*100</f>
        <v>6.8993177752000481</v>
      </c>
      <c r="AU27" s="286">
        <f>'Tav10'!AU27/'Tav10'!AU$35*100</f>
        <v>6.7890598983595645</v>
      </c>
      <c r="AV27" s="334">
        <f>'Tav10'!AV27/'Tav10'!AV$35*100</f>
        <v>7.5315604156528213</v>
      </c>
      <c r="AW27" s="334">
        <f>'Tav10'!AW27/'Tav10'!AW$35*100</f>
        <v>6.2173913043478262</v>
      </c>
      <c r="AX27" s="334">
        <f>'Tav10'!AX27/'Tav10'!AX$35*100</f>
        <v>7.2094584680234233</v>
      </c>
      <c r="AZ27" s="286">
        <f t="shared" si="1"/>
        <v>0.34007859894108172</v>
      </c>
      <c r="BA27" s="286">
        <f t="shared" si="2"/>
        <v>0.3364812347102033</v>
      </c>
      <c r="BB27" s="286">
        <f t="shared" si="3"/>
        <v>-0.60579987916918476</v>
      </c>
      <c r="BC27" s="286">
        <f t="shared" si="4"/>
        <v>0.3101406928233752</v>
      </c>
      <c r="BD27" s="286"/>
    </row>
    <row r="28" spans="1:57" ht="15" customHeight="1" x14ac:dyDescent="0.25">
      <c r="A28" s="27" t="s">
        <v>20</v>
      </c>
      <c r="B28" s="286">
        <f>'Tav10'!B28/'Tav10'!B$35*100</f>
        <v>2.0281360605934</v>
      </c>
      <c r="C28" s="286">
        <f>'Tav10'!C28/'Tav10'!C$35*100</f>
        <v>2.5743285915163696</v>
      </c>
      <c r="D28" s="286">
        <f>'Tav10'!D28/'Tav10'!D$35*100</f>
        <v>3.1303304654257813</v>
      </c>
      <c r="E28" s="286">
        <f>'Tav10'!E28/'Tav10'!E$35*100</f>
        <v>2.4148505718917717</v>
      </c>
      <c r="G28" s="286">
        <f>'Tav10'!G28/'Tav10'!G$35*100</f>
        <v>1.8267804154302669</v>
      </c>
      <c r="H28" s="286">
        <f>'Tav10'!H28/'Tav10'!H$35*100</f>
        <v>2.5292117505113265</v>
      </c>
      <c r="I28" s="286">
        <f>'Tav10'!I28/'Tav10'!I$35*100</f>
        <v>2.7387339055793989</v>
      </c>
      <c r="J28" s="286">
        <f>'Tav10'!J28/'Tav10'!J$35*100</f>
        <v>2.3074083107750587</v>
      </c>
      <c r="L28" s="286">
        <f>'Tav10'!L28/'Tav10'!L$35*100</f>
        <v>1.8882087037747495</v>
      </c>
      <c r="M28" s="286">
        <f>'Tav10'!M28/'Tav10'!M$35*100</f>
        <v>2.6019818983980971</v>
      </c>
      <c r="N28" s="286">
        <f>'Tav10'!N28/'Tav10'!N$35*100</f>
        <v>2.7116846385009721</v>
      </c>
      <c r="O28" s="286">
        <f>'Tav10'!O28/'Tav10'!O$35*100</f>
        <v>2.3977593958976597</v>
      </c>
      <c r="Q28" s="286">
        <f>'Tav10'!Q28/'Tav10'!Q$35*100</f>
        <v>1.8234063999759287</v>
      </c>
      <c r="R28" s="286">
        <f>'Tav10'!R28/'Tav10'!R$35*100</f>
        <v>2.5396933433984676</v>
      </c>
      <c r="S28" s="286">
        <f>'Tav10'!S28/'Tav10'!S$35*100</f>
        <v>3.0799340749896995</v>
      </c>
      <c r="T28" s="286">
        <f>'Tav10'!T28/'Tav10'!T$35*100</f>
        <v>2.3615275599160608</v>
      </c>
      <c r="V28" s="286">
        <f>'Tav10'!V28/'Tav10'!V$35*100</f>
        <v>2.2624596308853917</v>
      </c>
      <c r="W28" s="286">
        <f>'Tav10'!W28/'Tav10'!W$35*100</f>
        <v>3.0947736186352546</v>
      </c>
      <c r="X28" s="286">
        <f>'Tav10'!X28/'Tav10'!X$35*100</f>
        <v>3.525121555915721</v>
      </c>
      <c r="Y28" s="286">
        <f>'Tav10'!Y28/'Tav10'!Y$35*100</f>
        <v>2.8888355547529034</v>
      </c>
      <c r="AA28" s="286">
        <f>'Tav10'!AA28/'Tav10'!AA$35*100</f>
        <v>1.5964441907169729</v>
      </c>
      <c r="AB28" s="286">
        <f>'Tav10'!AB28/'Tav10'!AB$35*100</f>
        <v>2.7418296648233995</v>
      </c>
      <c r="AC28" s="286">
        <f>'Tav10'!AC28/'Tav10'!AC$35*100</f>
        <v>2.4631353488755252</v>
      </c>
      <c r="AD28" s="286">
        <f>'Tav10'!AD28/'Tav10'!AD$35*100</f>
        <v>2.4432589168244601</v>
      </c>
      <c r="AF28" s="286">
        <f>'Tav10'!AF28/'Tav10'!AF$35*100</f>
        <v>1.4501234770192297</v>
      </c>
      <c r="AG28" s="286">
        <f>'Tav10'!AG28/'Tav10'!AG$35*100</f>
        <v>2.8517531747729525</v>
      </c>
      <c r="AH28" s="286">
        <f>'Tav10'!AH28/'Tav10'!AH$35*100</f>
        <v>1.562956470931931</v>
      </c>
      <c r="AI28" s="286">
        <f>'Tav10'!AI28/'Tav10'!AI$35*100</f>
        <v>2.4837431881668728</v>
      </c>
      <c r="AK28" s="286">
        <f>'Tav10'!AK28/'Tav10'!AK$35*100</f>
        <v>1.7688194158782395</v>
      </c>
      <c r="AL28" s="286">
        <f>'Tav10'!AL28/'Tav10'!AL$35*100</f>
        <v>3.2805012900847772</v>
      </c>
      <c r="AM28" s="286">
        <f>'Tav10'!AM28/'Tav10'!AM$35*100</f>
        <v>1.5451174289245984</v>
      </c>
      <c r="AN28" s="286">
        <f>'Tav10'!AN28/'Tav10'!AN$35*100</f>
        <v>2.9542033599197217</v>
      </c>
      <c r="AO28" s="286"/>
      <c r="AP28" s="334">
        <f>'Tav10'!AP28/'Tav10'!AP$35*100</f>
        <v>2.21624900640087</v>
      </c>
      <c r="AQ28" s="334">
        <f>'Tav10'!AQ28/'Tav10'!AQ$35*100</f>
        <v>3.3365257506677097</v>
      </c>
      <c r="AR28" s="334">
        <f>'Tav10'!AR28/'Tav10'!AR$35*100</f>
        <v>2.3862002874940105</v>
      </c>
      <c r="AS28" s="334">
        <f>'Tav10'!AS28/'Tav10'!AS$35*100</f>
        <v>2.8763541277549498</v>
      </c>
      <c r="AU28" s="286">
        <f>'Tav10'!AU28/'Tav10'!AU$35*100</f>
        <v>2.0024034633037489</v>
      </c>
      <c r="AV28" s="334">
        <f>'Tav10'!AV28/'Tav10'!AV$35*100</f>
        <v>2.7101880743136864</v>
      </c>
      <c r="AW28" s="334">
        <f>'Tav10'!AW28/'Tav10'!AW$35*100</f>
        <v>1.5465838509316769</v>
      </c>
      <c r="AX28" s="334">
        <f>'Tav10'!AX28/'Tav10'!AX$35*100</f>
        <v>2.4095260539175363</v>
      </c>
      <c r="AZ28" s="286">
        <f t="shared" si="1"/>
        <v>-0.21384554309712112</v>
      </c>
      <c r="BA28" s="286">
        <f t="shared" si="2"/>
        <v>-0.62633767635402338</v>
      </c>
      <c r="BB28" s="286">
        <f t="shared" si="3"/>
        <v>-0.83961643656233353</v>
      </c>
      <c r="BC28" s="286">
        <f t="shared" si="4"/>
        <v>-0.46682807383741354</v>
      </c>
      <c r="BD28" s="286"/>
    </row>
    <row r="29" spans="1:57" s="249" customFormat="1" ht="15" customHeight="1" x14ac:dyDescent="0.25">
      <c r="B29" s="286"/>
      <c r="C29" s="286"/>
      <c r="D29" s="286"/>
      <c r="E29" s="286"/>
      <c r="F29"/>
      <c r="G29" s="286"/>
      <c r="H29" s="286"/>
      <c r="I29" s="286"/>
      <c r="J29" s="286"/>
      <c r="K29"/>
      <c r="L29" s="286"/>
      <c r="M29" s="286"/>
      <c r="N29" s="286"/>
      <c r="O29" s="286"/>
      <c r="P29"/>
      <c r="Q29" s="286"/>
      <c r="R29" s="286"/>
      <c r="S29" s="286"/>
      <c r="T29" s="286"/>
      <c r="U29"/>
      <c r="V29" s="286"/>
      <c r="W29" s="286"/>
      <c r="X29" s="286"/>
      <c r="Y29" s="286"/>
      <c r="Z29"/>
      <c r="AA29" s="286"/>
      <c r="AB29" s="286"/>
      <c r="AC29" s="286"/>
      <c r="AD29" s="286"/>
      <c r="AE29"/>
      <c r="AF29" s="286"/>
      <c r="AG29" s="286"/>
      <c r="AH29" s="286"/>
      <c r="AI29" s="286"/>
      <c r="AJ29"/>
      <c r="AK29" s="286"/>
      <c r="AL29" s="286"/>
      <c r="AM29" s="286"/>
      <c r="AN29" s="286"/>
      <c r="AO29" s="286"/>
      <c r="AP29" s="334"/>
      <c r="AQ29" s="334"/>
      <c r="AR29" s="334"/>
      <c r="AS29" s="334"/>
      <c r="AT29"/>
      <c r="AU29" s="286"/>
      <c r="AV29" s="334"/>
      <c r="AW29" s="334"/>
      <c r="AX29" s="334"/>
      <c r="AY29"/>
      <c r="AZ29" s="304"/>
      <c r="BA29" s="304"/>
      <c r="BB29" s="304"/>
      <c r="BC29" s="304"/>
      <c r="BD29" s="286"/>
      <c r="BE29" s="304"/>
    </row>
    <row r="30" spans="1:57" s="124" customFormat="1" x14ac:dyDescent="0.25">
      <c r="A30" s="33" t="s">
        <v>21</v>
      </c>
      <c r="B30" s="291">
        <f>'Tav10'!B30/'Tav10'!B$35*100</f>
        <v>18.830091379526451</v>
      </c>
      <c r="C30" s="291">
        <f>'Tav10'!C30/'Tav10'!C$35*100</f>
        <v>20.022051716858748</v>
      </c>
      <c r="D30" s="291">
        <f>'Tav10'!D30/'Tav10'!D$35*100</f>
        <v>17.629196423550582</v>
      </c>
      <c r="E30" s="291">
        <f>'Tav10'!E30/'Tav10'!E$35*100</f>
        <v>19.473957320516249</v>
      </c>
      <c r="F30"/>
      <c r="G30" s="291">
        <f>'Tav10'!G30/'Tav10'!G$35*100</f>
        <v>20.295365114178814</v>
      </c>
      <c r="H30" s="291">
        <f>'Tav10'!H30/'Tav10'!H$35*100</f>
        <v>19.344383579909969</v>
      </c>
      <c r="I30" s="291">
        <f>'Tav10'!I30/'Tav10'!I$35*100</f>
        <v>23.16255364806867</v>
      </c>
      <c r="J30" s="291">
        <f>'Tav10'!J30/'Tav10'!J$35*100</f>
        <v>19.848483030979143</v>
      </c>
      <c r="K30"/>
      <c r="L30" s="291">
        <f>'Tav10'!L30/'Tav10'!L$35*100</f>
        <v>18.979388723012683</v>
      </c>
      <c r="M30" s="291">
        <f>'Tav10'!M30/'Tav10'!M$35*100</f>
        <v>19.668713049142788</v>
      </c>
      <c r="N30" s="291">
        <f>'Tav10'!N30/'Tav10'!N$35*100</f>
        <v>29.648223439985859</v>
      </c>
      <c r="O30" s="291">
        <f>'Tav10'!O30/'Tav10'!O$35*100</f>
        <v>19.926769545782076</v>
      </c>
      <c r="P30"/>
      <c r="Q30" s="291">
        <f>'Tav10'!Q30/'Tav10'!Q$35*100</f>
        <v>18.809520227474462</v>
      </c>
      <c r="R30" s="291">
        <f>'Tav10'!R30/'Tav10'!R$35*100</f>
        <v>20.227826797183411</v>
      </c>
      <c r="S30" s="291">
        <f>'Tav10'!S30/'Tav10'!S$35*100</f>
        <v>32.045735475896173</v>
      </c>
      <c r="T30" s="291">
        <f>'Tav10'!T30/'Tav10'!T$35*100</f>
        <v>20.313847033739712</v>
      </c>
      <c r="U30"/>
      <c r="V30" s="291">
        <f>'Tav10'!V30/'Tav10'!V$35*100</f>
        <v>17.667582147234324</v>
      </c>
      <c r="W30" s="291">
        <f>'Tav10'!W30/'Tav10'!W$35*100</f>
        <v>19.900216831272644</v>
      </c>
      <c r="X30" s="291">
        <f>'Tav10'!X30/'Tav10'!X$35*100</f>
        <v>27.640464613722308</v>
      </c>
      <c r="Y30" s="291">
        <f>'Tav10'!Y30/'Tav10'!Y$35*100</f>
        <v>19.579542187169547</v>
      </c>
      <c r="Z30"/>
      <c r="AA30" s="291">
        <f>'Tav10'!AA30/'Tav10'!AA$35*100</f>
        <v>15.30384431101098</v>
      </c>
      <c r="AB30" s="291">
        <f>'Tav10'!AB30/'Tav10'!AB$35*100</f>
        <v>19.835908379775489</v>
      </c>
      <c r="AC30" s="291">
        <f>'Tav10'!AC30/'Tav10'!AC$35*100</f>
        <v>25.257434714556386</v>
      </c>
      <c r="AD30" s="291">
        <f>'Tav10'!AD30/'Tav10'!AD$35*100</f>
        <v>18.85883220943251</v>
      </c>
      <c r="AE30"/>
      <c r="AF30" s="291">
        <f>'Tav10'!AF30/'Tav10'!AF$35*100</f>
        <v>14.895658992755234</v>
      </c>
      <c r="AG30" s="291">
        <f>'Tav10'!AG30/'Tav10'!AG$35*100</f>
        <v>20.94513914548531</v>
      </c>
      <c r="AH30" s="291">
        <f>'Tav10'!AH30/'Tav10'!AH$35*100</f>
        <v>26.219690330119779</v>
      </c>
      <c r="AI30" s="291">
        <f>'Tav10'!AI30/'Tav10'!AI$35*100</f>
        <v>19.569137244126942</v>
      </c>
      <c r="AJ30"/>
      <c r="AK30" s="291">
        <f>'Tav10'!AK30/'Tav10'!AK$35*100</f>
        <v>15.373790296390915</v>
      </c>
      <c r="AL30" s="291">
        <f>'Tav10'!AL30/'Tav10'!AL$35*100</f>
        <v>21.855521507831284</v>
      </c>
      <c r="AM30" s="291">
        <f>'Tav10'!AM30/'Tav10'!AM$35*100</f>
        <v>32.200247218788633</v>
      </c>
      <c r="AN30" s="291">
        <f>'Tav10'!AN30/'Tav10'!AN$35*100</f>
        <v>20.705375525528126</v>
      </c>
      <c r="AO30" s="291"/>
      <c r="AP30" s="289">
        <f>'Tav10'!AP30/'Tav10'!AP$35*100</f>
        <v>26.303183700790694</v>
      </c>
      <c r="AQ30" s="289">
        <f>'Tav10'!AQ30/'Tav10'!AQ$35*100</f>
        <v>31.151698276094642</v>
      </c>
      <c r="AR30" s="289">
        <f>'Tav10'!AR30/'Tav10'!AR$35*100</f>
        <v>18.524197412553907</v>
      </c>
      <c r="AS30" s="289">
        <f>'Tav10'!AS30/'Tav10'!AS$35*100</f>
        <v>28.810726854491474</v>
      </c>
      <c r="AT30"/>
      <c r="AU30" s="291">
        <f>'Tav10'!AU30/'Tav10'!AU$35*100</f>
        <v>30.31259501643332</v>
      </c>
      <c r="AV30" s="289">
        <f>'Tav10'!AV30/'Tav10'!AV$35*100</f>
        <v>34.897518106088796</v>
      </c>
      <c r="AW30" s="289">
        <f>'Tav10'!AW30/'Tav10'!AW$35*100</f>
        <v>20.645962732919255</v>
      </c>
      <c r="AX30" s="289">
        <f>'Tav10'!AX30/'Tav10'!AX$35*100</f>
        <v>32.469241748518222</v>
      </c>
      <c r="AY30"/>
      <c r="AZ30" s="291">
        <f t="shared" si="1"/>
        <v>4.0094113156426268</v>
      </c>
      <c r="BA30" s="291">
        <f t="shared" si="2"/>
        <v>3.7458198299941543</v>
      </c>
      <c r="BB30" s="291">
        <f t="shared" si="3"/>
        <v>2.1217653203653484</v>
      </c>
      <c r="BC30" s="291">
        <f t="shared" si="4"/>
        <v>3.658514894026748</v>
      </c>
      <c r="BD30" s="286"/>
      <c r="BE30" s="496"/>
    </row>
    <row r="31" spans="1:57" s="124" customFormat="1" x14ac:dyDescent="0.25">
      <c r="A31" s="33" t="s">
        <v>22</v>
      </c>
      <c r="B31" s="291">
        <f>'Tav10'!B31/'Tav10'!B$35*100</f>
        <v>10.684122881887038</v>
      </c>
      <c r="C31" s="291">
        <f>'Tav10'!C31/'Tav10'!C$35*100</f>
        <v>10.655654765020115</v>
      </c>
      <c r="D31" s="291">
        <f>'Tav10'!D31/'Tav10'!D$35*100</f>
        <v>5.4808899885658589</v>
      </c>
      <c r="E31" s="291">
        <f>'Tav10'!E31/'Tav10'!E$35*100</f>
        <v>10.378491586707195</v>
      </c>
      <c r="F31"/>
      <c r="G31" s="291">
        <f>'Tav10'!G31/'Tav10'!G$35*100</f>
        <v>10.584521352083602</v>
      </c>
      <c r="H31" s="291">
        <f>'Tav10'!H31/'Tav10'!H$35*100</f>
        <v>10.244813072755701</v>
      </c>
      <c r="I31" s="291">
        <f>'Tav10'!I31/'Tav10'!I$35*100</f>
        <v>4.782725321888412</v>
      </c>
      <c r="J31" s="291">
        <f>'Tav10'!J31/'Tav10'!J$35*100</f>
        <v>10.085714780768221</v>
      </c>
      <c r="K31"/>
      <c r="L31" s="291">
        <f>'Tav10'!L31/'Tav10'!L$35*100</f>
        <v>9.4099069795888859</v>
      </c>
      <c r="M31" s="291">
        <f>'Tav10'!M31/'Tav10'!M$35*100</f>
        <v>10.495770699882547</v>
      </c>
      <c r="N31" s="291">
        <f>'Tav10'!N31/'Tav10'!N$35*100</f>
        <v>4.1859642920275766</v>
      </c>
      <c r="O31" s="291">
        <f>'Tav10'!O31/'Tav10'!O$35*100</f>
        <v>9.8864373677466482</v>
      </c>
      <c r="P31"/>
      <c r="Q31" s="291">
        <f>'Tav10'!Q31/'Tav10'!Q$35*100</f>
        <v>9.6684168559779753</v>
      </c>
      <c r="R31" s="291">
        <f>'Tav10'!R31/'Tav10'!R$35*100</f>
        <v>11.108257947950055</v>
      </c>
      <c r="S31" s="291">
        <f>'Tav10'!S31/'Tav10'!S$35*100</f>
        <v>4.6662546353522867</v>
      </c>
      <c r="T31" s="291">
        <f>'Tav10'!T31/'Tav10'!T$35*100</f>
        <v>10.442783789125745</v>
      </c>
      <c r="U31"/>
      <c r="V31" s="291">
        <f>'Tav10'!V31/'Tav10'!V$35*100</f>
        <v>8.4101949347384615</v>
      </c>
      <c r="W31" s="291">
        <f>'Tav10'!W31/'Tav10'!W$35*100</f>
        <v>11.104955852065334</v>
      </c>
      <c r="X31" s="291">
        <f>'Tav10'!X31/'Tav10'!X$35*100</f>
        <v>4.2409508373851965</v>
      </c>
      <c r="Y31" s="291">
        <f>'Tav10'!Y31/'Tav10'!Y$35*100</f>
        <v>10.147637865441144</v>
      </c>
      <c r="Z31"/>
      <c r="AA31" s="291">
        <f>'Tav10'!AA31/'Tav10'!AA$35*100</f>
        <v>8.3288308034212424</v>
      </c>
      <c r="AB31" s="291">
        <f>'Tav10'!AB31/'Tav10'!AB$35*100</f>
        <v>11.175677526801872</v>
      </c>
      <c r="AC31" s="291">
        <f>'Tav10'!AC31/'Tav10'!AC$35*100</f>
        <v>4.2589999176208915</v>
      </c>
      <c r="AD31" s="291">
        <f>'Tav10'!AD31/'Tav10'!AD$35*100</f>
        <v>10.238676290766128</v>
      </c>
      <c r="AE31"/>
      <c r="AF31" s="291">
        <f>'Tav10'!AF31/'Tav10'!AF$35*100</f>
        <v>7.9189148067087229</v>
      </c>
      <c r="AG31" s="291">
        <f>'Tav10'!AG31/'Tav10'!AG$35*100</f>
        <v>10.952723595418213</v>
      </c>
      <c r="AH31" s="291">
        <f>'Tav10'!AH31/'Tav10'!AH$35*100</f>
        <v>4.5866199240432373</v>
      </c>
      <c r="AI31" s="291">
        <f>'Tav10'!AI31/'Tav10'!AI$35*100</f>
        <v>10.086092411961351</v>
      </c>
      <c r="AJ31"/>
      <c r="AK31" s="291">
        <f>'Tav10'!AK31/'Tav10'!AK$35*100</f>
        <v>7.7009677628872675</v>
      </c>
      <c r="AL31" s="291">
        <f>'Tav10'!AL31/'Tav10'!AL$35*100</f>
        <v>12.024470350055839</v>
      </c>
      <c r="AM31" s="291">
        <f>'Tav10'!AM31/'Tav10'!AM$35*100</f>
        <v>2.533992583436341</v>
      </c>
      <c r="AN31" s="291">
        <f>'Tav10'!AN31/'Tav10'!AN$35*100</f>
        <v>11.027872454540736</v>
      </c>
      <c r="AO31" s="291"/>
      <c r="AP31" s="289">
        <f>'Tav10'!AP31/'Tav10'!AP$35*100</f>
        <v>9.081496046521357</v>
      </c>
      <c r="AQ31" s="289">
        <f>'Tav10'!AQ31/'Tav10'!AQ$35*100</f>
        <v>10.127606766126204</v>
      </c>
      <c r="AR31" s="289">
        <f>'Tav10'!AR31/'Tav10'!AR$35*100</f>
        <v>6.7177767129851462</v>
      </c>
      <c r="AS31" s="289">
        <f>'Tav10'!AS31/'Tav10'!AS$35*100</f>
        <v>9.5944006448695518</v>
      </c>
      <c r="AT31"/>
      <c r="AU31" s="291">
        <f>'Tav10'!AU31/'Tav10'!AU$35*100</f>
        <v>8.7378921916400021</v>
      </c>
      <c r="AV31" s="289">
        <f>'Tav10'!AV31/'Tav10'!AV$35*100</f>
        <v>9.2398305327340911</v>
      </c>
      <c r="AW31" s="289">
        <f>'Tav10'!AW31/'Tav10'!AW$35*100</f>
        <v>7.9565217391304346</v>
      </c>
      <c r="AX31" s="289">
        <f>'Tav10'!AX31/'Tav10'!AX$35*100</f>
        <v>8.9938150014006286</v>
      </c>
      <c r="AY31"/>
      <c r="AZ31" s="291">
        <f t="shared" si="1"/>
        <v>-0.34360385488135492</v>
      </c>
      <c r="BA31" s="291">
        <f t="shared" si="2"/>
        <v>-0.88777623339211331</v>
      </c>
      <c r="BB31" s="291">
        <f t="shared" si="3"/>
        <v>1.2387450261452884</v>
      </c>
      <c r="BC31" s="291">
        <f t="shared" si="4"/>
        <v>-0.60058564346892318</v>
      </c>
      <c r="BD31" s="286"/>
      <c r="BE31" s="496"/>
    </row>
    <row r="32" spans="1:57" s="124" customFormat="1" x14ac:dyDescent="0.25">
      <c r="A32" s="33" t="s">
        <v>23</v>
      </c>
      <c r="B32" s="291">
        <f>'Tav10'!B32/'Tav10'!B$35*100</f>
        <v>27.253898999062926</v>
      </c>
      <c r="C32" s="291">
        <f>'Tav10'!C32/'Tav10'!C$35*100</f>
        <v>19.554673952107297</v>
      </c>
      <c r="D32" s="291">
        <f>'Tav10'!D32/'Tav10'!D$35*100</f>
        <v>15.754747043056103</v>
      </c>
      <c r="E32" s="291">
        <f>'Tav10'!E32/'Tav10'!E$35*100</f>
        <v>22.026698335019702</v>
      </c>
      <c r="F32"/>
      <c r="G32" s="291">
        <f>'Tav10'!G32/'Tav10'!G$35*100</f>
        <v>25.997855115468973</v>
      </c>
      <c r="H32" s="291">
        <f>'Tav10'!H32/'Tav10'!H$35*100</f>
        <v>20.419298573877288</v>
      </c>
      <c r="I32" s="291">
        <f>'Tav10'!I32/'Tav10'!I$35*100</f>
        <v>14.326716738197426</v>
      </c>
      <c r="J32" s="291">
        <f>'Tav10'!J32/'Tav10'!J$35*100</f>
        <v>21.960763929151689</v>
      </c>
      <c r="K32"/>
      <c r="L32" s="291">
        <f>'Tav10'!L32/'Tav10'!L$35*100</f>
        <v>27.374022118063085</v>
      </c>
      <c r="M32" s="291">
        <f>'Tav10'!M32/'Tav10'!M$35*100</f>
        <v>20.837075712861612</v>
      </c>
      <c r="N32" s="291">
        <f>'Tav10'!N32/'Tav10'!N$35*100</f>
        <v>12.794767544634967</v>
      </c>
      <c r="O32" s="291">
        <f>'Tav10'!O32/'Tav10'!O$35*100</f>
        <v>22.382891592191793</v>
      </c>
      <c r="P32"/>
      <c r="Q32" s="291">
        <f>'Tav10'!Q32/'Tav10'!Q$35*100</f>
        <v>27.484240773894598</v>
      </c>
      <c r="R32" s="291">
        <f>'Tav10'!R32/'Tav10'!R$35*100</f>
        <v>20.66714517306669</v>
      </c>
      <c r="S32" s="291">
        <f>'Tav10'!S32/'Tav10'!S$35*100</f>
        <v>12.597857437165224</v>
      </c>
      <c r="T32" s="291">
        <f>'Tav10'!T32/'Tav10'!T$35*100</f>
        <v>22.243272453541135</v>
      </c>
      <c r="U32"/>
      <c r="V32" s="291">
        <f>'Tav10'!V32/'Tav10'!V$35*100</f>
        <v>27.312333938683675</v>
      </c>
      <c r="W32" s="291">
        <f>'Tav10'!W32/'Tav10'!W$35*100</f>
        <v>20.3678654694499</v>
      </c>
      <c r="X32" s="291">
        <f>'Tav10'!X32/'Tav10'!X$35*100</f>
        <v>14.181523500810373</v>
      </c>
      <c r="Y32" s="291">
        <f>'Tav10'!Y32/'Tav10'!Y$35*100</f>
        <v>21.994786456192212</v>
      </c>
      <c r="Z32"/>
      <c r="AA32" s="291">
        <f>'Tav10'!AA32/'Tav10'!AA$35*100</f>
        <v>25.914183478943453</v>
      </c>
      <c r="AB32" s="291">
        <f>'Tav10'!AB32/'Tav10'!AB$35*100</f>
        <v>20.522987967095162</v>
      </c>
      <c r="AC32" s="291">
        <f>'Tav10'!AC32/'Tav10'!AC$35*100</f>
        <v>14.515198945547409</v>
      </c>
      <c r="AD32" s="291">
        <f>'Tav10'!AD32/'Tav10'!AD$35*100</f>
        <v>21.699111026266774</v>
      </c>
      <c r="AE32"/>
      <c r="AF32" s="291">
        <f>'Tav10'!AF32/'Tav10'!AF$35*100</f>
        <v>25.043012137030228</v>
      </c>
      <c r="AG32" s="291">
        <f>'Tav10'!AG32/'Tav10'!AG$35*100</f>
        <v>20.842846307928667</v>
      </c>
      <c r="AH32" s="291">
        <f>'Tav10'!AH32/'Tav10'!AH$35*100</f>
        <v>15.030674846625766</v>
      </c>
      <c r="AI32" s="291">
        <f>'Tav10'!AI32/'Tav10'!AI$35*100</f>
        <v>21.756079131748869</v>
      </c>
      <c r="AJ32"/>
      <c r="AK32" s="291">
        <f>'Tav10'!AK32/'Tav10'!AK$35*100</f>
        <v>25.395656974604343</v>
      </c>
      <c r="AL32" s="291">
        <f>'Tav10'!AL32/'Tav10'!AL$35*100</f>
        <v>21.819762228298242</v>
      </c>
      <c r="AM32" s="291">
        <f>'Tav10'!AM32/'Tav10'!AM$35*100</f>
        <v>13.658838071693449</v>
      </c>
      <c r="AN32" s="291">
        <f>'Tav10'!AN32/'Tav10'!AN$35*100</f>
        <v>22.419938061212132</v>
      </c>
      <c r="AO32" s="291"/>
      <c r="AP32" s="289">
        <f>'Tav10'!AP32/'Tav10'!AP$35*100</f>
        <v>20.675229050746768</v>
      </c>
      <c r="AQ32" s="289">
        <f>'Tav10'!AQ32/'Tav10'!AQ$35*100</f>
        <v>18.664175681873367</v>
      </c>
      <c r="AR32" s="289">
        <f>'Tav10'!AR32/'Tav10'!AR$35*100</f>
        <v>17.977958792525158</v>
      </c>
      <c r="AS32" s="289">
        <f>'Tav10'!AS32/'Tav10'!AS$35*100</f>
        <v>19.392092483730806</v>
      </c>
      <c r="AT32"/>
      <c r="AU32" s="291">
        <f>'Tav10'!AU32/'Tav10'!AU$35*100</f>
        <v>20.96225404317547</v>
      </c>
      <c r="AV32" s="289">
        <f>'Tav10'!AV32/'Tav10'!AV$35*100</f>
        <v>18.098216586036127</v>
      </c>
      <c r="AW32" s="289">
        <f>'Tav10'!AW32/'Tav10'!AW$35*100</f>
        <v>18.900621118012424</v>
      </c>
      <c r="AX32" s="289">
        <f>'Tav10'!AX32/'Tav10'!AX$35*100</f>
        <v>19.035211361544516</v>
      </c>
      <c r="AY32"/>
      <c r="AZ32" s="291">
        <f t="shared" si="1"/>
        <v>0.28702499242870161</v>
      </c>
      <c r="BA32" s="291">
        <f t="shared" si="2"/>
        <v>-0.5659590958372398</v>
      </c>
      <c r="BB32" s="291">
        <f t="shared" si="3"/>
        <v>0.92266232548726634</v>
      </c>
      <c r="BC32" s="291">
        <f t="shared" si="4"/>
        <v>-0.35688112218629087</v>
      </c>
      <c r="BD32" s="286"/>
      <c r="BE32" s="496"/>
    </row>
    <row r="33" spans="1:57" s="124" customFormat="1" x14ac:dyDescent="0.25">
      <c r="A33" s="33" t="s">
        <v>24</v>
      </c>
      <c r="B33" s="291">
        <f>'Tav10'!B33/'Tav10'!B$35*100</f>
        <v>33.851309813003226</v>
      </c>
      <c r="C33" s="291">
        <f>'Tav10'!C33/'Tav10'!C$35*100</f>
        <v>36.726750616715343</v>
      </c>
      <c r="D33" s="291">
        <f>'Tav10'!D33/'Tav10'!D$35*100</f>
        <v>42.098258636525522</v>
      </c>
      <c r="E33" s="291">
        <f>'Tav10'!E33/'Tav10'!E$35*100</f>
        <v>36.022786239656917</v>
      </c>
      <c r="F33"/>
      <c r="G33" s="291">
        <f>'Tav10'!G33/'Tav10'!G$35*100</f>
        <v>34.437895110308347</v>
      </c>
      <c r="H33" s="291">
        <f>'Tav10'!H33/'Tav10'!H$35*100</f>
        <v>37.257912927153967</v>
      </c>
      <c r="I33" s="291">
        <f>'Tav10'!I33/'Tav10'!I$35*100</f>
        <v>40.217274678111586</v>
      </c>
      <c r="J33" s="291">
        <f>'Tav10'!J33/'Tav10'!J$35*100</f>
        <v>36.472698822704622</v>
      </c>
      <c r="K33"/>
      <c r="L33" s="291">
        <f>'Tav10'!L33/'Tav10'!L$35*100</f>
        <v>35.412809349857937</v>
      </c>
      <c r="M33" s="291">
        <f>'Tav10'!M33/'Tav10'!M$35*100</f>
        <v>35.983102539554075</v>
      </c>
      <c r="N33" s="291">
        <f>'Tav10'!N33/'Tav10'!N$35*100</f>
        <v>37.450945730952803</v>
      </c>
      <c r="O33" s="291">
        <f>'Tav10'!O33/'Tav10'!O$35*100</f>
        <v>35.883574663436612</v>
      </c>
      <c r="P33"/>
      <c r="Q33" s="291">
        <f>'Tav10'!Q33/'Tav10'!Q$35*100</f>
        <v>34.871142938813584</v>
      </c>
      <c r="R33" s="291">
        <f>'Tav10'!R33/'Tav10'!R$35*100</f>
        <v>35.414629920675189</v>
      </c>
      <c r="S33" s="291">
        <f>'Tav10'!S33/'Tav10'!S$35*100</f>
        <v>34.476720230737534</v>
      </c>
      <c r="T33" s="291">
        <f>'Tav10'!T33/'Tav10'!T$35*100</f>
        <v>35.224419763573891</v>
      </c>
      <c r="U33"/>
      <c r="V33" s="291">
        <f>'Tav10'!V33/'Tav10'!V$35*100</f>
        <v>36.271817214016693</v>
      </c>
      <c r="W33" s="291">
        <f>'Tav10'!W33/'Tav10'!W$35*100</f>
        <v>36.151007007932357</v>
      </c>
      <c r="X33" s="291">
        <f>'Tav10'!X33/'Tav10'!X$35*100</f>
        <v>38.060507833603459</v>
      </c>
      <c r="Y33" s="291">
        <f>'Tav10'!Y33/'Tav10'!Y$35*100</f>
        <v>36.250288123147996</v>
      </c>
      <c r="Z33"/>
      <c r="AA33" s="291">
        <f>'Tav10'!AA33/'Tav10'!AA$35*100</f>
        <v>41.107928190594642</v>
      </c>
      <c r="AB33" s="291">
        <f>'Tav10'!AB33/'Tav10'!AB$35*100</f>
        <v>35.656763011614743</v>
      </c>
      <c r="AC33" s="291">
        <f>'Tav10'!AC33/'Tav10'!AC$35*100</f>
        <v>41.206030150753769</v>
      </c>
      <c r="AD33" s="291">
        <f>'Tav10'!AD33/'Tav10'!AD$35*100</f>
        <v>37.209974254330071</v>
      </c>
      <c r="AE33"/>
      <c r="AF33" s="291">
        <f>'Tav10'!AF33/'Tav10'!AF$35*100</f>
        <v>44.064325089828067</v>
      </c>
      <c r="AG33" s="291">
        <f>'Tav10'!AG33/'Tav10'!AG$35*100</f>
        <v>34.471519418136559</v>
      </c>
      <c r="AH33" s="291">
        <f>'Tav10'!AH33/'Tav10'!AH$35*100</f>
        <v>42.448144902132633</v>
      </c>
      <c r="AI33" s="291">
        <f>'Tav10'!AI33/'Tav10'!AI$35*100</f>
        <v>36.973657095754916</v>
      </c>
      <c r="AJ33"/>
      <c r="AK33" s="291">
        <f>'Tav10'!AK33/'Tav10'!AK$35*100</f>
        <v>42.720128169044578</v>
      </c>
      <c r="AL33" s="291">
        <f>'Tav10'!AL33/'Tav10'!AL$35*100</f>
        <v>31.600750394727434</v>
      </c>
      <c r="AM33" s="291">
        <f>'Tav10'!AM33/'Tav10'!AM$35*100</f>
        <v>40.543881334981457</v>
      </c>
      <c r="AN33" s="291">
        <f>'Tav10'!AN33/'Tav10'!AN$35*100</f>
        <v>33.947386632986735</v>
      </c>
      <c r="AO33" s="291"/>
      <c r="AP33" s="289">
        <f>'Tav10'!AP33/'Tav10'!AP$35*100</f>
        <v>35.274860896121822</v>
      </c>
      <c r="AQ33" s="289">
        <f>'Tav10'!AQ33/'Tav10'!AQ$35*100</f>
        <v>29.524914344295468</v>
      </c>
      <c r="AR33" s="289">
        <f>'Tav10'!AR33/'Tav10'!AR$35*100</f>
        <v>47.570675610924773</v>
      </c>
      <c r="AS33" s="289">
        <f>'Tav10'!AS33/'Tav10'!AS$35*100</f>
        <v>32.427108113953167</v>
      </c>
      <c r="AT33"/>
      <c r="AU33" s="291">
        <f>'Tav10'!AU33/'Tav10'!AU$35*100</f>
        <v>31.195795387087898</v>
      </c>
      <c r="AV33" s="289">
        <f>'Tav10'!AV33/'Tav10'!AV$35*100</f>
        <v>27.522686285174476</v>
      </c>
      <c r="AW33" s="289">
        <f>'Tav10'!AW33/'Tav10'!AW$35*100</f>
        <v>44.732919254658384</v>
      </c>
      <c r="AX33" s="289">
        <f>'Tav10'!AX33/'Tav10'!AX$35*100</f>
        <v>29.882747366595673</v>
      </c>
      <c r="AY33"/>
      <c r="AZ33" s="291">
        <f t="shared" si="1"/>
        <v>-4.0790655090339243</v>
      </c>
      <c r="BA33" s="291">
        <f t="shared" si="2"/>
        <v>-2.0022280591209913</v>
      </c>
      <c r="BB33" s="291">
        <f t="shared" si="3"/>
        <v>-2.8377563562663894</v>
      </c>
      <c r="BC33" s="291">
        <f t="shared" si="4"/>
        <v>-2.5443607473574943</v>
      </c>
      <c r="BD33" s="286"/>
      <c r="BE33" s="496"/>
    </row>
    <row r="34" spans="1:57" s="124" customFormat="1" x14ac:dyDescent="0.25">
      <c r="A34" s="33" t="s">
        <v>25</v>
      </c>
      <c r="B34" s="291">
        <f>'Tav10'!B34/'Tav10'!B$35*100</f>
        <v>9.3805769265203569</v>
      </c>
      <c r="C34" s="291">
        <f>'Tav10'!C34/'Tav10'!C$35*100</f>
        <v>13.040868949298497</v>
      </c>
      <c r="D34" s="291">
        <f>'Tav10'!D34/'Tav10'!D$35*100</f>
        <v>19.036907908301938</v>
      </c>
      <c r="E34" s="291">
        <f>'Tav10'!E34/'Tav10'!E$35*100</f>
        <v>12.098066518099941</v>
      </c>
      <c r="F34"/>
      <c r="G34" s="291">
        <f>'Tav10'!G34/'Tav10'!G$35*100</f>
        <v>8.6843633079602629</v>
      </c>
      <c r="H34" s="291">
        <f>'Tav10'!H34/'Tav10'!H$35*100</f>
        <v>12.733591846303071</v>
      </c>
      <c r="I34" s="291">
        <f>'Tav10'!I34/'Tav10'!I$35*100</f>
        <v>17.510729613733904</v>
      </c>
      <c r="J34" s="291">
        <f>'Tav10'!J34/'Tav10'!J$35*100</f>
        <v>11.632339436396327</v>
      </c>
      <c r="K34"/>
      <c r="L34" s="291">
        <f>'Tav10'!L34/'Tav10'!L$35*100</f>
        <v>8.8238728294774074</v>
      </c>
      <c r="M34" s="291">
        <f>'Tav10'!M34/'Tav10'!M$35*100</f>
        <v>13.015337998558978</v>
      </c>
      <c r="N34" s="291">
        <f>'Tav10'!N34/'Tav10'!N$35*100</f>
        <v>15.920098992398799</v>
      </c>
      <c r="O34" s="291">
        <f>'Tav10'!O34/'Tav10'!O$35*100</f>
        <v>11.920326830842868</v>
      </c>
      <c r="P34"/>
      <c r="Q34" s="291">
        <f>'Tav10'!Q34/'Tav10'!Q$35*100</f>
        <v>9.1666792038393847</v>
      </c>
      <c r="R34" s="291">
        <f>'Tav10'!R34/'Tav10'!R$35*100</f>
        <v>12.582140161124656</v>
      </c>
      <c r="S34" s="291">
        <f>'Tav10'!S34/'Tav10'!S$35*100</f>
        <v>16.213432220848784</v>
      </c>
      <c r="T34" s="291">
        <f>'Tav10'!T34/'Tav10'!T$35*100</f>
        <v>11.775676960019513</v>
      </c>
      <c r="U34"/>
      <c r="V34" s="291">
        <f>'Tav10'!V34/'Tav10'!V$35*100</f>
        <v>10.338071765326845</v>
      </c>
      <c r="W34" s="291">
        <f>'Tav10'!W34/'Tav10'!W$35*100</f>
        <v>12.475954839279767</v>
      </c>
      <c r="X34" s="291">
        <f>'Tav10'!X34/'Tav10'!X$35*100</f>
        <v>15.876553214478662</v>
      </c>
      <c r="Y34" s="291">
        <f>'Tav10'!Y34/'Tav10'!Y$35*100</f>
        <v>12.027745368049104</v>
      </c>
      <c r="Z34"/>
      <c r="AA34" s="291">
        <f>'Tav10'!AA34/'Tav10'!AA$35*100</f>
        <v>9.3452132160296859</v>
      </c>
      <c r="AB34" s="291">
        <f>'Tav10'!AB34/'Tav10'!AB$35*100</f>
        <v>12.808663114712731</v>
      </c>
      <c r="AC34" s="291">
        <f>'Tav10'!AC34/'Tav10'!AC$35*100</f>
        <v>14.762336271521542</v>
      </c>
      <c r="AD34" s="291">
        <f>'Tav10'!AD34/'Tav10'!AD$35*100</f>
        <v>11.993406219204514</v>
      </c>
      <c r="AE34"/>
      <c r="AF34" s="291">
        <f>'Tav10'!AF34/'Tav10'!AF$35*100</f>
        <v>8.0780889736777421</v>
      </c>
      <c r="AG34" s="291">
        <f>'Tav10'!AG34/'Tav10'!AG$35*100</f>
        <v>12.787771533031252</v>
      </c>
      <c r="AH34" s="291">
        <f>'Tav10'!AH34/'Tav10'!AH$35*100</f>
        <v>11.714869997078587</v>
      </c>
      <c r="AI34" s="291">
        <f>'Tav10'!AI34/'Tav10'!AI$35*100</f>
        <v>11.615034116407932</v>
      </c>
      <c r="AJ34"/>
      <c r="AK34" s="291">
        <f>'Tav10'!AK34/'Tav10'!AK$35*100</f>
        <v>8.8094567970728974</v>
      </c>
      <c r="AL34" s="291">
        <f>'Tav10'!AL34/'Tav10'!AL$35*100</f>
        <v>12.699495519087204</v>
      </c>
      <c r="AM34" s="291">
        <f>'Tav10'!AM34/'Tav10'!AM$35*100</f>
        <v>11.063040791100123</v>
      </c>
      <c r="AN34" s="291">
        <f>'Tav10'!AN34/'Tav10'!AN$35*100</f>
        <v>11.899427325732278</v>
      </c>
      <c r="AO34" s="291"/>
      <c r="AP34" s="289">
        <f>'Tav10'!AP34/'Tav10'!AP$35*100</f>
        <v>8.6652303058193532</v>
      </c>
      <c r="AQ34" s="289">
        <f>'Tav10'!AQ34/'Tav10'!AQ$35*100</f>
        <v>10.531604931610328</v>
      </c>
      <c r="AR34" s="289">
        <f>'Tav10'!AR34/'Tav10'!AR$35*100</f>
        <v>9.2093914710110205</v>
      </c>
      <c r="AS34" s="289">
        <f>'Tav10'!AS34/'Tav10'!AS$35*100</f>
        <v>9.775671902954997</v>
      </c>
      <c r="AT34"/>
      <c r="AU34" s="291">
        <f>'Tav10'!AU34/'Tav10'!AU$35*100</f>
        <v>8.7914633616633129</v>
      </c>
      <c r="AV34" s="289">
        <f>'Tav10'!AV34/'Tav10'!AV$35*100</f>
        <v>10.241748489966508</v>
      </c>
      <c r="AW34" s="289">
        <f>'Tav10'!AW34/'Tav10'!AW$35*100</f>
        <v>7.7639751552795024</v>
      </c>
      <c r="AX34" s="289">
        <f>'Tav10'!AX34/'Tav10'!AX$35*100</f>
        <v>9.6189845219409591</v>
      </c>
      <c r="AY34"/>
      <c r="AZ34" s="291">
        <f t="shared" si="1"/>
        <v>0.12623305584395972</v>
      </c>
      <c r="BA34" s="291">
        <f t="shared" si="2"/>
        <v>-0.28985644164382052</v>
      </c>
      <c r="BB34" s="291">
        <f t="shared" si="3"/>
        <v>-1.4454163157315181</v>
      </c>
      <c r="BC34" s="291">
        <f t="shared" si="4"/>
        <v>-0.1566873810140379</v>
      </c>
      <c r="BD34" s="286"/>
      <c r="BE34" s="496"/>
    </row>
    <row r="35" spans="1:57" s="33" customFormat="1" ht="15" customHeight="1" x14ac:dyDescent="0.25">
      <c r="A35" s="33" t="s">
        <v>26</v>
      </c>
      <c r="B35" s="291">
        <f>'Tav10'!B35/'Tav10'!B$35*100</f>
        <v>100</v>
      </c>
      <c r="C35" s="291">
        <f>'Tav10'!C35/'Tav10'!C$35*100</f>
        <v>100</v>
      </c>
      <c r="D35" s="291">
        <f>'Tav10'!D35/'Tav10'!D$35*100</f>
        <v>100</v>
      </c>
      <c r="E35" s="291">
        <f>'Tav10'!E35/'Tav10'!E$35*100</f>
        <v>100</v>
      </c>
      <c r="F35"/>
      <c r="G35" s="291">
        <f>'Tav10'!G35/'Tav10'!G$35*100</f>
        <v>100</v>
      </c>
      <c r="H35" s="291">
        <f>'Tav10'!H35/'Tav10'!H$35*100</f>
        <v>100</v>
      </c>
      <c r="I35" s="291">
        <f>'Tav10'!I35/'Tav10'!I$35*100</f>
        <v>100</v>
      </c>
      <c r="J35" s="291">
        <f>'Tav10'!J35/'Tav10'!J$35*100</f>
        <v>100</v>
      </c>
      <c r="K35"/>
      <c r="L35" s="291">
        <f>'Tav10'!L35/'Tav10'!L$35*100</f>
        <v>100</v>
      </c>
      <c r="M35" s="291">
        <f>'Tav10'!M35/'Tav10'!M$35*100</f>
        <v>100</v>
      </c>
      <c r="N35" s="291">
        <f>'Tav10'!N35/'Tav10'!N$35*100</f>
        <v>100</v>
      </c>
      <c r="O35" s="291">
        <f>'Tav10'!O35/'Tav10'!O$35*100</f>
        <v>100</v>
      </c>
      <c r="P35"/>
      <c r="Q35" s="291">
        <f>'Tav10'!Q35/'Tav10'!Q$35*100</f>
        <v>100</v>
      </c>
      <c r="R35" s="291">
        <f>'Tav10'!R35/'Tav10'!R$35*100</f>
        <v>100</v>
      </c>
      <c r="S35" s="291">
        <f>'Tav10'!S35/'Tav10'!S$35*100</f>
        <v>100</v>
      </c>
      <c r="T35" s="291">
        <f>'Tav10'!T35/'Tav10'!T$35*100</f>
        <v>100</v>
      </c>
      <c r="U35"/>
      <c r="V35" s="291">
        <f>'Tav10'!V35/'Tav10'!V$35*100</f>
        <v>100</v>
      </c>
      <c r="W35" s="291">
        <f>'Tav10'!W35/'Tav10'!W$35*100</f>
        <v>100</v>
      </c>
      <c r="X35" s="291">
        <f>'Tav10'!X35/'Tav10'!X$35*100</f>
        <v>100</v>
      </c>
      <c r="Y35" s="291">
        <f>'Tav10'!Y35/'Tav10'!Y$35*100</f>
        <v>100</v>
      </c>
      <c r="Z35"/>
      <c r="AA35" s="291">
        <f>'Tav10'!AA35/'Tav10'!AA$35*100</f>
        <v>100</v>
      </c>
      <c r="AB35" s="291">
        <f>'Tav10'!AB35/'Tav10'!AB$35*100</f>
        <v>100</v>
      </c>
      <c r="AC35" s="291">
        <f>'Tav10'!AC35/'Tav10'!AC$35*100</f>
        <v>100</v>
      </c>
      <c r="AD35" s="291">
        <f>'Tav10'!AD35/'Tav10'!AD$35*100</f>
        <v>100</v>
      </c>
      <c r="AE35"/>
      <c r="AF35" s="291">
        <f>'Tav10'!AF35/'Tav10'!AF$35*100</f>
        <v>100</v>
      </c>
      <c r="AG35" s="291">
        <f>'Tav10'!AG35/'Tav10'!AG$35*100</f>
        <v>100</v>
      </c>
      <c r="AH35" s="291">
        <f>'Tav10'!AH35/'Tav10'!AH$35*100</f>
        <v>100</v>
      </c>
      <c r="AI35" s="291">
        <f>'Tav10'!AI35/'Tav10'!AI$35*100</f>
        <v>100</v>
      </c>
      <c r="AJ35"/>
      <c r="AK35" s="291">
        <f>'Tav10'!AK35/'Tav10'!AK$35*100</f>
        <v>100</v>
      </c>
      <c r="AL35" s="291">
        <f>'Tav10'!AL35/'Tav10'!AL$35*100</f>
        <v>100</v>
      </c>
      <c r="AM35" s="291">
        <f>'Tav10'!AM35/'Tav10'!AM$35*100</f>
        <v>100</v>
      </c>
      <c r="AN35" s="291">
        <f>'Tav10'!AN35/'Tav10'!AN$35*100</f>
        <v>100</v>
      </c>
      <c r="AO35" s="291"/>
      <c r="AP35" s="289">
        <f>'Tav10'!AP35/'Tav10'!AP$35*100</f>
        <v>100</v>
      </c>
      <c r="AQ35" s="289">
        <f>'Tav10'!AQ35/'Tav10'!AQ$35*100</f>
        <v>100</v>
      </c>
      <c r="AR35" s="289">
        <f>'Tav10'!AR35/'Tav10'!AR$35*100</f>
        <v>100</v>
      </c>
      <c r="AS35" s="289">
        <f>'Tav10'!AS35/'Tav10'!AS$35*100</f>
        <v>100</v>
      </c>
      <c r="AT35"/>
      <c r="AU35" s="291">
        <f>'Tav10'!AU35/'Tav10'!AU$35*100</f>
        <v>100</v>
      </c>
      <c r="AV35" s="289">
        <f>'Tav10'!AV35/'Tav10'!AV$35*100</f>
        <v>100</v>
      </c>
      <c r="AW35" s="289">
        <f>'Tav10'!AW35/'Tav10'!AW$35*100</f>
        <v>100</v>
      </c>
      <c r="AX35" s="289">
        <f>'Tav10'!AX35/'Tav10'!AX$35*100</f>
        <v>100</v>
      </c>
      <c r="AY35"/>
      <c r="AZ35" s="291">
        <f t="shared" si="1"/>
        <v>0</v>
      </c>
      <c r="BA35" s="291">
        <f t="shared" si="2"/>
        <v>0</v>
      </c>
      <c r="BB35" s="291">
        <f t="shared" si="3"/>
        <v>0</v>
      </c>
      <c r="BC35" s="291">
        <f t="shared" si="4"/>
        <v>0</v>
      </c>
      <c r="BD35" s="286"/>
      <c r="BE35" s="279"/>
    </row>
    <row r="36" spans="1:57" x14ac:dyDescent="0.25">
      <c r="A36" s="1"/>
      <c r="B36" s="14"/>
      <c r="C36" s="14"/>
      <c r="D36" s="1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08"/>
      <c r="AV36" s="325"/>
      <c r="AW36" s="325"/>
      <c r="AX36" s="325"/>
      <c r="AY36" s="325"/>
      <c r="AZ36" s="308"/>
      <c r="BA36" s="308"/>
      <c r="BB36" s="308"/>
      <c r="BC36" s="308"/>
      <c r="BD36" s="308"/>
    </row>
    <row r="37" spans="1:57" s="456" customFormat="1" ht="6" customHeight="1" x14ac:dyDescent="0.25">
      <c r="A37" s="326"/>
      <c r="B37" s="307"/>
      <c r="C37" s="307"/>
      <c r="D37" s="326"/>
      <c r="E37" s="326"/>
      <c r="G37" s="326"/>
      <c r="H37" s="326"/>
      <c r="I37" s="326"/>
      <c r="J37" s="326"/>
      <c r="L37" s="326"/>
      <c r="M37" s="326"/>
      <c r="N37" s="326"/>
      <c r="O37" s="326"/>
      <c r="Q37" s="326"/>
      <c r="R37" s="326"/>
      <c r="S37" s="326"/>
      <c r="T37" s="326"/>
      <c r="V37" s="326"/>
      <c r="W37" s="326"/>
      <c r="X37" s="326"/>
      <c r="Y37" s="326"/>
      <c r="AA37" s="326"/>
      <c r="AB37" s="326"/>
      <c r="AC37" s="326"/>
      <c r="AD37" s="326"/>
      <c r="AF37" s="326"/>
      <c r="AG37" s="326"/>
      <c r="AH37" s="326"/>
      <c r="AI37" s="326"/>
      <c r="AK37" s="326"/>
      <c r="AL37" s="326"/>
      <c r="AM37" s="326"/>
      <c r="AN37" s="326"/>
      <c r="AO37" s="326"/>
      <c r="AP37" s="326"/>
      <c r="AQ37" s="326"/>
      <c r="AR37" s="326"/>
      <c r="AS37" s="326"/>
      <c r="AU37" s="307"/>
      <c r="AV37" s="326"/>
      <c r="AW37" s="326"/>
      <c r="AX37" s="326"/>
      <c r="AZ37" s="307"/>
      <c r="BA37" s="307"/>
      <c r="BB37" s="307"/>
      <c r="BC37" s="307"/>
      <c r="BD37" s="307"/>
      <c r="BE37" s="304"/>
    </row>
    <row r="38" spans="1:57" x14ac:dyDescent="0.25">
      <c r="A38" s="50" t="s">
        <v>531</v>
      </c>
    </row>
    <row r="39" spans="1:57" ht="26.25" customHeight="1" x14ac:dyDescent="0.25">
      <c r="A39" s="699" t="s">
        <v>499</v>
      </c>
      <c r="B39" s="699"/>
      <c r="C39" s="699"/>
      <c r="D39" s="699"/>
      <c r="E39" s="699"/>
      <c r="F39" s="699"/>
      <c r="G39" s="699"/>
      <c r="H39" s="699"/>
      <c r="I39" s="699"/>
      <c r="J39" s="699"/>
      <c r="K39" s="699"/>
    </row>
  </sheetData>
  <mergeCells count="13">
    <mergeCell ref="A39:K39"/>
    <mergeCell ref="V4:Y4"/>
    <mergeCell ref="AA4:AD4"/>
    <mergeCell ref="AF4:AI4"/>
    <mergeCell ref="AZ4:BC4"/>
    <mergeCell ref="AK4:AN4"/>
    <mergeCell ref="AP4:AS4"/>
    <mergeCell ref="AU4:AX4"/>
    <mergeCell ref="A4:A5"/>
    <mergeCell ref="B4:D4"/>
    <mergeCell ref="G4:J4"/>
    <mergeCell ref="L4:O4"/>
    <mergeCell ref="Q4:T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1"/>
  <sheetViews>
    <sheetView zoomScale="110" zoomScaleNormal="110" workbookViewId="0"/>
  </sheetViews>
  <sheetFormatPr defaultColWidth="11.42578125" defaultRowHeight="15" x14ac:dyDescent="0.25"/>
  <cols>
    <col min="1" max="1" width="26.5703125" style="456" customWidth="1"/>
    <col min="2" max="2" width="17.85546875" style="304" customWidth="1"/>
    <col min="3" max="3" width="14.7109375" style="304" customWidth="1"/>
    <col min="4" max="4" width="15.85546875" style="304" customWidth="1"/>
    <col min="5" max="5" width="9" style="456" customWidth="1"/>
    <col min="6" max="6" width="1" style="456" customWidth="1"/>
    <col min="7" max="7" width="17.85546875" style="456" customWidth="1"/>
    <col min="8" max="8" width="14.7109375" style="456" customWidth="1"/>
    <col min="9" max="9" width="15.85546875" style="456" customWidth="1"/>
    <col min="10" max="10" width="9" style="456" customWidth="1"/>
    <col min="11" max="11" width="1.140625" style="456" customWidth="1"/>
    <col min="12" max="12" width="17.85546875" style="456" customWidth="1"/>
    <col min="13" max="13" width="14.7109375" style="456" customWidth="1"/>
    <col min="14" max="14" width="15.85546875" style="456" customWidth="1"/>
    <col min="15" max="15" width="9" style="456" customWidth="1"/>
    <col min="16" max="16" width="1.28515625" style="456" customWidth="1"/>
    <col min="17" max="17" width="17.85546875" style="456" customWidth="1"/>
    <col min="18" max="18" width="14.7109375" style="456" customWidth="1"/>
    <col min="19" max="19" width="15.85546875" style="456" customWidth="1"/>
    <col min="20" max="20" width="9" style="456" customWidth="1"/>
    <col min="21" max="21" width="0.85546875" style="456" customWidth="1"/>
    <col min="22" max="22" width="17.85546875" style="456" customWidth="1"/>
    <col min="23" max="23" width="14.7109375" style="456" customWidth="1"/>
    <col min="24" max="24" width="15.85546875" style="456" customWidth="1"/>
    <col min="25" max="25" width="8" style="456" customWidth="1"/>
    <col min="26" max="26" width="0.85546875" style="456" customWidth="1"/>
    <col min="27" max="27" width="17.85546875" style="456" customWidth="1"/>
    <col min="28" max="28" width="14.7109375" style="456" customWidth="1"/>
    <col min="29" max="29" width="15.85546875" style="456" customWidth="1"/>
    <col min="30" max="30" width="8.42578125" style="456" customWidth="1"/>
    <col min="31" max="31" width="0.85546875" style="456" customWidth="1"/>
    <col min="32" max="32" width="17.85546875" style="456" customWidth="1"/>
    <col min="33" max="33" width="14.7109375" style="456" customWidth="1"/>
    <col min="34" max="34" width="15.85546875" style="456" customWidth="1"/>
    <col min="35" max="35" width="8.85546875" style="456" customWidth="1"/>
    <col min="36" max="36" width="0.85546875" style="456" customWidth="1"/>
    <col min="37" max="37" width="17.85546875" style="456" customWidth="1"/>
    <col min="38" max="38" width="14.7109375" style="456" customWidth="1"/>
    <col min="39" max="39" width="15.85546875" style="456" customWidth="1"/>
    <col min="40" max="40" width="10" style="456" customWidth="1"/>
    <col min="41" max="41" width="0.85546875" style="456" customWidth="1"/>
    <col min="42" max="42" width="17.85546875" style="304" bestFit="1" customWidth="1"/>
    <col min="43" max="43" width="14.7109375" style="456" bestFit="1" customWidth="1"/>
    <col min="44" max="44" width="15.28515625" style="456" bestFit="1" customWidth="1"/>
    <col min="45" max="45" width="10.7109375" style="456" customWidth="1"/>
    <col min="46" max="46" width="1" style="456" customWidth="1"/>
    <col min="47" max="47" width="18" style="304" bestFit="1" customWidth="1"/>
    <col min="48" max="48" width="14.85546875" style="456" bestFit="1" customWidth="1"/>
    <col min="49" max="49" width="15.42578125" style="456" bestFit="1" customWidth="1"/>
    <col min="50" max="50" width="8.5703125" style="456" bestFit="1" customWidth="1"/>
    <col min="51" max="51" width="1" style="456" customWidth="1"/>
    <col min="52" max="52" width="17.85546875" style="304" customWidth="1"/>
    <col min="53" max="53" width="14.7109375" style="304" customWidth="1"/>
    <col min="54" max="54" width="15.85546875" style="304" customWidth="1"/>
    <col min="55" max="55" width="10" style="304" customWidth="1"/>
    <col min="56" max="56" width="0.85546875" style="304" customWidth="1"/>
    <col min="57" max="16384" width="11.42578125" style="456"/>
  </cols>
  <sheetData>
    <row r="1" spans="1:56" x14ac:dyDescent="0.25">
      <c r="A1" s="456" t="s">
        <v>506</v>
      </c>
    </row>
    <row r="2" spans="1:56" ht="15" customHeight="1" x14ac:dyDescent="0.25">
      <c r="A2" s="79" t="s">
        <v>346</v>
      </c>
      <c r="B2" s="307"/>
      <c r="C2" s="307"/>
      <c r="D2" s="307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Q2" s="304"/>
      <c r="AZ2" s="307"/>
      <c r="BA2" s="307"/>
      <c r="BB2" s="307"/>
      <c r="BC2" s="307"/>
      <c r="BD2" s="307"/>
    </row>
    <row r="3" spans="1:56" x14ac:dyDescent="0.25">
      <c r="A3" s="325"/>
      <c r="B3" s="308"/>
      <c r="C3" s="308"/>
      <c r="D3" s="308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08"/>
      <c r="AQ3" s="325"/>
      <c r="AR3" s="325"/>
      <c r="AS3" s="325"/>
      <c r="AT3" s="325"/>
      <c r="AU3" s="308"/>
      <c r="AV3" s="325"/>
      <c r="AW3" s="325"/>
      <c r="AX3" s="325"/>
      <c r="AY3" s="325"/>
      <c r="AZ3" s="308"/>
      <c r="BA3" s="308"/>
      <c r="BB3" s="308"/>
      <c r="BC3" s="308"/>
      <c r="BD3" s="308"/>
    </row>
    <row r="4" spans="1:56" x14ac:dyDescent="0.25">
      <c r="A4" s="696" t="s">
        <v>48</v>
      </c>
      <c r="B4" s="698">
        <v>2013</v>
      </c>
      <c r="C4" s="698"/>
      <c r="D4" s="698"/>
      <c r="E4" s="698"/>
      <c r="G4" s="681">
        <v>2014</v>
      </c>
      <c r="H4" s="681"/>
      <c r="I4" s="681"/>
      <c r="J4" s="681"/>
      <c r="L4" s="681">
        <v>2015</v>
      </c>
      <c r="M4" s="681"/>
      <c r="N4" s="681"/>
      <c r="O4" s="681"/>
      <c r="Q4" s="681">
        <v>2016</v>
      </c>
      <c r="R4" s="681"/>
      <c r="S4" s="681"/>
      <c r="T4" s="681"/>
      <c r="V4" s="681">
        <v>2017</v>
      </c>
      <c r="W4" s="681"/>
      <c r="X4" s="681"/>
      <c r="Y4" s="681"/>
      <c r="AA4" s="681">
        <v>2018</v>
      </c>
      <c r="AB4" s="681"/>
      <c r="AC4" s="681"/>
      <c r="AD4" s="681"/>
      <c r="AF4" s="702">
        <v>2019</v>
      </c>
      <c r="AG4" s="702"/>
      <c r="AH4" s="702"/>
      <c r="AI4" s="702"/>
      <c r="AJ4" s="326"/>
      <c r="AK4" s="702">
        <v>2020</v>
      </c>
      <c r="AL4" s="702"/>
      <c r="AM4" s="702"/>
      <c r="AN4" s="702"/>
      <c r="AO4" s="531"/>
      <c r="AP4" s="680">
        <v>2021</v>
      </c>
      <c r="AQ4" s="680"/>
      <c r="AR4" s="680"/>
      <c r="AS4" s="680"/>
      <c r="AT4" s="487"/>
      <c r="AU4" s="680">
        <v>2022</v>
      </c>
      <c r="AV4" s="680"/>
      <c r="AW4" s="680"/>
      <c r="AX4" s="680"/>
      <c r="AY4" s="486"/>
      <c r="AZ4" s="700" t="s">
        <v>363</v>
      </c>
      <c r="BA4" s="700"/>
      <c r="BB4" s="700"/>
      <c r="BC4" s="700"/>
      <c r="BD4" s="362"/>
    </row>
    <row r="5" spans="1:56" ht="18" customHeight="1" x14ac:dyDescent="0.25">
      <c r="A5" s="697"/>
      <c r="B5" s="308" t="s">
        <v>47</v>
      </c>
      <c r="C5" s="308" t="s">
        <v>46</v>
      </c>
      <c r="D5" s="308" t="s">
        <v>73</v>
      </c>
      <c r="E5" s="325" t="s">
        <v>0</v>
      </c>
      <c r="F5" s="325"/>
      <c r="G5" s="308" t="s">
        <v>47</v>
      </c>
      <c r="H5" s="308" t="s">
        <v>46</v>
      </c>
      <c r="I5" s="308" t="s">
        <v>73</v>
      </c>
      <c r="J5" s="325" t="s">
        <v>0</v>
      </c>
      <c r="K5" s="325"/>
      <c r="L5" s="308" t="s">
        <v>47</v>
      </c>
      <c r="M5" s="308" t="s">
        <v>46</v>
      </c>
      <c r="N5" s="308" t="s">
        <v>73</v>
      </c>
      <c r="O5" s="325" t="s">
        <v>0</v>
      </c>
      <c r="P5" s="325"/>
      <c r="Q5" s="308" t="s">
        <v>47</v>
      </c>
      <c r="R5" s="308" t="s">
        <v>46</v>
      </c>
      <c r="S5" s="308" t="s">
        <v>73</v>
      </c>
      <c r="T5" s="325" t="s">
        <v>0</v>
      </c>
      <c r="U5" s="325"/>
      <c r="V5" s="308" t="s">
        <v>47</v>
      </c>
      <c r="W5" s="308" t="s">
        <v>46</v>
      </c>
      <c r="X5" s="308" t="s">
        <v>73</v>
      </c>
      <c r="Y5" s="325" t="s">
        <v>0</v>
      </c>
      <c r="Z5" s="325"/>
      <c r="AA5" s="308" t="s">
        <v>47</v>
      </c>
      <c r="AB5" s="308" t="s">
        <v>46</v>
      </c>
      <c r="AC5" s="308" t="s">
        <v>73</v>
      </c>
      <c r="AD5" s="325" t="s">
        <v>0</v>
      </c>
      <c r="AE5" s="325"/>
      <c r="AF5" s="308" t="s">
        <v>47</v>
      </c>
      <c r="AG5" s="308" t="s">
        <v>46</v>
      </c>
      <c r="AH5" s="308" t="s">
        <v>73</v>
      </c>
      <c r="AI5" s="325" t="s">
        <v>0</v>
      </c>
      <c r="AJ5" s="325"/>
      <c r="AK5" s="308" t="s">
        <v>47</v>
      </c>
      <c r="AL5" s="308" t="s">
        <v>46</v>
      </c>
      <c r="AM5" s="308" t="s">
        <v>73</v>
      </c>
      <c r="AN5" s="325" t="s">
        <v>0</v>
      </c>
      <c r="AO5" s="325"/>
      <c r="AP5" s="488" t="s">
        <v>47</v>
      </c>
      <c r="AQ5" s="489" t="s">
        <v>46</v>
      </c>
      <c r="AR5" s="308" t="s">
        <v>73</v>
      </c>
      <c r="AS5" s="489" t="s">
        <v>0</v>
      </c>
      <c r="AT5" s="325"/>
      <c r="AU5" s="488" t="s">
        <v>47</v>
      </c>
      <c r="AV5" s="489" t="s">
        <v>46</v>
      </c>
      <c r="AW5" s="308" t="s">
        <v>73</v>
      </c>
      <c r="AX5" s="489" t="s">
        <v>0</v>
      </c>
      <c r="AY5" s="489"/>
      <c r="AZ5" s="308" t="s">
        <v>47</v>
      </c>
      <c r="BA5" s="308" t="s">
        <v>46</v>
      </c>
      <c r="BB5" s="308" t="s">
        <v>73</v>
      </c>
      <c r="BC5" s="308" t="s">
        <v>0</v>
      </c>
      <c r="BD5" s="308"/>
    </row>
    <row r="6" spans="1:56" ht="18" customHeight="1" x14ac:dyDescent="0.25">
      <c r="A6" s="492"/>
      <c r="B6" s="307"/>
      <c r="C6" s="307"/>
      <c r="D6" s="307"/>
      <c r="E6" s="326"/>
      <c r="F6" s="326"/>
      <c r="G6" s="307"/>
      <c r="H6" s="307"/>
      <c r="I6" s="307"/>
      <c r="J6" s="326"/>
      <c r="K6" s="326"/>
      <c r="L6" s="307"/>
      <c r="M6" s="307"/>
      <c r="N6" s="307"/>
      <c r="O6" s="326"/>
      <c r="P6" s="326"/>
      <c r="Q6" s="307"/>
      <c r="R6" s="307"/>
      <c r="S6" s="307"/>
      <c r="T6" s="326"/>
      <c r="U6" s="326"/>
      <c r="V6" s="307"/>
      <c r="W6" s="307"/>
      <c r="X6" s="307"/>
      <c r="Y6" s="326"/>
      <c r="Z6" s="326"/>
      <c r="AA6" s="307"/>
      <c r="AB6" s="307"/>
      <c r="AC6" s="307"/>
      <c r="AD6" s="326"/>
      <c r="AE6" s="326"/>
      <c r="AF6" s="307"/>
      <c r="AG6" s="307"/>
      <c r="AH6" s="307"/>
      <c r="AI6" s="326"/>
      <c r="AJ6" s="326"/>
      <c r="AK6" s="326"/>
      <c r="AL6" s="326"/>
      <c r="AM6" s="326"/>
      <c r="AN6" s="326"/>
      <c r="AO6" s="326"/>
      <c r="AQ6" s="304"/>
      <c r="AR6" s="304"/>
      <c r="AS6" s="304"/>
      <c r="AZ6" s="307"/>
      <c r="BA6" s="307"/>
      <c r="BB6" s="307"/>
      <c r="BC6" s="307"/>
      <c r="BD6" s="307"/>
    </row>
    <row r="7" spans="1:56" ht="15" customHeight="1" x14ac:dyDescent="0.25">
      <c r="A7" s="456" t="s">
        <v>37</v>
      </c>
      <c r="B7" s="10">
        <v>1786</v>
      </c>
      <c r="C7" s="10">
        <v>3865</v>
      </c>
      <c r="D7" s="10">
        <v>770</v>
      </c>
      <c r="E7" s="10">
        <f>B7+C7+D7</f>
        <v>6421</v>
      </c>
      <c r="G7" s="10">
        <v>1793</v>
      </c>
      <c r="H7" s="10">
        <v>2921</v>
      </c>
      <c r="I7" s="10">
        <v>645</v>
      </c>
      <c r="J7" s="10">
        <f>G7+H7+I7</f>
        <v>5359</v>
      </c>
      <c r="L7" s="10">
        <v>1142</v>
      </c>
      <c r="M7" s="10">
        <v>2342</v>
      </c>
      <c r="N7" s="10">
        <v>545</v>
      </c>
      <c r="O7" s="10">
        <f>L7+M7+N7</f>
        <v>4029</v>
      </c>
      <c r="Q7" s="10">
        <v>792</v>
      </c>
      <c r="R7" s="10">
        <v>1875</v>
      </c>
      <c r="S7" s="10">
        <v>280</v>
      </c>
      <c r="T7" s="10">
        <f>Q7+R7+S7</f>
        <v>2947</v>
      </c>
      <c r="V7" s="10">
        <v>601</v>
      </c>
      <c r="W7" s="10">
        <v>1215</v>
      </c>
      <c r="X7" s="10">
        <v>318</v>
      </c>
      <c r="Y7" s="331">
        <f>V7+W7+X7</f>
        <v>2134</v>
      </c>
      <c r="AA7" s="10">
        <v>255</v>
      </c>
      <c r="AB7" s="10">
        <v>460</v>
      </c>
      <c r="AC7" s="10">
        <v>150</v>
      </c>
      <c r="AD7" s="10">
        <f>AA7+AB7+AC7</f>
        <v>865</v>
      </c>
      <c r="AF7" s="10">
        <v>139</v>
      </c>
      <c r="AG7" s="10">
        <v>253</v>
      </c>
      <c r="AH7" s="10">
        <v>12</v>
      </c>
      <c r="AI7" s="10">
        <f>AF7+AG7+AH7</f>
        <v>404</v>
      </c>
      <c r="AK7" s="456">
        <v>58</v>
      </c>
      <c r="AL7" s="10">
        <v>91</v>
      </c>
      <c r="AM7" s="456">
        <v>0</v>
      </c>
      <c r="AN7" s="10">
        <f>AK7+AL7+AM7</f>
        <v>149</v>
      </c>
      <c r="AO7" s="10"/>
      <c r="AP7" s="181">
        <v>81</v>
      </c>
      <c r="AQ7" s="181">
        <v>13</v>
      </c>
      <c r="AR7" s="181">
        <v>2</v>
      </c>
      <c r="AS7" s="181">
        <v>96</v>
      </c>
      <c r="AT7" s="331"/>
      <c r="AU7" s="181">
        <v>89</v>
      </c>
      <c r="AV7" s="181">
        <v>41</v>
      </c>
      <c r="AW7" s="181">
        <v>14</v>
      </c>
      <c r="AX7" s="181">
        <v>144</v>
      </c>
      <c r="AY7" s="10"/>
      <c r="AZ7" s="286">
        <f>(AU7-AP7)/AP7*100</f>
        <v>9.8765432098765427</v>
      </c>
      <c r="BA7" s="286">
        <f t="shared" ref="BA7:BC7" si="0">(AV7-AQ7)/AQ7*100</f>
        <v>215.38461538461539</v>
      </c>
      <c r="BB7" s="286">
        <f t="shared" si="0"/>
        <v>600</v>
      </c>
      <c r="BC7" s="286">
        <f t="shared" si="0"/>
        <v>50</v>
      </c>
    </row>
    <row r="8" spans="1:56" ht="15" customHeight="1" x14ac:dyDescent="0.25">
      <c r="A8" s="456" t="s">
        <v>82</v>
      </c>
      <c r="B8" s="10">
        <v>10</v>
      </c>
      <c r="C8" s="10">
        <v>51</v>
      </c>
      <c r="D8" s="10">
        <v>16</v>
      </c>
      <c r="E8" s="10">
        <f t="shared" ref="E8:E35" si="1">B8+C8+D8</f>
        <v>77</v>
      </c>
      <c r="G8" s="10">
        <v>7</v>
      </c>
      <c r="H8" s="10">
        <v>60</v>
      </c>
      <c r="I8" s="10">
        <v>4</v>
      </c>
      <c r="J8" s="10">
        <f t="shared" ref="J8:J34" si="2">G8+H8+I8</f>
        <v>71</v>
      </c>
      <c r="L8" s="10">
        <v>3</v>
      </c>
      <c r="M8" s="10">
        <v>47</v>
      </c>
      <c r="N8" s="10">
        <v>14</v>
      </c>
      <c r="O8" s="10">
        <f t="shared" ref="O8:O34" si="3">L8+M8+N8</f>
        <v>64</v>
      </c>
      <c r="Q8" s="10">
        <v>3</v>
      </c>
      <c r="R8" s="10">
        <v>24</v>
      </c>
      <c r="S8" s="10">
        <v>5</v>
      </c>
      <c r="T8" s="10">
        <f t="shared" ref="T8:T35" si="4">Q8+R8+S8</f>
        <v>32</v>
      </c>
      <c r="V8" s="10">
        <v>8</v>
      </c>
      <c r="W8" s="10">
        <v>37</v>
      </c>
      <c r="X8" s="10">
        <v>1</v>
      </c>
      <c r="Y8" s="331">
        <f t="shared" ref="Y8:Y34" si="5">V8+W8+X8</f>
        <v>46</v>
      </c>
      <c r="AA8" s="10">
        <v>1</v>
      </c>
      <c r="AB8" s="10">
        <v>2</v>
      </c>
      <c r="AC8" s="456">
        <v>0</v>
      </c>
      <c r="AD8" s="10">
        <f>AA8+AB8+AC8</f>
        <v>3</v>
      </c>
      <c r="AF8" s="456">
        <v>0</v>
      </c>
      <c r="AG8" s="456">
        <v>0</v>
      </c>
      <c r="AH8" s="456">
        <v>0</v>
      </c>
      <c r="AI8" s="456">
        <v>0</v>
      </c>
      <c r="AK8" s="456">
        <v>0</v>
      </c>
      <c r="AL8" s="456">
        <v>0</v>
      </c>
      <c r="AM8" s="456">
        <v>0</v>
      </c>
      <c r="AN8" s="456">
        <v>0</v>
      </c>
      <c r="AO8" s="10"/>
      <c r="AP8" s="181">
        <v>0</v>
      </c>
      <c r="AQ8" s="181">
        <v>0</v>
      </c>
      <c r="AR8" s="181">
        <v>0</v>
      </c>
      <c r="AS8" s="181">
        <v>0</v>
      </c>
      <c r="AT8" s="331"/>
      <c r="AU8" s="181">
        <v>0</v>
      </c>
      <c r="AV8" s="181">
        <v>0</v>
      </c>
      <c r="AW8" s="181">
        <v>0</v>
      </c>
      <c r="AX8" s="181">
        <v>0</v>
      </c>
      <c r="AY8" s="10"/>
      <c r="AZ8" s="286">
        <v>0</v>
      </c>
      <c r="BA8" s="286">
        <v>0</v>
      </c>
      <c r="BB8" s="286">
        <v>0</v>
      </c>
      <c r="BC8" s="286">
        <v>0</v>
      </c>
    </row>
    <row r="9" spans="1:56" ht="15" customHeight="1" x14ac:dyDescent="0.25">
      <c r="A9" s="456" t="s">
        <v>5</v>
      </c>
      <c r="B9" s="10">
        <v>698</v>
      </c>
      <c r="C9" s="10">
        <v>1004</v>
      </c>
      <c r="D9" s="10">
        <v>261</v>
      </c>
      <c r="E9" s="10">
        <f t="shared" si="1"/>
        <v>1963</v>
      </c>
      <c r="G9" s="10">
        <v>546</v>
      </c>
      <c r="H9" s="10">
        <v>912</v>
      </c>
      <c r="I9" s="10">
        <v>250</v>
      </c>
      <c r="J9" s="10">
        <f t="shared" si="2"/>
        <v>1708</v>
      </c>
      <c r="L9" s="10">
        <v>457</v>
      </c>
      <c r="M9" s="10">
        <v>622</v>
      </c>
      <c r="N9" s="10">
        <v>177</v>
      </c>
      <c r="O9" s="10">
        <f t="shared" si="3"/>
        <v>1256</v>
      </c>
      <c r="Q9" s="10">
        <v>3</v>
      </c>
      <c r="R9" s="10">
        <v>24</v>
      </c>
      <c r="S9" s="10">
        <v>5</v>
      </c>
      <c r="T9" s="10">
        <f t="shared" si="4"/>
        <v>32</v>
      </c>
      <c r="V9" s="10">
        <v>400</v>
      </c>
      <c r="W9" s="10">
        <v>378</v>
      </c>
      <c r="X9" s="10">
        <v>57</v>
      </c>
      <c r="Y9" s="331">
        <f t="shared" si="5"/>
        <v>835</v>
      </c>
      <c r="AA9" s="10">
        <v>153</v>
      </c>
      <c r="AB9" s="10">
        <v>258</v>
      </c>
      <c r="AC9" s="10">
        <v>44</v>
      </c>
      <c r="AD9" s="10">
        <f t="shared" ref="AD9:AD35" si="6">AA9+AB9+AC9</f>
        <v>455</v>
      </c>
      <c r="AF9" s="10">
        <v>71</v>
      </c>
      <c r="AG9" s="10">
        <v>198</v>
      </c>
      <c r="AH9" s="10">
        <v>5</v>
      </c>
      <c r="AI9" s="10">
        <f t="shared" ref="AI9:AI34" si="7">AF9+AG9+AH9</f>
        <v>274</v>
      </c>
      <c r="AK9" s="10">
        <v>8</v>
      </c>
      <c r="AL9" s="10">
        <v>23</v>
      </c>
      <c r="AM9" s="456">
        <v>0</v>
      </c>
      <c r="AN9" s="10">
        <f t="shared" ref="AN9:AN34" si="8">AK9+AL9+AM9</f>
        <v>31</v>
      </c>
      <c r="AO9" s="10"/>
      <c r="AP9" s="181">
        <v>63</v>
      </c>
      <c r="AQ9" s="181">
        <v>29</v>
      </c>
      <c r="AR9" s="181">
        <v>4</v>
      </c>
      <c r="AS9" s="181">
        <v>96</v>
      </c>
      <c r="AT9" s="331"/>
      <c r="AU9" s="181">
        <v>56</v>
      </c>
      <c r="AV9" s="181">
        <v>9</v>
      </c>
      <c r="AW9" s="181">
        <v>12</v>
      </c>
      <c r="AX9" s="181">
        <v>77</v>
      </c>
      <c r="AY9" s="10"/>
      <c r="AZ9" s="286">
        <f t="shared" ref="AZ9:AZ35" si="9">(AU9-AP9)/AP9*100</f>
        <v>-11.111111111111111</v>
      </c>
      <c r="BA9" s="286">
        <f t="shared" ref="BA9:BA35" si="10">(AV9-AQ9)/AQ9*100</f>
        <v>-68.965517241379317</v>
      </c>
      <c r="BB9" s="286">
        <f t="shared" ref="BB9:BB35" si="11">(AW9-AR9)/AR9*100</f>
        <v>200</v>
      </c>
      <c r="BC9" s="286">
        <f t="shared" ref="BC9:BC35" si="12">(AX9-AS9)/AS9*100</f>
        <v>-19.791666666666664</v>
      </c>
    </row>
    <row r="10" spans="1:56" ht="15" customHeight="1" x14ac:dyDescent="0.25">
      <c r="A10" s="456" t="s">
        <v>6</v>
      </c>
      <c r="B10" s="10">
        <v>11748</v>
      </c>
      <c r="C10" s="10">
        <v>36470</v>
      </c>
      <c r="D10" s="10">
        <v>3731</v>
      </c>
      <c r="E10" s="10">
        <f t="shared" si="1"/>
        <v>51949</v>
      </c>
      <c r="G10" s="10">
        <v>8405</v>
      </c>
      <c r="H10" s="10">
        <v>30292</v>
      </c>
      <c r="I10" s="10">
        <v>3888</v>
      </c>
      <c r="J10" s="10">
        <f t="shared" si="2"/>
        <v>42585</v>
      </c>
      <c r="L10" s="10">
        <v>7510</v>
      </c>
      <c r="M10" s="10">
        <v>24492</v>
      </c>
      <c r="N10" s="10">
        <v>2779</v>
      </c>
      <c r="O10" s="10">
        <f t="shared" si="3"/>
        <v>34781</v>
      </c>
      <c r="Q10" s="10">
        <v>5735</v>
      </c>
      <c r="R10" s="10">
        <v>19943</v>
      </c>
      <c r="S10" s="10">
        <v>2140</v>
      </c>
      <c r="T10" s="10">
        <f t="shared" si="4"/>
        <v>27818</v>
      </c>
      <c r="V10" s="10">
        <v>4988</v>
      </c>
      <c r="W10" s="10">
        <v>16336</v>
      </c>
      <c r="X10" s="10">
        <v>1768</v>
      </c>
      <c r="Y10" s="331">
        <f t="shared" si="5"/>
        <v>23092</v>
      </c>
      <c r="AA10" s="10">
        <v>3863</v>
      </c>
      <c r="AB10" s="10">
        <v>14678</v>
      </c>
      <c r="AC10" s="10">
        <v>1058</v>
      </c>
      <c r="AD10" s="10">
        <f t="shared" si="6"/>
        <v>19599</v>
      </c>
      <c r="AF10" s="10">
        <v>5129</v>
      </c>
      <c r="AG10" s="10">
        <v>16957</v>
      </c>
      <c r="AH10" s="10">
        <v>443</v>
      </c>
      <c r="AI10" s="10">
        <f t="shared" si="7"/>
        <v>22529</v>
      </c>
      <c r="AK10" s="10">
        <v>1680</v>
      </c>
      <c r="AL10" s="10">
        <v>6560</v>
      </c>
      <c r="AM10" s="10">
        <v>3</v>
      </c>
      <c r="AN10" s="10">
        <f t="shared" si="8"/>
        <v>8243</v>
      </c>
      <c r="AO10" s="10"/>
      <c r="AP10" s="181">
        <v>5185</v>
      </c>
      <c r="AQ10" s="181">
        <v>3464</v>
      </c>
      <c r="AR10" s="181">
        <v>229</v>
      </c>
      <c r="AS10" s="181">
        <v>8878</v>
      </c>
      <c r="AT10" s="331"/>
      <c r="AU10" s="181">
        <v>6795</v>
      </c>
      <c r="AV10" s="181">
        <v>4784</v>
      </c>
      <c r="AW10" s="181">
        <v>995</v>
      </c>
      <c r="AX10" s="181">
        <v>12574</v>
      </c>
      <c r="AY10" s="10"/>
      <c r="AZ10" s="286">
        <f t="shared" si="9"/>
        <v>31.051108968177431</v>
      </c>
      <c r="BA10" s="286">
        <f t="shared" si="10"/>
        <v>38.106235565819865</v>
      </c>
      <c r="BB10" s="286">
        <f t="shared" si="11"/>
        <v>334.49781659388645</v>
      </c>
      <c r="BC10" s="286">
        <f t="shared" si="12"/>
        <v>41.630997972516333</v>
      </c>
    </row>
    <row r="11" spans="1:56" ht="15" customHeight="1" x14ac:dyDescent="0.25">
      <c r="A11" s="456" t="s">
        <v>83</v>
      </c>
      <c r="B11" s="10">
        <v>209</v>
      </c>
      <c r="C11" s="10">
        <v>214</v>
      </c>
      <c r="D11" s="10">
        <v>20</v>
      </c>
      <c r="E11" s="10">
        <f t="shared" si="1"/>
        <v>443</v>
      </c>
      <c r="G11" s="10">
        <v>205</v>
      </c>
      <c r="H11" s="10">
        <v>185</v>
      </c>
      <c r="I11" s="10">
        <v>26</v>
      </c>
      <c r="J11" s="10">
        <f t="shared" si="2"/>
        <v>416</v>
      </c>
      <c r="L11" s="10">
        <v>98</v>
      </c>
      <c r="M11" s="10">
        <v>220</v>
      </c>
      <c r="N11" s="10">
        <v>7</v>
      </c>
      <c r="O11" s="10">
        <f t="shared" si="3"/>
        <v>325</v>
      </c>
      <c r="Q11" s="10">
        <v>96</v>
      </c>
      <c r="R11" s="10">
        <v>103</v>
      </c>
      <c r="S11" s="10">
        <v>4</v>
      </c>
      <c r="T11" s="10">
        <f t="shared" si="4"/>
        <v>203</v>
      </c>
      <c r="V11" s="10">
        <v>67</v>
      </c>
      <c r="W11" s="10">
        <v>106</v>
      </c>
      <c r="X11" s="10">
        <v>4</v>
      </c>
      <c r="Y11" s="331">
        <f t="shared" si="5"/>
        <v>177</v>
      </c>
      <c r="AA11" s="10">
        <v>12</v>
      </c>
      <c r="AB11" s="10">
        <v>44</v>
      </c>
      <c r="AC11" s="10">
        <v>4</v>
      </c>
      <c r="AD11" s="10">
        <f t="shared" si="6"/>
        <v>60</v>
      </c>
      <c r="AF11" s="10">
        <v>8</v>
      </c>
      <c r="AG11" s="10">
        <v>11</v>
      </c>
      <c r="AH11" s="456">
        <v>0</v>
      </c>
      <c r="AI11" s="10">
        <f>AF11+AG11</f>
        <v>19</v>
      </c>
      <c r="AK11" s="456">
        <v>0</v>
      </c>
      <c r="AL11" s="10">
        <v>2</v>
      </c>
      <c r="AM11" s="456">
        <v>0</v>
      </c>
      <c r="AN11" s="10">
        <f t="shared" si="8"/>
        <v>2</v>
      </c>
      <c r="AO11" s="10"/>
      <c r="AP11" s="181">
        <v>0</v>
      </c>
      <c r="AQ11" s="181">
        <v>1</v>
      </c>
      <c r="AR11" s="181">
        <v>0</v>
      </c>
      <c r="AS11" s="181">
        <v>1</v>
      </c>
      <c r="AT11" s="331"/>
      <c r="AU11" s="181">
        <v>0</v>
      </c>
      <c r="AV11" s="181">
        <v>0</v>
      </c>
      <c r="AW11" s="181">
        <v>0</v>
      </c>
      <c r="AX11" s="181">
        <v>0</v>
      </c>
      <c r="AY11" s="10"/>
      <c r="AZ11" s="286">
        <v>0</v>
      </c>
      <c r="BA11" s="286">
        <f t="shared" si="10"/>
        <v>-100</v>
      </c>
      <c r="BB11" s="286">
        <v>0</v>
      </c>
      <c r="BC11" s="286">
        <f t="shared" si="12"/>
        <v>-100</v>
      </c>
    </row>
    <row r="12" spans="1:56" ht="15" customHeight="1" x14ac:dyDescent="0.25">
      <c r="A12" s="456" t="s">
        <v>3</v>
      </c>
      <c r="B12" s="10">
        <v>56</v>
      </c>
      <c r="C12" s="10">
        <v>42</v>
      </c>
      <c r="D12" s="10">
        <v>16</v>
      </c>
      <c r="E12" s="10">
        <f t="shared" si="1"/>
        <v>114</v>
      </c>
      <c r="G12" s="10">
        <v>39</v>
      </c>
      <c r="H12" s="10">
        <v>45</v>
      </c>
      <c r="I12" s="10">
        <v>8</v>
      </c>
      <c r="J12" s="10">
        <f t="shared" si="2"/>
        <v>92</v>
      </c>
      <c r="L12" s="10">
        <v>44</v>
      </c>
      <c r="M12" s="10">
        <v>50</v>
      </c>
      <c r="N12" s="10">
        <v>5</v>
      </c>
      <c r="O12" s="10">
        <f t="shared" si="3"/>
        <v>99</v>
      </c>
      <c r="Q12" s="10">
        <v>19</v>
      </c>
      <c r="R12" s="10">
        <v>35</v>
      </c>
      <c r="S12" s="10">
        <v>1</v>
      </c>
      <c r="T12" s="10">
        <f t="shared" si="4"/>
        <v>55</v>
      </c>
      <c r="V12" s="10">
        <v>32</v>
      </c>
      <c r="W12" s="10">
        <v>24</v>
      </c>
      <c r="X12" s="10">
        <v>3</v>
      </c>
      <c r="Y12" s="331">
        <f t="shared" si="5"/>
        <v>59</v>
      </c>
      <c r="AA12" s="10">
        <v>4</v>
      </c>
      <c r="AB12" s="10">
        <v>8</v>
      </c>
      <c r="AC12" s="456">
        <v>0</v>
      </c>
      <c r="AD12" s="10">
        <f>AA12+AB12</f>
        <v>12</v>
      </c>
      <c r="AF12" s="10">
        <v>1</v>
      </c>
      <c r="AG12" s="456">
        <v>0</v>
      </c>
      <c r="AH12" s="456">
        <v>0</v>
      </c>
      <c r="AI12" s="10">
        <f>AF12</f>
        <v>1</v>
      </c>
      <c r="AK12" s="456">
        <v>0</v>
      </c>
      <c r="AL12" s="10">
        <v>1</v>
      </c>
      <c r="AM12" s="456">
        <v>0</v>
      </c>
      <c r="AN12" s="10">
        <f t="shared" si="8"/>
        <v>1</v>
      </c>
      <c r="AO12" s="10"/>
      <c r="AP12" s="181">
        <v>0</v>
      </c>
      <c r="AQ12" s="181">
        <v>1</v>
      </c>
      <c r="AR12" s="181">
        <v>0</v>
      </c>
      <c r="AS12" s="181">
        <v>1</v>
      </c>
      <c r="AT12" s="331"/>
      <c r="AU12" s="181">
        <v>0</v>
      </c>
      <c r="AV12" s="181">
        <v>0</v>
      </c>
      <c r="AW12" s="181">
        <v>0</v>
      </c>
      <c r="AX12" s="181">
        <v>0</v>
      </c>
      <c r="AY12" s="10"/>
      <c r="AZ12" s="286">
        <v>0</v>
      </c>
      <c r="BA12" s="286">
        <f t="shared" si="10"/>
        <v>-100</v>
      </c>
      <c r="BB12" s="286">
        <v>0</v>
      </c>
      <c r="BC12" s="286">
        <f t="shared" si="12"/>
        <v>-100</v>
      </c>
    </row>
    <row r="13" spans="1:56" ht="15" customHeight="1" x14ac:dyDescent="0.25">
      <c r="A13" s="456" t="s">
        <v>4</v>
      </c>
      <c r="B13" s="10">
        <v>153</v>
      </c>
      <c r="C13" s="10">
        <v>172</v>
      </c>
      <c r="D13" s="10">
        <v>4</v>
      </c>
      <c r="E13" s="10">
        <f t="shared" si="1"/>
        <v>329</v>
      </c>
      <c r="G13" s="10">
        <v>166</v>
      </c>
      <c r="H13" s="10">
        <v>140</v>
      </c>
      <c r="I13" s="10">
        <v>18</v>
      </c>
      <c r="J13" s="10">
        <f t="shared" si="2"/>
        <v>324</v>
      </c>
      <c r="L13" s="10">
        <v>54</v>
      </c>
      <c r="M13" s="10">
        <v>170</v>
      </c>
      <c r="N13" s="10">
        <v>2</v>
      </c>
      <c r="O13" s="10">
        <f t="shared" si="3"/>
        <v>226</v>
      </c>
      <c r="Q13" s="10">
        <v>77</v>
      </c>
      <c r="R13" s="10">
        <v>68</v>
      </c>
      <c r="S13" s="10">
        <v>3</v>
      </c>
      <c r="T13" s="10">
        <f t="shared" si="4"/>
        <v>148</v>
      </c>
      <c r="V13" s="10">
        <v>35</v>
      </c>
      <c r="W13" s="10">
        <v>82</v>
      </c>
      <c r="X13" s="10">
        <v>1</v>
      </c>
      <c r="Y13" s="331">
        <f t="shared" si="5"/>
        <v>118</v>
      </c>
      <c r="AA13" s="10">
        <v>8</v>
      </c>
      <c r="AB13" s="10">
        <v>36</v>
      </c>
      <c r="AC13" s="10">
        <v>4</v>
      </c>
      <c r="AD13" s="10">
        <f t="shared" si="6"/>
        <v>48</v>
      </c>
      <c r="AF13" s="10">
        <v>7</v>
      </c>
      <c r="AG13" s="10">
        <v>11</v>
      </c>
      <c r="AH13" s="456">
        <v>0</v>
      </c>
      <c r="AI13" s="10">
        <f>AF13+AG13</f>
        <v>18</v>
      </c>
      <c r="AK13" s="456">
        <v>0</v>
      </c>
      <c r="AL13" s="10">
        <v>1</v>
      </c>
      <c r="AM13" s="456">
        <v>0</v>
      </c>
      <c r="AN13" s="10">
        <f t="shared" si="8"/>
        <v>1</v>
      </c>
      <c r="AO13" s="10"/>
      <c r="AP13" s="181">
        <v>0</v>
      </c>
      <c r="AQ13" s="181">
        <v>0</v>
      </c>
      <c r="AR13" s="181">
        <v>0</v>
      </c>
      <c r="AS13" s="181">
        <v>0</v>
      </c>
      <c r="AT13" s="331"/>
      <c r="AU13" s="181">
        <v>0</v>
      </c>
      <c r="AV13" s="181">
        <v>0</v>
      </c>
      <c r="AW13" s="181">
        <v>0</v>
      </c>
      <c r="AX13" s="181">
        <v>0</v>
      </c>
      <c r="AY13" s="10"/>
      <c r="AZ13" s="286">
        <v>0</v>
      </c>
      <c r="BA13" s="286">
        <v>0</v>
      </c>
      <c r="BB13" s="286">
        <v>0</v>
      </c>
      <c r="BC13" s="286">
        <v>0</v>
      </c>
    </row>
    <row r="14" spans="1:56" ht="15" customHeight="1" x14ac:dyDescent="0.25">
      <c r="A14" s="456" t="s">
        <v>7</v>
      </c>
      <c r="B14" s="10">
        <v>3751</v>
      </c>
      <c r="C14" s="10">
        <v>1905</v>
      </c>
      <c r="D14" s="10">
        <v>768</v>
      </c>
      <c r="E14" s="10">
        <f t="shared" si="1"/>
        <v>6424</v>
      </c>
      <c r="G14" s="10">
        <v>2466</v>
      </c>
      <c r="H14" s="10">
        <v>1467</v>
      </c>
      <c r="I14" s="10">
        <v>565</v>
      </c>
      <c r="J14" s="10">
        <f t="shared" si="2"/>
        <v>4498</v>
      </c>
      <c r="L14" s="10">
        <v>1848</v>
      </c>
      <c r="M14" s="10">
        <v>1241</v>
      </c>
      <c r="N14" s="10">
        <v>530</v>
      </c>
      <c r="O14" s="10">
        <f t="shared" si="3"/>
        <v>3619</v>
      </c>
      <c r="Q14" s="10">
        <v>1489</v>
      </c>
      <c r="R14" s="10">
        <v>964</v>
      </c>
      <c r="S14" s="10">
        <v>359</v>
      </c>
      <c r="T14" s="10">
        <f t="shared" si="4"/>
        <v>2812</v>
      </c>
      <c r="V14" s="10">
        <v>882</v>
      </c>
      <c r="W14" s="10">
        <v>635</v>
      </c>
      <c r="X14" s="10">
        <v>273</v>
      </c>
      <c r="Y14" s="331">
        <f t="shared" si="5"/>
        <v>1790</v>
      </c>
      <c r="AA14" s="10">
        <v>597</v>
      </c>
      <c r="AB14" s="10">
        <v>350</v>
      </c>
      <c r="AC14" s="10">
        <v>123</v>
      </c>
      <c r="AD14" s="10">
        <f t="shared" si="6"/>
        <v>1070</v>
      </c>
      <c r="AF14" s="10">
        <v>238</v>
      </c>
      <c r="AG14" s="10">
        <v>207</v>
      </c>
      <c r="AH14" s="10">
        <v>27</v>
      </c>
      <c r="AI14" s="10">
        <f t="shared" si="7"/>
        <v>472</v>
      </c>
      <c r="AK14" s="10">
        <v>54</v>
      </c>
      <c r="AL14" s="10">
        <v>60</v>
      </c>
      <c r="AM14" s="456">
        <v>0</v>
      </c>
      <c r="AN14" s="10">
        <f t="shared" si="8"/>
        <v>114</v>
      </c>
      <c r="AO14" s="10"/>
      <c r="AP14" s="181">
        <v>128</v>
      </c>
      <c r="AQ14" s="181">
        <v>22</v>
      </c>
      <c r="AR14" s="181">
        <v>6</v>
      </c>
      <c r="AS14" s="181">
        <v>156</v>
      </c>
      <c r="AT14" s="331"/>
      <c r="AU14" s="181">
        <v>90</v>
      </c>
      <c r="AV14" s="181">
        <v>9</v>
      </c>
      <c r="AW14" s="181">
        <v>20</v>
      </c>
      <c r="AX14" s="181">
        <v>119</v>
      </c>
      <c r="AY14" s="10"/>
      <c r="AZ14" s="286">
        <f t="shared" si="9"/>
        <v>-29.6875</v>
      </c>
      <c r="BA14" s="286">
        <f t="shared" si="10"/>
        <v>-59.090909090909093</v>
      </c>
      <c r="BB14" s="286">
        <f t="shared" si="11"/>
        <v>233.33333333333334</v>
      </c>
      <c r="BC14" s="286">
        <f t="shared" si="12"/>
        <v>-23.717948717948715</v>
      </c>
    </row>
    <row r="15" spans="1:56" ht="15" customHeight="1" x14ac:dyDescent="0.25">
      <c r="A15" s="456" t="s">
        <v>50</v>
      </c>
      <c r="B15" s="10">
        <v>577</v>
      </c>
      <c r="C15" s="10">
        <v>332</v>
      </c>
      <c r="D15" s="10">
        <v>32</v>
      </c>
      <c r="E15" s="10">
        <f t="shared" si="1"/>
        <v>941</v>
      </c>
      <c r="G15" s="10">
        <v>441</v>
      </c>
      <c r="H15" s="10">
        <v>351</v>
      </c>
      <c r="I15" s="10">
        <v>35</v>
      </c>
      <c r="J15" s="10">
        <f t="shared" si="2"/>
        <v>827</v>
      </c>
      <c r="L15" s="10">
        <v>198</v>
      </c>
      <c r="M15" s="10">
        <v>246</v>
      </c>
      <c r="N15" s="10">
        <v>12</v>
      </c>
      <c r="O15" s="10">
        <f t="shared" si="3"/>
        <v>456</v>
      </c>
      <c r="Q15" s="10">
        <v>223</v>
      </c>
      <c r="R15" s="10">
        <v>130</v>
      </c>
      <c r="S15" s="10">
        <v>25</v>
      </c>
      <c r="T15" s="10">
        <f t="shared" si="4"/>
        <v>378</v>
      </c>
      <c r="V15" s="10">
        <v>154</v>
      </c>
      <c r="W15" s="10">
        <v>113</v>
      </c>
      <c r="X15" s="10">
        <v>25</v>
      </c>
      <c r="Y15" s="331">
        <f t="shared" si="5"/>
        <v>292</v>
      </c>
      <c r="AA15" s="10">
        <v>63</v>
      </c>
      <c r="AB15" s="10">
        <v>83</v>
      </c>
      <c r="AC15" s="10">
        <v>3</v>
      </c>
      <c r="AD15" s="10">
        <f t="shared" si="6"/>
        <v>149</v>
      </c>
      <c r="AF15" s="10">
        <v>59</v>
      </c>
      <c r="AG15" s="10">
        <v>26</v>
      </c>
      <c r="AH15" s="456">
        <v>0</v>
      </c>
      <c r="AI15" s="10">
        <f>AF15+AG15</f>
        <v>85</v>
      </c>
      <c r="AK15" s="10">
        <v>1</v>
      </c>
      <c r="AL15" s="10">
        <v>2</v>
      </c>
      <c r="AM15" s="456">
        <v>0</v>
      </c>
      <c r="AN15" s="10">
        <f t="shared" si="8"/>
        <v>3</v>
      </c>
      <c r="AO15" s="10"/>
      <c r="AP15" s="181">
        <v>5</v>
      </c>
      <c r="AQ15" s="181">
        <v>5</v>
      </c>
      <c r="AR15" s="181">
        <v>0</v>
      </c>
      <c r="AS15" s="181">
        <v>10</v>
      </c>
      <c r="AT15" s="331"/>
      <c r="AU15" s="181">
        <v>0</v>
      </c>
      <c r="AV15" s="181">
        <v>1</v>
      </c>
      <c r="AW15" s="181">
        <v>0</v>
      </c>
      <c r="AX15" s="181">
        <v>1</v>
      </c>
      <c r="AY15" s="10"/>
      <c r="AZ15" s="286">
        <f t="shared" si="9"/>
        <v>-100</v>
      </c>
      <c r="BA15" s="286">
        <f t="shared" si="10"/>
        <v>-80</v>
      </c>
      <c r="BB15" s="286">
        <v>0</v>
      </c>
      <c r="BC15" s="286">
        <f t="shared" si="12"/>
        <v>-90</v>
      </c>
    </row>
    <row r="16" spans="1:56" ht="15" customHeight="1" x14ac:dyDescent="0.25">
      <c r="A16" s="456" t="s">
        <v>8</v>
      </c>
      <c r="B16" s="10">
        <v>3546</v>
      </c>
      <c r="C16" s="10">
        <v>4764</v>
      </c>
      <c r="D16" s="10">
        <v>226</v>
      </c>
      <c r="E16" s="10">
        <f t="shared" si="1"/>
        <v>8536</v>
      </c>
      <c r="G16" s="10">
        <v>2924</v>
      </c>
      <c r="H16" s="10">
        <v>3841</v>
      </c>
      <c r="I16" s="10">
        <v>241</v>
      </c>
      <c r="J16" s="10">
        <f t="shared" si="2"/>
        <v>7006</v>
      </c>
      <c r="L16" s="10">
        <v>1868</v>
      </c>
      <c r="M16" s="10">
        <v>3185</v>
      </c>
      <c r="N16" s="10">
        <v>234</v>
      </c>
      <c r="O16" s="10">
        <f t="shared" si="3"/>
        <v>5287</v>
      </c>
      <c r="Q16" s="10">
        <v>1684</v>
      </c>
      <c r="R16" s="10">
        <v>2637</v>
      </c>
      <c r="S16" s="10">
        <v>121</v>
      </c>
      <c r="T16" s="10">
        <f t="shared" si="4"/>
        <v>4442</v>
      </c>
      <c r="V16" s="10">
        <v>1389</v>
      </c>
      <c r="W16" s="10">
        <v>2024</v>
      </c>
      <c r="X16" s="10">
        <v>94</v>
      </c>
      <c r="Y16" s="331">
        <f t="shared" si="5"/>
        <v>3507</v>
      </c>
      <c r="AA16" s="10">
        <v>539</v>
      </c>
      <c r="AB16" s="10">
        <v>1091</v>
      </c>
      <c r="AC16" s="10">
        <v>53</v>
      </c>
      <c r="AD16" s="10">
        <f t="shared" si="6"/>
        <v>1683</v>
      </c>
      <c r="AF16" s="10">
        <v>394</v>
      </c>
      <c r="AG16" s="10">
        <v>449</v>
      </c>
      <c r="AH16" s="10">
        <v>15</v>
      </c>
      <c r="AI16" s="10">
        <f t="shared" si="7"/>
        <v>858</v>
      </c>
      <c r="AK16" s="10">
        <v>92</v>
      </c>
      <c r="AL16" s="10">
        <v>125</v>
      </c>
      <c r="AM16" s="456">
        <v>0</v>
      </c>
      <c r="AN16" s="10">
        <f t="shared" si="8"/>
        <v>217</v>
      </c>
      <c r="AO16" s="10"/>
      <c r="AP16" s="181">
        <v>140</v>
      </c>
      <c r="AQ16" s="181">
        <v>53</v>
      </c>
      <c r="AR16" s="181">
        <v>3</v>
      </c>
      <c r="AS16" s="181">
        <v>196</v>
      </c>
      <c r="AT16" s="331"/>
      <c r="AU16" s="181">
        <v>118</v>
      </c>
      <c r="AV16" s="181">
        <v>20</v>
      </c>
      <c r="AW16" s="181">
        <v>34</v>
      </c>
      <c r="AX16" s="181">
        <v>172</v>
      </c>
      <c r="AY16" s="10"/>
      <c r="AZ16" s="286">
        <f t="shared" si="9"/>
        <v>-15.714285714285714</v>
      </c>
      <c r="BA16" s="286">
        <f t="shared" si="10"/>
        <v>-62.264150943396224</v>
      </c>
      <c r="BB16" s="286">
        <f t="shared" si="11"/>
        <v>1033.3333333333335</v>
      </c>
      <c r="BC16" s="286">
        <f t="shared" si="12"/>
        <v>-12.244897959183673</v>
      </c>
    </row>
    <row r="17" spans="1:56" ht="15" customHeight="1" x14ac:dyDescent="0.25">
      <c r="A17" s="456" t="s">
        <v>9</v>
      </c>
      <c r="B17" s="10">
        <v>2994</v>
      </c>
      <c r="C17" s="10">
        <v>2723</v>
      </c>
      <c r="D17" s="10">
        <v>796</v>
      </c>
      <c r="E17" s="10">
        <f t="shared" si="1"/>
        <v>6513</v>
      </c>
      <c r="G17" s="10">
        <v>2044</v>
      </c>
      <c r="H17" s="10">
        <v>2236</v>
      </c>
      <c r="I17" s="10">
        <v>642</v>
      </c>
      <c r="J17" s="10">
        <f t="shared" si="2"/>
        <v>4922</v>
      </c>
      <c r="L17" s="10">
        <v>1488</v>
      </c>
      <c r="M17" s="10">
        <v>1844</v>
      </c>
      <c r="N17" s="10">
        <v>481</v>
      </c>
      <c r="O17" s="10">
        <f t="shared" si="3"/>
        <v>3813</v>
      </c>
      <c r="Q17" s="10">
        <v>1300</v>
      </c>
      <c r="R17" s="10">
        <v>1340</v>
      </c>
      <c r="S17" s="10">
        <v>320</v>
      </c>
      <c r="T17" s="10">
        <f t="shared" si="4"/>
        <v>2960</v>
      </c>
      <c r="V17" s="10">
        <v>1107</v>
      </c>
      <c r="W17" s="10">
        <v>1248</v>
      </c>
      <c r="X17" s="10">
        <v>300</v>
      </c>
      <c r="Y17" s="331">
        <f t="shared" si="5"/>
        <v>2655</v>
      </c>
      <c r="AA17" s="10">
        <v>466</v>
      </c>
      <c r="AB17" s="10">
        <v>551</v>
      </c>
      <c r="AC17" s="10">
        <v>107</v>
      </c>
      <c r="AD17" s="10">
        <f t="shared" si="6"/>
        <v>1124</v>
      </c>
      <c r="AF17" s="10">
        <v>276</v>
      </c>
      <c r="AG17" s="10">
        <v>246</v>
      </c>
      <c r="AH17" s="10">
        <v>19</v>
      </c>
      <c r="AI17" s="10">
        <f t="shared" si="7"/>
        <v>541</v>
      </c>
      <c r="AK17" s="10">
        <v>128</v>
      </c>
      <c r="AL17" s="10">
        <v>78</v>
      </c>
      <c r="AM17" s="456">
        <v>0</v>
      </c>
      <c r="AN17" s="10">
        <f t="shared" si="8"/>
        <v>206</v>
      </c>
      <c r="AO17" s="10"/>
      <c r="AP17" s="181">
        <v>134</v>
      </c>
      <c r="AQ17" s="181">
        <v>43</v>
      </c>
      <c r="AR17" s="181">
        <v>9</v>
      </c>
      <c r="AS17" s="181">
        <v>186</v>
      </c>
      <c r="AT17" s="331"/>
      <c r="AU17" s="181">
        <v>133</v>
      </c>
      <c r="AV17" s="181">
        <v>35</v>
      </c>
      <c r="AW17" s="181">
        <v>39</v>
      </c>
      <c r="AX17" s="181">
        <v>207</v>
      </c>
      <c r="AY17" s="10"/>
      <c r="AZ17" s="286">
        <f t="shared" si="9"/>
        <v>-0.74626865671641784</v>
      </c>
      <c r="BA17" s="286">
        <f t="shared" si="10"/>
        <v>-18.604651162790699</v>
      </c>
      <c r="BB17" s="286">
        <f t="shared" si="11"/>
        <v>333.33333333333337</v>
      </c>
      <c r="BC17" s="286">
        <f t="shared" si="12"/>
        <v>11.29032258064516</v>
      </c>
    </row>
    <row r="18" spans="1:56" ht="15" customHeight="1" x14ac:dyDescent="0.25">
      <c r="A18" s="456" t="s">
        <v>10</v>
      </c>
      <c r="B18" s="10">
        <v>1502</v>
      </c>
      <c r="C18" s="10">
        <v>637</v>
      </c>
      <c r="D18" s="10">
        <v>463</v>
      </c>
      <c r="E18" s="10">
        <f t="shared" si="1"/>
        <v>2602</v>
      </c>
      <c r="G18" s="10">
        <v>915</v>
      </c>
      <c r="H18" s="10">
        <v>394</v>
      </c>
      <c r="I18" s="10">
        <v>294</v>
      </c>
      <c r="J18" s="10">
        <f t="shared" si="2"/>
        <v>1603</v>
      </c>
      <c r="L18" s="10">
        <v>628</v>
      </c>
      <c r="M18" s="10">
        <v>335</v>
      </c>
      <c r="N18" s="10">
        <v>208</v>
      </c>
      <c r="O18" s="10">
        <f t="shared" si="3"/>
        <v>1171</v>
      </c>
      <c r="Q18" s="10">
        <v>472</v>
      </c>
      <c r="R18" s="10">
        <v>278</v>
      </c>
      <c r="S18" s="10">
        <v>117</v>
      </c>
      <c r="T18" s="10">
        <f t="shared" si="4"/>
        <v>867</v>
      </c>
      <c r="V18" s="10">
        <v>465</v>
      </c>
      <c r="W18" s="10">
        <v>284</v>
      </c>
      <c r="X18" s="10">
        <v>204</v>
      </c>
      <c r="Y18" s="331">
        <f t="shared" si="5"/>
        <v>953</v>
      </c>
      <c r="AA18" s="10">
        <v>157</v>
      </c>
      <c r="AB18" s="10">
        <v>113</v>
      </c>
      <c r="AC18" s="10">
        <v>39</v>
      </c>
      <c r="AD18" s="10">
        <f t="shared" si="6"/>
        <v>309</v>
      </c>
      <c r="AF18" s="10">
        <v>26</v>
      </c>
      <c r="AG18" s="10">
        <v>25</v>
      </c>
      <c r="AH18" s="456">
        <v>0</v>
      </c>
      <c r="AI18" s="10">
        <f>AF18+AG18</f>
        <v>51</v>
      </c>
      <c r="AK18" s="10">
        <v>6</v>
      </c>
      <c r="AL18" s="10">
        <v>4</v>
      </c>
      <c r="AM18" s="456">
        <v>0</v>
      </c>
      <c r="AN18" s="10">
        <f t="shared" si="8"/>
        <v>10</v>
      </c>
      <c r="AO18" s="10"/>
      <c r="AP18" s="181">
        <v>18</v>
      </c>
      <c r="AQ18" s="181">
        <v>6</v>
      </c>
      <c r="AR18" s="181">
        <v>3</v>
      </c>
      <c r="AS18" s="181">
        <v>27</v>
      </c>
      <c r="AT18" s="331"/>
      <c r="AU18" s="181">
        <v>4</v>
      </c>
      <c r="AV18" s="181">
        <v>0</v>
      </c>
      <c r="AW18" s="181">
        <v>6</v>
      </c>
      <c r="AX18" s="181">
        <v>10</v>
      </c>
      <c r="AY18" s="10"/>
      <c r="AZ18" s="286">
        <f t="shared" si="9"/>
        <v>-77.777777777777786</v>
      </c>
      <c r="BA18" s="286">
        <f t="shared" si="10"/>
        <v>-100</v>
      </c>
      <c r="BB18" s="286">
        <f t="shared" si="11"/>
        <v>100</v>
      </c>
      <c r="BC18" s="286">
        <f t="shared" si="12"/>
        <v>-62.962962962962962</v>
      </c>
    </row>
    <row r="19" spans="1:56" ht="15" customHeight="1" x14ac:dyDescent="0.25">
      <c r="A19" s="456" t="s">
        <v>11</v>
      </c>
      <c r="B19" s="10">
        <v>2507</v>
      </c>
      <c r="C19" s="10">
        <v>890</v>
      </c>
      <c r="D19" s="10">
        <v>547</v>
      </c>
      <c r="E19" s="10">
        <f t="shared" si="1"/>
        <v>3944</v>
      </c>
      <c r="G19" s="10">
        <v>1542</v>
      </c>
      <c r="H19" s="10">
        <v>756</v>
      </c>
      <c r="I19" s="10">
        <v>471</v>
      </c>
      <c r="J19" s="10">
        <f t="shared" si="2"/>
        <v>2769</v>
      </c>
      <c r="L19" s="10">
        <v>850</v>
      </c>
      <c r="M19" s="10">
        <v>450</v>
      </c>
      <c r="N19" s="10">
        <v>318</v>
      </c>
      <c r="O19" s="10">
        <f t="shared" si="3"/>
        <v>1618</v>
      </c>
      <c r="Q19" s="10">
        <v>587</v>
      </c>
      <c r="R19" s="10">
        <v>377</v>
      </c>
      <c r="S19" s="10">
        <v>208</v>
      </c>
      <c r="T19" s="10">
        <f t="shared" si="4"/>
        <v>1172</v>
      </c>
      <c r="V19" s="10">
        <v>443</v>
      </c>
      <c r="W19" s="10">
        <v>292</v>
      </c>
      <c r="X19" s="10">
        <v>89</v>
      </c>
      <c r="Y19" s="331">
        <f t="shared" si="5"/>
        <v>824</v>
      </c>
      <c r="AA19" s="10">
        <v>173</v>
      </c>
      <c r="AB19" s="10">
        <v>128</v>
      </c>
      <c r="AC19" s="10">
        <v>18</v>
      </c>
      <c r="AD19" s="10">
        <f t="shared" si="6"/>
        <v>319</v>
      </c>
      <c r="AF19" s="10">
        <v>67</v>
      </c>
      <c r="AG19" s="10">
        <v>28</v>
      </c>
      <c r="AH19" s="10">
        <v>4</v>
      </c>
      <c r="AI19" s="10">
        <f t="shared" si="7"/>
        <v>99</v>
      </c>
      <c r="AK19" s="10">
        <v>8</v>
      </c>
      <c r="AL19" s="10">
        <v>6</v>
      </c>
      <c r="AM19" s="456">
        <v>0</v>
      </c>
      <c r="AN19" s="10">
        <f t="shared" si="8"/>
        <v>14</v>
      </c>
      <c r="AO19" s="10"/>
      <c r="AP19" s="181">
        <v>21</v>
      </c>
      <c r="AQ19" s="181">
        <v>2</v>
      </c>
      <c r="AR19" s="181">
        <v>3</v>
      </c>
      <c r="AS19" s="181">
        <v>26</v>
      </c>
      <c r="AT19" s="331"/>
      <c r="AU19" s="181">
        <v>20</v>
      </c>
      <c r="AV19" s="181">
        <v>0</v>
      </c>
      <c r="AW19" s="181">
        <v>6</v>
      </c>
      <c r="AX19" s="181">
        <v>26</v>
      </c>
      <c r="AY19" s="10"/>
      <c r="AZ19" s="286">
        <f t="shared" si="9"/>
        <v>-4.7619047619047619</v>
      </c>
      <c r="BA19" s="286">
        <f t="shared" si="10"/>
        <v>-100</v>
      </c>
      <c r="BB19" s="286">
        <f t="shared" si="11"/>
        <v>100</v>
      </c>
      <c r="BC19" s="286">
        <f t="shared" si="12"/>
        <v>0</v>
      </c>
    </row>
    <row r="20" spans="1:56" ht="15" customHeight="1" x14ac:dyDescent="0.25">
      <c r="A20" s="456" t="s">
        <v>12</v>
      </c>
      <c r="B20" s="10">
        <v>16196</v>
      </c>
      <c r="C20" s="10">
        <v>50511</v>
      </c>
      <c r="D20" s="10">
        <v>1780</v>
      </c>
      <c r="E20" s="10">
        <f t="shared" si="1"/>
        <v>68487</v>
      </c>
      <c r="G20" s="10">
        <v>10969</v>
      </c>
      <c r="H20" s="10">
        <v>31341</v>
      </c>
      <c r="I20" s="10">
        <v>1387</v>
      </c>
      <c r="J20" s="10">
        <f t="shared" si="2"/>
        <v>43697</v>
      </c>
      <c r="L20" s="10">
        <v>9170</v>
      </c>
      <c r="M20" s="10">
        <v>25978</v>
      </c>
      <c r="N20" s="10">
        <v>842</v>
      </c>
      <c r="O20" s="10">
        <f t="shared" si="3"/>
        <v>35990</v>
      </c>
      <c r="Q20" s="10">
        <v>8213</v>
      </c>
      <c r="R20" s="10">
        <v>24851</v>
      </c>
      <c r="S20" s="10">
        <v>797</v>
      </c>
      <c r="T20" s="10">
        <f t="shared" si="4"/>
        <v>33861</v>
      </c>
      <c r="V20" s="10">
        <v>8382</v>
      </c>
      <c r="W20" s="10">
        <v>26315</v>
      </c>
      <c r="X20" s="10">
        <v>919</v>
      </c>
      <c r="Y20" s="331">
        <f t="shared" si="5"/>
        <v>35616</v>
      </c>
      <c r="AA20" s="10">
        <v>7394</v>
      </c>
      <c r="AB20" s="10">
        <v>20630</v>
      </c>
      <c r="AC20" s="10">
        <v>589</v>
      </c>
      <c r="AD20" s="10">
        <f t="shared" si="6"/>
        <v>28613</v>
      </c>
      <c r="AF20" s="10">
        <v>9016</v>
      </c>
      <c r="AG20" s="10">
        <v>20245</v>
      </c>
      <c r="AH20" s="10">
        <v>111</v>
      </c>
      <c r="AI20" s="10">
        <f t="shared" si="7"/>
        <v>29372</v>
      </c>
      <c r="AK20" s="10">
        <v>3085</v>
      </c>
      <c r="AL20" s="10">
        <v>7690</v>
      </c>
      <c r="AM20" s="10">
        <v>7</v>
      </c>
      <c r="AN20" s="10">
        <f t="shared" si="8"/>
        <v>10782</v>
      </c>
      <c r="AO20" s="10"/>
      <c r="AP20" s="181">
        <v>6274</v>
      </c>
      <c r="AQ20" s="181">
        <v>3625</v>
      </c>
      <c r="AR20" s="181">
        <v>280</v>
      </c>
      <c r="AS20" s="181">
        <v>10179</v>
      </c>
      <c r="AT20" s="331"/>
      <c r="AU20" s="181">
        <v>8193</v>
      </c>
      <c r="AV20" s="181">
        <v>5548</v>
      </c>
      <c r="AW20" s="181">
        <v>1944</v>
      </c>
      <c r="AX20" s="181">
        <v>15685</v>
      </c>
      <c r="AY20" s="10"/>
      <c r="AZ20" s="286">
        <f t="shared" si="9"/>
        <v>30.586547656997134</v>
      </c>
      <c r="BA20" s="286">
        <f t="shared" si="10"/>
        <v>53.048275862068962</v>
      </c>
      <c r="BB20" s="286">
        <f t="shared" si="11"/>
        <v>594.28571428571433</v>
      </c>
      <c r="BC20" s="286">
        <f t="shared" si="12"/>
        <v>54.091757540033406</v>
      </c>
    </row>
    <row r="21" spans="1:56" ht="15" customHeight="1" x14ac:dyDescent="0.25">
      <c r="A21" s="456" t="s">
        <v>13</v>
      </c>
      <c r="B21" s="10">
        <v>3243</v>
      </c>
      <c r="C21" s="10">
        <v>2843</v>
      </c>
      <c r="D21" s="10">
        <v>210</v>
      </c>
      <c r="E21" s="10">
        <f t="shared" si="1"/>
        <v>6296</v>
      </c>
      <c r="G21" s="10">
        <v>2011</v>
      </c>
      <c r="H21" s="10">
        <v>1916</v>
      </c>
      <c r="I21" s="10">
        <v>148</v>
      </c>
      <c r="J21" s="10">
        <f t="shared" si="2"/>
        <v>4075</v>
      </c>
      <c r="L21" s="10">
        <v>1496</v>
      </c>
      <c r="M21" s="10">
        <v>1588</v>
      </c>
      <c r="N21" s="10">
        <v>119</v>
      </c>
      <c r="O21" s="10">
        <f t="shared" si="3"/>
        <v>3203</v>
      </c>
      <c r="Q21" s="10">
        <v>1146</v>
      </c>
      <c r="R21" s="10">
        <v>1241</v>
      </c>
      <c r="S21" s="10">
        <v>126</v>
      </c>
      <c r="T21" s="10">
        <f t="shared" si="4"/>
        <v>2513</v>
      </c>
      <c r="V21" s="10">
        <v>1162</v>
      </c>
      <c r="W21" s="10">
        <v>858</v>
      </c>
      <c r="X21" s="10">
        <v>57</v>
      </c>
      <c r="Y21" s="331">
        <f t="shared" si="5"/>
        <v>2077</v>
      </c>
      <c r="AA21" s="10">
        <v>453</v>
      </c>
      <c r="AB21" s="10">
        <v>687</v>
      </c>
      <c r="AC21" s="10">
        <v>35</v>
      </c>
      <c r="AD21" s="10">
        <f t="shared" si="6"/>
        <v>1175</v>
      </c>
      <c r="AF21" s="10">
        <v>427</v>
      </c>
      <c r="AG21" s="10">
        <v>391</v>
      </c>
      <c r="AH21" s="10">
        <v>10</v>
      </c>
      <c r="AI21" s="10">
        <f t="shared" si="7"/>
        <v>828</v>
      </c>
      <c r="AK21" s="10">
        <v>137</v>
      </c>
      <c r="AL21" s="10">
        <v>103</v>
      </c>
      <c r="AM21" s="456">
        <v>0</v>
      </c>
      <c r="AN21" s="10">
        <f t="shared" si="8"/>
        <v>240</v>
      </c>
      <c r="AO21" s="10"/>
      <c r="AP21" s="181">
        <v>114</v>
      </c>
      <c r="AQ21" s="181">
        <v>29</v>
      </c>
      <c r="AR21" s="181">
        <v>27</v>
      </c>
      <c r="AS21" s="181">
        <v>170</v>
      </c>
      <c r="AT21" s="331"/>
      <c r="AU21" s="181">
        <v>91</v>
      </c>
      <c r="AV21" s="181">
        <v>12</v>
      </c>
      <c r="AW21" s="181">
        <v>37</v>
      </c>
      <c r="AX21" s="181">
        <v>140</v>
      </c>
      <c r="AY21" s="10"/>
      <c r="AZ21" s="286">
        <f t="shared" si="9"/>
        <v>-20.175438596491226</v>
      </c>
      <c r="BA21" s="286">
        <f t="shared" si="10"/>
        <v>-58.620689655172406</v>
      </c>
      <c r="BB21" s="286">
        <f t="shared" si="11"/>
        <v>37.037037037037038</v>
      </c>
      <c r="BC21" s="286">
        <f t="shared" si="12"/>
        <v>-17.647058823529413</v>
      </c>
    </row>
    <row r="22" spans="1:56" ht="15" customHeight="1" x14ac:dyDescent="0.25">
      <c r="A22" s="456" t="s">
        <v>14</v>
      </c>
      <c r="B22" s="10">
        <v>452</v>
      </c>
      <c r="C22" s="10">
        <v>328</v>
      </c>
      <c r="D22" s="10">
        <v>137</v>
      </c>
      <c r="E22" s="10">
        <f t="shared" si="1"/>
        <v>917</v>
      </c>
      <c r="G22" s="10">
        <v>285</v>
      </c>
      <c r="H22" s="10">
        <v>238</v>
      </c>
      <c r="I22" s="10">
        <v>136</v>
      </c>
      <c r="J22" s="10">
        <f t="shared" si="2"/>
        <v>659</v>
      </c>
      <c r="L22" s="10">
        <v>308</v>
      </c>
      <c r="M22" s="10">
        <v>217</v>
      </c>
      <c r="N22" s="10">
        <v>135</v>
      </c>
      <c r="O22" s="10">
        <f t="shared" si="3"/>
        <v>660</v>
      </c>
      <c r="Q22" s="10">
        <v>280</v>
      </c>
      <c r="R22" s="10">
        <v>126</v>
      </c>
      <c r="S22" s="10">
        <v>108</v>
      </c>
      <c r="T22" s="10">
        <f t="shared" si="4"/>
        <v>514</v>
      </c>
      <c r="V22" s="10">
        <v>228</v>
      </c>
      <c r="W22" s="10">
        <v>81</v>
      </c>
      <c r="X22" s="10">
        <v>97</v>
      </c>
      <c r="Y22" s="331">
        <f t="shared" si="5"/>
        <v>406</v>
      </c>
      <c r="AA22" s="10">
        <v>111</v>
      </c>
      <c r="AB22" s="10">
        <v>40</v>
      </c>
      <c r="AC22" s="10">
        <v>18</v>
      </c>
      <c r="AD22" s="10">
        <f t="shared" si="6"/>
        <v>169</v>
      </c>
      <c r="AF22" s="10">
        <v>116</v>
      </c>
      <c r="AG22" s="10">
        <v>44</v>
      </c>
      <c r="AH22" s="456">
        <v>0</v>
      </c>
      <c r="AI22" s="10">
        <f>AF22+AG22</f>
        <v>160</v>
      </c>
      <c r="AK22" s="10">
        <v>13</v>
      </c>
      <c r="AL22" s="10">
        <v>8</v>
      </c>
      <c r="AM22" s="456">
        <v>0</v>
      </c>
      <c r="AN22" s="10">
        <f t="shared" si="8"/>
        <v>21</v>
      </c>
      <c r="AO22" s="10"/>
      <c r="AP22" s="181">
        <v>13</v>
      </c>
      <c r="AQ22" s="181">
        <v>2</v>
      </c>
      <c r="AR22" s="181">
        <v>3</v>
      </c>
      <c r="AS22" s="181">
        <v>18</v>
      </c>
      <c r="AT22" s="331"/>
      <c r="AU22" s="181">
        <v>6</v>
      </c>
      <c r="AV22" s="181">
        <v>0</v>
      </c>
      <c r="AW22" s="181">
        <v>12</v>
      </c>
      <c r="AX22" s="181">
        <v>18</v>
      </c>
      <c r="AY22" s="10"/>
      <c r="AZ22" s="286">
        <f t="shared" si="9"/>
        <v>-53.846153846153847</v>
      </c>
      <c r="BA22" s="286">
        <f t="shared" si="10"/>
        <v>-100</v>
      </c>
      <c r="BB22" s="286">
        <f t="shared" si="11"/>
        <v>300</v>
      </c>
      <c r="BC22" s="286">
        <f t="shared" si="12"/>
        <v>0</v>
      </c>
    </row>
    <row r="23" spans="1:56" ht="15" customHeight="1" x14ac:dyDescent="0.25">
      <c r="A23" s="456" t="s">
        <v>15</v>
      </c>
      <c r="B23" s="10">
        <v>11345</v>
      </c>
      <c r="C23" s="10">
        <v>8893</v>
      </c>
      <c r="D23" s="10">
        <v>3632</v>
      </c>
      <c r="E23" s="10">
        <f t="shared" si="1"/>
        <v>23870</v>
      </c>
      <c r="G23" s="10">
        <v>9020</v>
      </c>
      <c r="H23" s="10">
        <v>7123</v>
      </c>
      <c r="I23" s="10">
        <v>2941</v>
      </c>
      <c r="J23" s="10">
        <f t="shared" si="2"/>
        <v>19084</v>
      </c>
      <c r="L23" s="10">
        <v>6828</v>
      </c>
      <c r="M23" s="10">
        <v>5238</v>
      </c>
      <c r="N23" s="10">
        <v>2343</v>
      </c>
      <c r="O23" s="10">
        <f t="shared" si="3"/>
        <v>14409</v>
      </c>
      <c r="Q23" s="10">
        <v>4608</v>
      </c>
      <c r="R23" s="10">
        <v>3616</v>
      </c>
      <c r="S23" s="10">
        <v>1681</v>
      </c>
      <c r="T23" s="10">
        <f t="shared" si="4"/>
        <v>9905</v>
      </c>
      <c r="V23" s="10">
        <v>3961</v>
      </c>
      <c r="W23" s="10">
        <v>3285</v>
      </c>
      <c r="X23" s="10">
        <v>1402</v>
      </c>
      <c r="Y23" s="331">
        <f t="shared" si="5"/>
        <v>8648</v>
      </c>
      <c r="AA23" s="10">
        <v>2230</v>
      </c>
      <c r="AB23" s="10">
        <v>1742</v>
      </c>
      <c r="AC23" s="10">
        <v>590</v>
      </c>
      <c r="AD23" s="10">
        <f t="shared" si="6"/>
        <v>4562</v>
      </c>
      <c r="AF23" s="10">
        <v>986</v>
      </c>
      <c r="AG23" s="10">
        <v>760</v>
      </c>
      <c r="AH23" s="10">
        <v>48</v>
      </c>
      <c r="AI23" s="10">
        <f t="shared" si="7"/>
        <v>1794</v>
      </c>
      <c r="AK23" s="10">
        <v>224</v>
      </c>
      <c r="AL23" s="10">
        <v>126</v>
      </c>
      <c r="AM23" s="10">
        <v>2</v>
      </c>
      <c r="AN23" s="10">
        <f t="shared" si="8"/>
        <v>352</v>
      </c>
      <c r="AO23" s="10"/>
      <c r="AP23" s="181">
        <v>251</v>
      </c>
      <c r="AQ23" s="181">
        <v>55</v>
      </c>
      <c r="AR23" s="181">
        <v>35</v>
      </c>
      <c r="AS23" s="181">
        <v>341</v>
      </c>
      <c r="AT23" s="331"/>
      <c r="AU23" s="181">
        <v>124</v>
      </c>
      <c r="AV23" s="181">
        <v>30</v>
      </c>
      <c r="AW23" s="181">
        <v>58</v>
      </c>
      <c r="AX23" s="181">
        <v>212</v>
      </c>
      <c r="AY23" s="10"/>
      <c r="AZ23" s="286">
        <f t="shared" si="9"/>
        <v>-50.597609561752989</v>
      </c>
      <c r="BA23" s="286">
        <f t="shared" si="10"/>
        <v>-45.454545454545453</v>
      </c>
      <c r="BB23" s="286">
        <f t="shared" si="11"/>
        <v>65.714285714285708</v>
      </c>
      <c r="BC23" s="286">
        <f t="shared" si="12"/>
        <v>-37.829912023460409</v>
      </c>
    </row>
    <row r="24" spans="1:56" ht="15" customHeight="1" x14ac:dyDescent="0.25">
      <c r="A24" s="456" t="s">
        <v>16</v>
      </c>
      <c r="B24" s="10">
        <v>5030</v>
      </c>
      <c r="C24" s="10">
        <v>4917</v>
      </c>
      <c r="D24" s="10">
        <v>797</v>
      </c>
      <c r="E24" s="10">
        <f t="shared" si="1"/>
        <v>10744</v>
      </c>
      <c r="G24" s="10">
        <v>3543</v>
      </c>
      <c r="H24" s="10">
        <v>4166</v>
      </c>
      <c r="I24" s="10">
        <v>615</v>
      </c>
      <c r="J24" s="10">
        <f t="shared" si="2"/>
        <v>8324</v>
      </c>
      <c r="L24" s="10">
        <v>2859</v>
      </c>
      <c r="M24" s="10">
        <v>3192</v>
      </c>
      <c r="N24" s="10">
        <v>508</v>
      </c>
      <c r="O24" s="10">
        <f t="shared" si="3"/>
        <v>6559</v>
      </c>
      <c r="Q24" s="10">
        <v>2071</v>
      </c>
      <c r="R24" s="10">
        <v>2085</v>
      </c>
      <c r="S24" s="10">
        <v>333</v>
      </c>
      <c r="T24" s="10">
        <f t="shared" si="4"/>
        <v>4489</v>
      </c>
      <c r="V24" s="10">
        <v>1596</v>
      </c>
      <c r="W24" s="10">
        <v>1835</v>
      </c>
      <c r="X24" s="10">
        <v>235</v>
      </c>
      <c r="Y24" s="331">
        <f t="shared" si="5"/>
        <v>3666</v>
      </c>
      <c r="AA24" s="10">
        <v>865</v>
      </c>
      <c r="AB24" s="10">
        <v>998</v>
      </c>
      <c r="AC24" s="10">
        <v>74</v>
      </c>
      <c r="AD24" s="10">
        <f t="shared" si="6"/>
        <v>1937</v>
      </c>
      <c r="AF24" s="10">
        <v>433</v>
      </c>
      <c r="AG24" s="10">
        <v>638</v>
      </c>
      <c r="AH24" s="10">
        <v>11</v>
      </c>
      <c r="AI24" s="10">
        <f t="shared" si="7"/>
        <v>1082</v>
      </c>
      <c r="AK24" s="10">
        <v>197</v>
      </c>
      <c r="AL24" s="10">
        <v>172</v>
      </c>
      <c r="AM24" s="456">
        <v>0</v>
      </c>
      <c r="AN24" s="10">
        <f t="shared" si="8"/>
        <v>369</v>
      </c>
      <c r="AO24" s="10"/>
      <c r="AP24" s="181">
        <v>281</v>
      </c>
      <c r="AQ24" s="181">
        <v>22</v>
      </c>
      <c r="AR24" s="181">
        <v>17</v>
      </c>
      <c r="AS24" s="181">
        <v>320</v>
      </c>
      <c r="AT24" s="331"/>
      <c r="AU24" s="181">
        <v>206</v>
      </c>
      <c r="AV24" s="181">
        <v>25</v>
      </c>
      <c r="AW24" s="181">
        <v>68</v>
      </c>
      <c r="AX24" s="181">
        <v>299</v>
      </c>
      <c r="AY24" s="10"/>
      <c r="AZ24" s="286">
        <f t="shared" si="9"/>
        <v>-26.690391459074732</v>
      </c>
      <c r="BA24" s="286">
        <f t="shared" si="10"/>
        <v>13.636363636363635</v>
      </c>
      <c r="BB24" s="286">
        <f t="shared" si="11"/>
        <v>300</v>
      </c>
      <c r="BC24" s="286">
        <f t="shared" si="12"/>
        <v>-6.5625</v>
      </c>
    </row>
    <row r="25" spans="1:56" ht="15" customHeight="1" x14ac:dyDescent="0.25">
      <c r="A25" s="456" t="s">
        <v>17</v>
      </c>
      <c r="B25" s="10">
        <v>577</v>
      </c>
      <c r="C25" s="10">
        <v>524</v>
      </c>
      <c r="D25" s="10">
        <v>233</v>
      </c>
      <c r="E25" s="10">
        <f t="shared" si="1"/>
        <v>1334</v>
      </c>
      <c r="G25" s="10">
        <v>428</v>
      </c>
      <c r="H25" s="10">
        <v>543</v>
      </c>
      <c r="I25" s="10">
        <v>142</v>
      </c>
      <c r="J25" s="10">
        <f t="shared" si="2"/>
        <v>1113</v>
      </c>
      <c r="L25" s="10">
        <v>246</v>
      </c>
      <c r="M25" s="10">
        <v>371</v>
      </c>
      <c r="N25" s="10">
        <v>65</v>
      </c>
      <c r="O25" s="10">
        <f t="shared" si="3"/>
        <v>682</v>
      </c>
      <c r="Q25" s="10">
        <v>257</v>
      </c>
      <c r="R25" s="10">
        <v>269</v>
      </c>
      <c r="S25" s="10">
        <v>36</v>
      </c>
      <c r="T25" s="10">
        <f t="shared" si="4"/>
        <v>562</v>
      </c>
      <c r="V25" s="10">
        <v>300</v>
      </c>
      <c r="W25" s="10">
        <v>338</v>
      </c>
      <c r="X25" s="10">
        <v>47</v>
      </c>
      <c r="Y25" s="331">
        <f t="shared" si="5"/>
        <v>685</v>
      </c>
      <c r="AA25" s="10">
        <v>262</v>
      </c>
      <c r="AB25" s="10">
        <v>326</v>
      </c>
      <c r="AC25" s="10">
        <v>13</v>
      </c>
      <c r="AD25" s="10">
        <f t="shared" si="6"/>
        <v>601</v>
      </c>
      <c r="AF25" s="10">
        <v>185</v>
      </c>
      <c r="AG25" s="10">
        <v>172</v>
      </c>
      <c r="AH25" s="10">
        <v>2</v>
      </c>
      <c r="AI25" s="10">
        <f t="shared" si="7"/>
        <v>359</v>
      </c>
      <c r="AK25" s="10">
        <v>43</v>
      </c>
      <c r="AL25" s="10">
        <v>42</v>
      </c>
      <c r="AM25" s="456">
        <v>0</v>
      </c>
      <c r="AN25" s="10">
        <f t="shared" si="8"/>
        <v>85</v>
      </c>
      <c r="AO25" s="10"/>
      <c r="AP25" s="181">
        <v>58</v>
      </c>
      <c r="AQ25" s="181">
        <v>13</v>
      </c>
      <c r="AR25" s="181">
        <v>4</v>
      </c>
      <c r="AS25" s="181">
        <v>75</v>
      </c>
      <c r="AT25" s="331"/>
      <c r="AU25" s="181">
        <v>38</v>
      </c>
      <c r="AV25" s="181">
        <v>10</v>
      </c>
      <c r="AW25" s="181">
        <v>36</v>
      </c>
      <c r="AX25" s="181">
        <v>84</v>
      </c>
      <c r="AY25" s="10"/>
      <c r="AZ25" s="286">
        <f t="shared" si="9"/>
        <v>-34.482758620689658</v>
      </c>
      <c r="BA25" s="286">
        <f t="shared" si="10"/>
        <v>-23.076923076923077</v>
      </c>
      <c r="BB25" s="286">
        <f t="shared" si="11"/>
        <v>800</v>
      </c>
      <c r="BC25" s="286">
        <f t="shared" si="12"/>
        <v>12</v>
      </c>
    </row>
    <row r="26" spans="1:56" ht="15" customHeight="1" x14ac:dyDescent="0.25">
      <c r="A26" s="456" t="s">
        <v>18</v>
      </c>
      <c r="B26" s="10">
        <v>2705</v>
      </c>
      <c r="C26" s="10">
        <v>3171</v>
      </c>
      <c r="D26" s="10">
        <v>1029</v>
      </c>
      <c r="E26" s="10">
        <f t="shared" si="1"/>
        <v>6905</v>
      </c>
      <c r="G26" s="10">
        <v>2312</v>
      </c>
      <c r="H26" s="10">
        <v>2483</v>
      </c>
      <c r="I26" s="10">
        <v>940</v>
      </c>
      <c r="J26" s="10">
        <f>G26+H26+I26</f>
        <v>5735</v>
      </c>
      <c r="L26" s="10">
        <v>1739</v>
      </c>
      <c r="M26" s="10">
        <v>1755</v>
      </c>
      <c r="N26" s="10">
        <v>733</v>
      </c>
      <c r="O26" s="10">
        <f t="shared" si="3"/>
        <v>4227</v>
      </c>
      <c r="Q26" s="10">
        <v>1143</v>
      </c>
      <c r="R26" s="10">
        <v>1382</v>
      </c>
      <c r="S26" s="10">
        <v>346</v>
      </c>
      <c r="T26" s="10">
        <f t="shared" si="4"/>
        <v>2871</v>
      </c>
      <c r="V26" s="10">
        <v>1291</v>
      </c>
      <c r="W26" s="10">
        <v>1369</v>
      </c>
      <c r="X26" s="10">
        <v>387</v>
      </c>
      <c r="Y26" s="331">
        <f t="shared" si="5"/>
        <v>3047</v>
      </c>
      <c r="AA26" s="10">
        <v>793</v>
      </c>
      <c r="AB26" s="10">
        <v>887</v>
      </c>
      <c r="AC26" s="10">
        <v>171</v>
      </c>
      <c r="AD26" s="10">
        <f t="shared" si="6"/>
        <v>1851</v>
      </c>
      <c r="AF26" s="10">
        <v>451</v>
      </c>
      <c r="AG26" s="10">
        <v>656</v>
      </c>
      <c r="AH26" s="10">
        <v>8</v>
      </c>
      <c r="AI26" s="10">
        <f t="shared" si="7"/>
        <v>1115</v>
      </c>
      <c r="AK26" s="10">
        <v>94</v>
      </c>
      <c r="AL26" s="10">
        <v>149</v>
      </c>
      <c r="AM26" s="456">
        <v>0</v>
      </c>
      <c r="AN26" s="10">
        <f t="shared" si="8"/>
        <v>243</v>
      </c>
      <c r="AO26" s="10"/>
      <c r="AP26" s="181">
        <v>266</v>
      </c>
      <c r="AQ26" s="181">
        <v>15</v>
      </c>
      <c r="AR26" s="181">
        <v>60</v>
      </c>
      <c r="AS26" s="181">
        <v>341</v>
      </c>
      <c r="AT26" s="331"/>
      <c r="AU26" s="181">
        <v>17</v>
      </c>
      <c r="AV26" s="181">
        <v>2</v>
      </c>
      <c r="AW26" s="181">
        <v>13</v>
      </c>
      <c r="AX26" s="181">
        <v>32</v>
      </c>
      <c r="AY26" s="10"/>
      <c r="AZ26" s="286">
        <f t="shared" si="9"/>
        <v>-93.609022556390968</v>
      </c>
      <c r="BA26" s="286">
        <f t="shared" si="10"/>
        <v>-86.666666666666671</v>
      </c>
      <c r="BB26" s="286">
        <f t="shared" si="11"/>
        <v>-78.333333333333329</v>
      </c>
      <c r="BC26" s="286">
        <f t="shared" si="12"/>
        <v>-90.615835777126094</v>
      </c>
    </row>
    <row r="27" spans="1:56" ht="15" customHeight="1" x14ac:dyDescent="0.25">
      <c r="A27" s="456" t="s">
        <v>19</v>
      </c>
      <c r="B27" s="10">
        <v>7287</v>
      </c>
      <c r="C27" s="10">
        <v>9383</v>
      </c>
      <c r="D27" s="10">
        <v>2616</v>
      </c>
      <c r="E27" s="10">
        <f t="shared" si="1"/>
        <v>19286</v>
      </c>
      <c r="G27" s="10">
        <v>5832</v>
      </c>
      <c r="H27" s="10">
        <v>6625</v>
      </c>
      <c r="I27" s="10">
        <v>2044</v>
      </c>
      <c r="J27" s="10">
        <f t="shared" si="2"/>
        <v>14501</v>
      </c>
      <c r="L27" s="10">
        <v>4577</v>
      </c>
      <c r="M27" s="10">
        <v>5521</v>
      </c>
      <c r="N27" s="10">
        <v>1485</v>
      </c>
      <c r="O27" s="10">
        <f t="shared" si="3"/>
        <v>11583</v>
      </c>
      <c r="Q27" s="10">
        <v>3463</v>
      </c>
      <c r="R27" s="10">
        <v>4049</v>
      </c>
      <c r="S27" s="10">
        <v>995</v>
      </c>
      <c r="T27" s="10">
        <f t="shared" si="4"/>
        <v>8507</v>
      </c>
      <c r="V27" s="10">
        <v>3136</v>
      </c>
      <c r="W27" s="10">
        <v>3658</v>
      </c>
      <c r="X27" s="10">
        <v>844</v>
      </c>
      <c r="Y27" s="331">
        <f t="shared" si="5"/>
        <v>7638</v>
      </c>
      <c r="AA27" s="10">
        <v>1816</v>
      </c>
      <c r="AB27" s="10">
        <v>2156</v>
      </c>
      <c r="AC27" s="10">
        <v>546</v>
      </c>
      <c r="AD27" s="10">
        <f t="shared" si="6"/>
        <v>4518</v>
      </c>
      <c r="AF27" s="10">
        <v>987</v>
      </c>
      <c r="AG27" s="10">
        <v>1261</v>
      </c>
      <c r="AH27" s="10">
        <v>95</v>
      </c>
      <c r="AI27" s="10">
        <f t="shared" si="7"/>
        <v>2343</v>
      </c>
      <c r="AK27" s="10">
        <v>225</v>
      </c>
      <c r="AL27" s="10">
        <v>353</v>
      </c>
      <c r="AM27" s="10">
        <v>1</v>
      </c>
      <c r="AN27" s="10">
        <f t="shared" si="8"/>
        <v>579</v>
      </c>
      <c r="AO27" s="10"/>
      <c r="AP27" s="181">
        <v>613</v>
      </c>
      <c r="AQ27" s="181">
        <v>99</v>
      </c>
      <c r="AR27" s="181">
        <v>38</v>
      </c>
      <c r="AS27" s="181">
        <v>750</v>
      </c>
      <c r="AT27" s="331"/>
      <c r="AU27" s="181">
        <v>236</v>
      </c>
      <c r="AV27" s="181">
        <v>39</v>
      </c>
      <c r="AW27" s="181">
        <v>95</v>
      </c>
      <c r="AX27" s="181">
        <v>370</v>
      </c>
      <c r="AY27" s="10"/>
      <c r="AZ27" s="286">
        <f t="shared" si="9"/>
        <v>-61.500815660685163</v>
      </c>
      <c r="BA27" s="286">
        <f t="shared" si="10"/>
        <v>-60.606060606060609</v>
      </c>
      <c r="BB27" s="286">
        <f t="shared" si="11"/>
        <v>150</v>
      </c>
      <c r="BC27" s="286">
        <f t="shared" si="12"/>
        <v>-50.666666666666671</v>
      </c>
    </row>
    <row r="28" spans="1:56" ht="15" customHeight="1" x14ac:dyDescent="0.25">
      <c r="A28" s="456" t="s">
        <v>20</v>
      </c>
      <c r="B28" s="10">
        <v>1960</v>
      </c>
      <c r="C28" s="10">
        <v>1417</v>
      </c>
      <c r="D28" s="10">
        <v>321</v>
      </c>
      <c r="E28" s="10">
        <f t="shared" si="1"/>
        <v>3698</v>
      </c>
      <c r="G28" s="10">
        <v>1697</v>
      </c>
      <c r="H28" s="10">
        <v>922</v>
      </c>
      <c r="I28" s="10">
        <v>213</v>
      </c>
      <c r="J28" s="10">
        <f t="shared" si="2"/>
        <v>2832</v>
      </c>
      <c r="L28" s="10">
        <v>1280</v>
      </c>
      <c r="M28" s="10">
        <v>834</v>
      </c>
      <c r="N28" s="10">
        <v>132</v>
      </c>
      <c r="O28" s="10">
        <f t="shared" si="3"/>
        <v>2246</v>
      </c>
      <c r="Q28" s="10">
        <v>881</v>
      </c>
      <c r="R28" s="10">
        <v>622</v>
      </c>
      <c r="S28" s="10">
        <v>128</v>
      </c>
      <c r="T28" s="10">
        <f t="shared" si="4"/>
        <v>1631</v>
      </c>
      <c r="V28" s="10">
        <v>764</v>
      </c>
      <c r="W28" s="10">
        <v>489</v>
      </c>
      <c r="X28" s="10">
        <v>101</v>
      </c>
      <c r="Y28" s="331">
        <f t="shared" si="5"/>
        <v>1354</v>
      </c>
      <c r="AA28" s="10">
        <v>592</v>
      </c>
      <c r="AB28" s="10">
        <v>714</v>
      </c>
      <c r="AC28" s="10">
        <v>142</v>
      </c>
      <c r="AD28" s="10">
        <f t="shared" si="6"/>
        <v>1448</v>
      </c>
      <c r="AF28" s="10">
        <v>452</v>
      </c>
      <c r="AG28" s="10">
        <v>690</v>
      </c>
      <c r="AH28" s="10">
        <v>43</v>
      </c>
      <c r="AI28" s="10">
        <f t="shared" si="7"/>
        <v>1185</v>
      </c>
      <c r="AK28" s="10">
        <v>93</v>
      </c>
      <c r="AL28" s="10">
        <v>82</v>
      </c>
      <c r="AM28" s="456">
        <v>0</v>
      </c>
      <c r="AN28" s="10">
        <f t="shared" si="8"/>
        <v>175</v>
      </c>
      <c r="AO28" s="10"/>
      <c r="AP28" s="181">
        <v>206</v>
      </c>
      <c r="AQ28" s="181">
        <v>52</v>
      </c>
      <c r="AR28" s="181">
        <v>37</v>
      </c>
      <c r="AS28" s="181">
        <v>295</v>
      </c>
      <c r="AT28" s="331"/>
      <c r="AU28" s="181">
        <v>77</v>
      </c>
      <c r="AV28" s="181">
        <v>12</v>
      </c>
      <c r="AW28" s="181">
        <v>44</v>
      </c>
      <c r="AX28" s="181">
        <v>133</v>
      </c>
      <c r="AY28" s="10"/>
      <c r="AZ28" s="286">
        <f t="shared" si="9"/>
        <v>-62.621359223300978</v>
      </c>
      <c r="BA28" s="286">
        <f t="shared" si="10"/>
        <v>-76.923076923076934</v>
      </c>
      <c r="BB28" s="286">
        <f t="shared" si="11"/>
        <v>18.918918918918919</v>
      </c>
      <c r="BC28" s="286">
        <f t="shared" si="12"/>
        <v>-54.915254237288138</v>
      </c>
    </row>
    <row r="29" spans="1:56" ht="15" customHeight="1" x14ac:dyDescent="0.25">
      <c r="B29" s="10"/>
      <c r="C29" s="10"/>
      <c r="D29" s="10"/>
      <c r="E29" s="10"/>
      <c r="G29" s="10"/>
      <c r="H29" s="10"/>
      <c r="I29" s="10"/>
      <c r="J29" s="10"/>
      <c r="L29" s="10"/>
      <c r="M29" s="10"/>
      <c r="N29" s="10"/>
      <c r="O29" s="10"/>
      <c r="Q29" s="10"/>
      <c r="R29" s="10"/>
      <c r="S29" s="10"/>
      <c r="T29" s="10"/>
      <c r="V29" s="10"/>
      <c r="W29" s="10"/>
      <c r="X29" s="10"/>
      <c r="Y29" s="331"/>
      <c r="AA29" s="10"/>
      <c r="AB29" s="10"/>
      <c r="AC29" s="10"/>
      <c r="AD29" s="10"/>
      <c r="AF29" s="10"/>
      <c r="AG29" s="10"/>
      <c r="AH29" s="10"/>
      <c r="AI29" s="10"/>
      <c r="AK29" s="334"/>
      <c r="AL29" s="334"/>
      <c r="AM29" s="334"/>
      <c r="AN29" s="148"/>
      <c r="AO29" s="148"/>
      <c r="AP29" s="181"/>
      <c r="AQ29" s="181"/>
      <c r="AR29" s="181"/>
      <c r="AS29" s="181"/>
      <c r="AT29" s="331"/>
      <c r="AU29" s="148"/>
      <c r="AV29" s="148"/>
      <c r="AW29" s="148"/>
      <c r="AX29" s="148"/>
      <c r="AZ29" s="286"/>
      <c r="BA29" s="286"/>
      <c r="BB29" s="286"/>
      <c r="BC29" s="286"/>
    </row>
    <row r="30" spans="1:56" s="124" customFormat="1" ht="15" customHeight="1" x14ac:dyDescent="0.25">
      <c r="A30" s="288" t="s">
        <v>21</v>
      </c>
      <c r="B30" s="125">
        <v>14242</v>
      </c>
      <c r="C30" s="125">
        <v>41390</v>
      </c>
      <c r="D30" s="125">
        <v>4778</v>
      </c>
      <c r="E30" s="125">
        <f t="shared" si="1"/>
        <v>60410</v>
      </c>
      <c r="G30" s="34">
        <v>10751</v>
      </c>
      <c r="H30" s="34">
        <v>34185</v>
      </c>
      <c r="I30" s="34">
        <v>4787</v>
      </c>
      <c r="J30" s="34">
        <f t="shared" si="2"/>
        <v>49723</v>
      </c>
      <c r="L30" s="34">
        <v>9112</v>
      </c>
      <c r="M30" s="34">
        <v>27503</v>
      </c>
      <c r="N30" s="34">
        <v>3515</v>
      </c>
      <c r="O30" s="34">
        <f t="shared" si="3"/>
        <v>40130</v>
      </c>
      <c r="Q30" s="34">
        <v>6872</v>
      </c>
      <c r="R30" s="34">
        <v>22328</v>
      </c>
      <c r="S30" s="34">
        <v>2524</v>
      </c>
      <c r="T30" s="34">
        <f t="shared" si="4"/>
        <v>31724</v>
      </c>
      <c r="V30" s="34">
        <v>5997</v>
      </c>
      <c r="W30" s="34">
        <v>17966</v>
      </c>
      <c r="X30" s="34">
        <v>2144</v>
      </c>
      <c r="Y30" s="76">
        <f t="shared" si="5"/>
        <v>26107</v>
      </c>
      <c r="AA30" s="125">
        <v>4272</v>
      </c>
      <c r="AB30" s="125">
        <v>15398</v>
      </c>
      <c r="AC30" s="125">
        <v>1252</v>
      </c>
      <c r="AD30" s="125">
        <f t="shared" si="6"/>
        <v>20922</v>
      </c>
      <c r="AF30" s="34">
        <v>5339</v>
      </c>
      <c r="AG30" s="34">
        <v>17408</v>
      </c>
      <c r="AH30" s="34">
        <v>460</v>
      </c>
      <c r="AI30" s="34">
        <f t="shared" si="7"/>
        <v>23207</v>
      </c>
      <c r="AK30" s="34">
        <v>1746</v>
      </c>
      <c r="AL30" s="34">
        <v>6674</v>
      </c>
      <c r="AM30" s="34">
        <v>3</v>
      </c>
      <c r="AN30" s="34">
        <f t="shared" si="8"/>
        <v>8423</v>
      </c>
      <c r="AO30" s="34"/>
      <c r="AP30" s="394">
        <v>5329</v>
      </c>
      <c r="AQ30" s="394">
        <v>3506</v>
      </c>
      <c r="AR30" s="394">
        <v>235</v>
      </c>
      <c r="AS30" s="394">
        <v>9070</v>
      </c>
      <c r="AT30" s="331"/>
      <c r="AU30" s="394">
        <v>6940</v>
      </c>
      <c r="AV30" s="394">
        <v>4834</v>
      </c>
      <c r="AW30" s="394">
        <v>1021</v>
      </c>
      <c r="AX30" s="394">
        <v>12795</v>
      </c>
      <c r="AY30" s="34"/>
      <c r="AZ30" s="291">
        <f t="shared" si="9"/>
        <v>30.230812535184835</v>
      </c>
      <c r="BA30" s="291">
        <f t="shared" si="10"/>
        <v>37.877923559612093</v>
      </c>
      <c r="BB30" s="291">
        <f t="shared" si="11"/>
        <v>334.468085106383</v>
      </c>
      <c r="BC30" s="291">
        <f t="shared" si="12"/>
        <v>41.069459757442118</v>
      </c>
      <c r="BD30" s="496"/>
    </row>
    <row r="31" spans="1:56" s="124" customFormat="1" ht="15" customHeight="1" x14ac:dyDescent="0.25">
      <c r="A31" s="288" t="s">
        <v>22</v>
      </c>
      <c r="B31" s="125">
        <v>8083</v>
      </c>
      <c r="C31" s="125">
        <v>7215</v>
      </c>
      <c r="D31" s="125">
        <v>1046</v>
      </c>
      <c r="E31" s="125">
        <f t="shared" si="1"/>
        <v>16344</v>
      </c>
      <c r="G31" s="34">
        <v>6036</v>
      </c>
      <c r="H31" s="34">
        <v>5844</v>
      </c>
      <c r="I31" s="34">
        <v>867</v>
      </c>
      <c r="J31" s="34">
        <f t="shared" si="2"/>
        <v>12747</v>
      </c>
      <c r="L31" s="34">
        <v>4012</v>
      </c>
      <c r="M31" s="34">
        <v>4892</v>
      </c>
      <c r="N31" s="34">
        <v>783</v>
      </c>
      <c r="O31" s="34">
        <f t="shared" si="3"/>
        <v>9687</v>
      </c>
      <c r="Q31" s="34">
        <v>3492</v>
      </c>
      <c r="R31" s="34">
        <v>3834</v>
      </c>
      <c r="S31" s="34">
        <v>509</v>
      </c>
      <c r="T31" s="34">
        <f t="shared" si="4"/>
        <v>7835</v>
      </c>
      <c r="V31" s="34">
        <v>2492</v>
      </c>
      <c r="W31" s="34">
        <v>2878</v>
      </c>
      <c r="X31" s="34">
        <v>396</v>
      </c>
      <c r="Y31" s="76">
        <f t="shared" si="5"/>
        <v>5766</v>
      </c>
      <c r="AA31" s="125">
        <v>1211</v>
      </c>
      <c r="AB31" s="125">
        <v>1568</v>
      </c>
      <c r="AC31" s="125">
        <v>183</v>
      </c>
      <c r="AD31" s="125">
        <f t="shared" si="6"/>
        <v>2962</v>
      </c>
      <c r="AF31" s="34">
        <v>699</v>
      </c>
      <c r="AG31" s="34">
        <v>693</v>
      </c>
      <c r="AH31" s="34">
        <v>42</v>
      </c>
      <c r="AI31" s="34">
        <f t="shared" si="7"/>
        <v>1434</v>
      </c>
      <c r="AK31" s="34">
        <v>147</v>
      </c>
      <c r="AL31" s="34">
        <v>189</v>
      </c>
      <c r="AM31" s="288">
        <v>0</v>
      </c>
      <c r="AN31" s="34">
        <f t="shared" si="8"/>
        <v>336</v>
      </c>
      <c r="AO31" s="34"/>
      <c r="AP31" s="394">
        <v>273</v>
      </c>
      <c r="AQ31" s="394">
        <v>81</v>
      </c>
      <c r="AR31" s="394">
        <v>9</v>
      </c>
      <c r="AS31" s="394">
        <v>363</v>
      </c>
      <c r="AT31" s="331"/>
      <c r="AU31" s="394">
        <v>208</v>
      </c>
      <c r="AV31" s="394">
        <v>30</v>
      </c>
      <c r="AW31" s="394">
        <v>54</v>
      </c>
      <c r="AX31" s="394">
        <v>292</v>
      </c>
      <c r="AY31" s="34"/>
      <c r="AZ31" s="291">
        <f t="shared" si="9"/>
        <v>-23.809523809523807</v>
      </c>
      <c r="BA31" s="291">
        <f t="shared" si="10"/>
        <v>-62.962962962962962</v>
      </c>
      <c r="BB31" s="291">
        <f t="shared" si="11"/>
        <v>500</v>
      </c>
      <c r="BC31" s="291">
        <f t="shared" si="12"/>
        <v>-19.55922865013774</v>
      </c>
      <c r="BD31" s="496"/>
    </row>
    <row r="32" spans="1:56" s="124" customFormat="1" ht="15" customHeight="1" x14ac:dyDescent="0.25">
      <c r="A32" s="288" t="s">
        <v>23</v>
      </c>
      <c r="B32" s="125">
        <v>23199</v>
      </c>
      <c r="C32" s="125">
        <v>54761</v>
      </c>
      <c r="D32" s="125">
        <v>3586</v>
      </c>
      <c r="E32" s="125">
        <f t="shared" si="1"/>
        <v>81546</v>
      </c>
      <c r="G32" s="34">
        <v>15470</v>
      </c>
      <c r="H32" s="34">
        <v>34727</v>
      </c>
      <c r="I32" s="34">
        <v>2794</v>
      </c>
      <c r="J32" s="34">
        <f t="shared" si="2"/>
        <v>52991</v>
      </c>
      <c r="L32" s="34">
        <v>12136</v>
      </c>
      <c r="M32" s="34">
        <v>28607</v>
      </c>
      <c r="N32" s="34">
        <v>1849</v>
      </c>
      <c r="O32" s="34">
        <f t="shared" si="3"/>
        <v>42592</v>
      </c>
      <c r="Q32" s="34">
        <v>10572</v>
      </c>
      <c r="R32" s="34">
        <v>26846</v>
      </c>
      <c r="S32" s="34">
        <v>1442</v>
      </c>
      <c r="T32" s="34">
        <f t="shared" si="4"/>
        <v>38860</v>
      </c>
      <c r="V32" s="34">
        <v>10397</v>
      </c>
      <c r="W32" s="34">
        <v>28139</v>
      </c>
      <c r="X32" s="34">
        <v>1512</v>
      </c>
      <c r="Y32" s="76">
        <f t="shared" si="5"/>
        <v>40048</v>
      </c>
      <c r="AA32" s="125">
        <v>8190</v>
      </c>
      <c r="AB32" s="125">
        <v>21422</v>
      </c>
      <c r="AC32" s="125">
        <v>753</v>
      </c>
      <c r="AD32" s="125">
        <f t="shared" si="6"/>
        <v>30365</v>
      </c>
      <c r="AF32" s="34">
        <v>9385</v>
      </c>
      <c r="AG32" s="34">
        <v>20544</v>
      </c>
      <c r="AH32" s="34">
        <v>134</v>
      </c>
      <c r="AI32" s="34">
        <f t="shared" si="7"/>
        <v>30063</v>
      </c>
      <c r="AK32" s="34">
        <v>3227</v>
      </c>
      <c r="AL32" s="34">
        <v>7778</v>
      </c>
      <c r="AM32" s="34">
        <v>7</v>
      </c>
      <c r="AN32" s="34">
        <f t="shared" si="8"/>
        <v>11012</v>
      </c>
      <c r="AO32" s="34"/>
      <c r="AP32" s="394">
        <v>6447</v>
      </c>
      <c r="AQ32" s="394">
        <v>3676</v>
      </c>
      <c r="AR32" s="394">
        <v>295</v>
      </c>
      <c r="AS32" s="394">
        <v>10418</v>
      </c>
      <c r="AT32" s="331"/>
      <c r="AU32" s="394">
        <v>8350</v>
      </c>
      <c r="AV32" s="394">
        <v>5583</v>
      </c>
      <c r="AW32" s="394">
        <v>1995</v>
      </c>
      <c r="AX32" s="394">
        <v>15928</v>
      </c>
      <c r="AY32" s="34"/>
      <c r="AZ32" s="291">
        <f t="shared" si="9"/>
        <v>29.517605087637662</v>
      </c>
      <c r="BA32" s="291">
        <f t="shared" si="10"/>
        <v>51.877040261153425</v>
      </c>
      <c r="BB32" s="291">
        <f t="shared" si="11"/>
        <v>576.27118644067798</v>
      </c>
      <c r="BC32" s="291">
        <f t="shared" si="12"/>
        <v>52.889230178537147</v>
      </c>
      <c r="BD32" s="496"/>
    </row>
    <row r="33" spans="1:56" s="124" customFormat="1" ht="15" customHeight="1" x14ac:dyDescent="0.25">
      <c r="A33" s="288" t="s">
        <v>24</v>
      </c>
      <c r="B33" s="125">
        <v>23352</v>
      </c>
      <c r="C33" s="125">
        <v>20676</v>
      </c>
      <c r="D33" s="125">
        <v>6038</v>
      </c>
      <c r="E33" s="125">
        <f t="shared" si="1"/>
        <v>50066</v>
      </c>
      <c r="G33" s="34">
        <v>17599</v>
      </c>
      <c r="H33" s="34">
        <v>16469</v>
      </c>
      <c r="I33" s="34">
        <v>4922</v>
      </c>
      <c r="J33" s="34">
        <f t="shared" si="2"/>
        <v>38990</v>
      </c>
      <c r="L33" s="34">
        <v>13476</v>
      </c>
      <c r="M33" s="34">
        <v>12361</v>
      </c>
      <c r="N33" s="34">
        <v>3903</v>
      </c>
      <c r="O33" s="34">
        <f t="shared" si="3"/>
        <v>29740</v>
      </c>
      <c r="Q33" s="34">
        <v>9505</v>
      </c>
      <c r="R33" s="34">
        <v>8719</v>
      </c>
      <c r="S33" s="34">
        <v>2630</v>
      </c>
      <c r="T33" s="34">
        <f t="shared" si="4"/>
        <v>20854</v>
      </c>
      <c r="V33" s="34">
        <v>8538</v>
      </c>
      <c r="W33" s="34">
        <v>7766</v>
      </c>
      <c r="X33" s="34">
        <v>2225</v>
      </c>
      <c r="Y33" s="76">
        <f t="shared" si="5"/>
        <v>18529</v>
      </c>
      <c r="AA33" s="125">
        <v>4714</v>
      </c>
      <c r="AB33" s="125">
        <v>4680</v>
      </c>
      <c r="AC33" s="125">
        <v>901</v>
      </c>
      <c r="AD33" s="125">
        <f t="shared" si="6"/>
        <v>10295</v>
      </c>
      <c r="AF33" s="34">
        <v>2598</v>
      </c>
      <c r="AG33" s="34">
        <v>2661</v>
      </c>
      <c r="AH33" s="34">
        <v>79</v>
      </c>
      <c r="AI33" s="34">
        <f t="shared" si="7"/>
        <v>5338</v>
      </c>
      <c r="AK33" s="34">
        <v>708</v>
      </c>
      <c r="AL33" s="34">
        <v>600</v>
      </c>
      <c r="AM33" s="34">
        <v>2</v>
      </c>
      <c r="AN33" s="34">
        <f t="shared" si="8"/>
        <v>1310</v>
      </c>
      <c r="AO33" s="34"/>
      <c r="AP33" s="394">
        <v>983</v>
      </c>
      <c r="AQ33" s="394">
        <v>136</v>
      </c>
      <c r="AR33" s="394">
        <v>146</v>
      </c>
      <c r="AS33" s="394">
        <v>1265</v>
      </c>
      <c r="AT33" s="331"/>
      <c r="AU33" s="394">
        <v>482</v>
      </c>
      <c r="AV33" s="394">
        <v>79</v>
      </c>
      <c r="AW33" s="394">
        <v>224</v>
      </c>
      <c r="AX33" s="394">
        <v>785</v>
      </c>
      <c r="AY33" s="34"/>
      <c r="AZ33" s="291">
        <f t="shared" si="9"/>
        <v>-50.966429298067141</v>
      </c>
      <c r="BA33" s="291">
        <f t="shared" si="10"/>
        <v>-41.911764705882355</v>
      </c>
      <c r="BB33" s="291">
        <f t="shared" si="11"/>
        <v>53.424657534246577</v>
      </c>
      <c r="BC33" s="291">
        <f t="shared" si="12"/>
        <v>-37.944664031620547</v>
      </c>
      <c r="BD33" s="496"/>
    </row>
    <row r="34" spans="1:56" s="124" customFormat="1" ht="15" customHeight="1" x14ac:dyDescent="0.25">
      <c r="A34" s="288" t="s">
        <v>25</v>
      </c>
      <c r="B34" s="125">
        <v>9247</v>
      </c>
      <c r="C34" s="125">
        <v>10800</v>
      </c>
      <c r="D34" s="125">
        <v>2937</v>
      </c>
      <c r="E34" s="125">
        <f t="shared" si="1"/>
        <v>22984</v>
      </c>
      <c r="G34" s="34">
        <v>7529</v>
      </c>
      <c r="H34" s="34">
        <v>7547</v>
      </c>
      <c r="I34" s="34">
        <v>2257</v>
      </c>
      <c r="J34" s="34">
        <f t="shared" si="2"/>
        <v>17333</v>
      </c>
      <c r="L34" s="34">
        <v>5857</v>
      </c>
      <c r="M34" s="34">
        <v>6355</v>
      </c>
      <c r="N34" s="34">
        <v>1617</v>
      </c>
      <c r="O34" s="34">
        <f t="shared" si="3"/>
        <v>13829</v>
      </c>
      <c r="Q34" s="34">
        <v>4344</v>
      </c>
      <c r="R34" s="34">
        <v>4671</v>
      </c>
      <c r="S34" s="34">
        <v>1123</v>
      </c>
      <c r="T34" s="34">
        <f t="shared" si="4"/>
        <v>10138</v>
      </c>
      <c r="V34" s="34">
        <v>3900</v>
      </c>
      <c r="W34" s="34">
        <v>4147</v>
      </c>
      <c r="X34" s="34">
        <v>945</v>
      </c>
      <c r="Y34" s="76">
        <f t="shared" si="5"/>
        <v>8992</v>
      </c>
      <c r="AA34" s="125">
        <v>2408</v>
      </c>
      <c r="AB34" s="125">
        <v>2870</v>
      </c>
      <c r="AC34" s="125">
        <v>688</v>
      </c>
      <c r="AD34" s="125">
        <f t="shared" si="6"/>
        <v>5966</v>
      </c>
      <c r="AF34" s="34">
        <v>1439</v>
      </c>
      <c r="AG34" s="34">
        <v>1951</v>
      </c>
      <c r="AH34" s="34">
        <v>138</v>
      </c>
      <c r="AI34" s="34">
        <f t="shared" si="7"/>
        <v>3528</v>
      </c>
      <c r="AK34" s="34">
        <v>318</v>
      </c>
      <c r="AL34" s="34">
        <v>435</v>
      </c>
      <c r="AM34" s="34">
        <v>1</v>
      </c>
      <c r="AN34" s="34">
        <f t="shared" si="8"/>
        <v>754</v>
      </c>
      <c r="AO34" s="34"/>
      <c r="AP34" s="394">
        <v>819</v>
      </c>
      <c r="AQ34" s="394">
        <v>151</v>
      </c>
      <c r="AR34" s="394">
        <v>75</v>
      </c>
      <c r="AS34" s="394">
        <v>1045</v>
      </c>
      <c r="AT34" s="331"/>
      <c r="AU34" s="394">
        <v>313</v>
      </c>
      <c r="AV34" s="394">
        <v>51</v>
      </c>
      <c r="AW34" s="394">
        <v>139</v>
      </c>
      <c r="AX34" s="394">
        <v>503</v>
      </c>
      <c r="AY34" s="34"/>
      <c r="AZ34" s="291">
        <f t="shared" si="9"/>
        <v>-61.782661782661783</v>
      </c>
      <c r="BA34" s="291">
        <f t="shared" si="10"/>
        <v>-66.225165562913915</v>
      </c>
      <c r="BB34" s="291">
        <f t="shared" si="11"/>
        <v>85.333333333333343</v>
      </c>
      <c r="BC34" s="291">
        <f t="shared" si="12"/>
        <v>-51.866028708133967</v>
      </c>
      <c r="BD34" s="496"/>
    </row>
    <row r="35" spans="1:56" s="288" customFormat="1" ht="15" customHeight="1" x14ac:dyDescent="0.25">
      <c r="A35" s="288" t="s">
        <v>26</v>
      </c>
      <c r="B35" s="34">
        <v>78123</v>
      </c>
      <c r="C35" s="34">
        <v>134842</v>
      </c>
      <c r="D35" s="34">
        <v>18385</v>
      </c>
      <c r="E35" s="34">
        <f t="shared" si="1"/>
        <v>231350</v>
      </c>
      <c r="G35" s="76">
        <f>G30+G31+G32+G33+G34</f>
        <v>57385</v>
      </c>
      <c r="H35" s="76">
        <f t="shared" ref="H35:I35" si="13">H30+H31+H32+H33+H34</f>
        <v>98772</v>
      </c>
      <c r="I35" s="76">
        <f t="shared" si="13"/>
        <v>15627</v>
      </c>
      <c r="J35" s="76">
        <f>J30+J31+J32+J33+J34</f>
        <v>171784</v>
      </c>
      <c r="L35" s="76">
        <f>L30+L31+L32+L33+L34</f>
        <v>44593</v>
      </c>
      <c r="M35" s="76">
        <f t="shared" ref="M35:O35" si="14">M30+M31+M32+M33+M34</f>
        <v>79718</v>
      </c>
      <c r="N35" s="76">
        <f t="shared" si="14"/>
        <v>11667</v>
      </c>
      <c r="O35" s="76">
        <f t="shared" si="14"/>
        <v>135978</v>
      </c>
      <c r="Q35" s="76">
        <f>Q30+Q31+Q32+Q33+Q34</f>
        <v>34785</v>
      </c>
      <c r="R35" s="76">
        <f t="shared" ref="R35:S35" si="15">R30+R31+R32+R33+R34</f>
        <v>66398</v>
      </c>
      <c r="S35" s="76">
        <f t="shared" si="15"/>
        <v>8228</v>
      </c>
      <c r="T35" s="76">
        <f t="shared" si="4"/>
        <v>109411</v>
      </c>
      <c r="V35" s="76">
        <f>V30+V31+V32+V33+V34</f>
        <v>31324</v>
      </c>
      <c r="W35" s="76">
        <f t="shared" ref="W35:Y35" si="16">W30+W31+W32+W33+W34</f>
        <v>60896</v>
      </c>
      <c r="X35" s="76">
        <f t="shared" si="16"/>
        <v>7222</v>
      </c>
      <c r="Y35" s="76">
        <f t="shared" si="16"/>
        <v>99442</v>
      </c>
      <c r="AA35" s="34">
        <f>AA30+AA31+AA32+AA33+AA34</f>
        <v>20795</v>
      </c>
      <c r="AB35" s="34">
        <f t="shared" ref="AB35:AC35" si="17">AB30+AB31+AB32+AB33+AB34</f>
        <v>45938</v>
      </c>
      <c r="AC35" s="34">
        <f t="shared" si="17"/>
        <v>3777</v>
      </c>
      <c r="AD35" s="34">
        <f t="shared" si="6"/>
        <v>70510</v>
      </c>
      <c r="AF35" s="34">
        <f>AF34+AF33+AF32+AF31+AF30</f>
        <v>19460</v>
      </c>
      <c r="AG35" s="34">
        <f>AG34+AG33+AG32+AG31+AG30</f>
        <v>43257</v>
      </c>
      <c r="AH35" s="34">
        <f>AH34+AH33+AH32+AH31+AH30</f>
        <v>853</v>
      </c>
      <c r="AI35" s="34">
        <v>63570</v>
      </c>
      <c r="AK35" s="34">
        <f>AK30+AK31+AK32+AK33+AK34</f>
        <v>6146</v>
      </c>
      <c r="AL35" s="34">
        <f t="shared" ref="AL35:AM35" si="18">AL30+AL31+AL32+AL33+AL34</f>
        <v>15676</v>
      </c>
      <c r="AM35" s="34">
        <f t="shared" si="18"/>
        <v>13</v>
      </c>
      <c r="AN35" s="34">
        <v>21835</v>
      </c>
      <c r="AO35" s="34"/>
      <c r="AP35" s="394">
        <v>13851</v>
      </c>
      <c r="AQ35" s="394">
        <v>7550</v>
      </c>
      <c r="AR35" s="394">
        <v>760</v>
      </c>
      <c r="AS35" s="394">
        <v>22161</v>
      </c>
      <c r="AT35" s="331"/>
      <c r="AU35" s="394">
        <v>16293</v>
      </c>
      <c r="AV35" s="394">
        <v>10577</v>
      </c>
      <c r="AW35" s="394">
        <v>3433</v>
      </c>
      <c r="AX35" s="394">
        <v>30303</v>
      </c>
      <c r="AY35" s="34"/>
      <c r="AZ35" s="291">
        <f t="shared" si="9"/>
        <v>17.630495993069093</v>
      </c>
      <c r="BA35" s="291">
        <f t="shared" si="10"/>
        <v>40.092715231788077</v>
      </c>
      <c r="BB35" s="291">
        <f t="shared" si="11"/>
        <v>351.71052631578948</v>
      </c>
      <c r="BC35" s="291">
        <f t="shared" si="12"/>
        <v>36.740219304183022</v>
      </c>
      <c r="BD35" s="279"/>
    </row>
    <row r="36" spans="1:56" ht="15" customHeight="1" x14ac:dyDescent="0.25">
      <c r="A36" s="325"/>
      <c r="B36" s="308"/>
      <c r="C36" s="308"/>
      <c r="D36" s="308"/>
      <c r="E36" s="308"/>
      <c r="F36" s="325"/>
      <c r="G36" s="325"/>
      <c r="H36" s="325"/>
      <c r="I36" s="325"/>
      <c r="J36" s="90"/>
      <c r="K36" s="90"/>
      <c r="L36" s="325"/>
      <c r="M36" s="325"/>
      <c r="N36" s="325"/>
      <c r="O36" s="90"/>
      <c r="P36" s="90"/>
      <c r="Q36" s="325"/>
      <c r="R36" s="325"/>
      <c r="S36" s="325"/>
      <c r="T36" s="325"/>
      <c r="U36" s="325"/>
      <c r="V36" s="325"/>
      <c r="W36" s="325"/>
      <c r="X36" s="325"/>
      <c r="Y36" s="90"/>
      <c r="Z36" s="90"/>
      <c r="AA36" s="16"/>
      <c r="AB36" s="16"/>
      <c r="AC36" s="16"/>
      <c r="AD36" s="16"/>
      <c r="AE36" s="325"/>
      <c r="AF36" s="325"/>
      <c r="AG36" s="325"/>
      <c r="AH36" s="325"/>
      <c r="AI36" s="325"/>
      <c r="AJ36" s="325"/>
      <c r="AK36" s="325"/>
      <c r="AL36" s="325"/>
      <c r="AM36" s="325"/>
      <c r="AN36" s="16"/>
      <c r="AO36" s="16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08"/>
      <c r="BA36" s="308"/>
      <c r="BB36" s="308"/>
      <c r="BC36" s="83"/>
      <c r="BD36" s="308"/>
    </row>
    <row r="37" spans="1:56" ht="6" customHeight="1" x14ac:dyDescent="0.25">
      <c r="A37" s="326"/>
      <c r="B37" s="307"/>
      <c r="C37" s="307"/>
      <c r="D37" s="307"/>
      <c r="E37" s="307"/>
      <c r="F37" s="326"/>
      <c r="G37" s="326"/>
      <c r="H37" s="326"/>
      <c r="I37" s="326"/>
      <c r="J37" s="10"/>
      <c r="K37" s="10"/>
      <c r="L37" s="326"/>
      <c r="M37" s="326"/>
      <c r="N37" s="326"/>
      <c r="O37" s="10"/>
      <c r="P37" s="10"/>
      <c r="Q37" s="326"/>
      <c r="R37" s="326"/>
      <c r="S37" s="326"/>
      <c r="T37" s="326"/>
      <c r="U37" s="326"/>
      <c r="V37" s="326"/>
      <c r="W37" s="326"/>
      <c r="X37" s="326"/>
      <c r="Y37" s="10"/>
      <c r="Z37" s="10"/>
      <c r="AA37" s="353"/>
      <c r="AB37" s="353"/>
      <c r="AC37" s="353"/>
      <c r="AD37" s="353"/>
      <c r="AE37" s="326"/>
      <c r="AF37" s="326"/>
      <c r="AG37" s="326"/>
      <c r="AH37" s="326"/>
      <c r="AI37" s="326"/>
      <c r="AJ37" s="326"/>
      <c r="AK37" s="326"/>
      <c r="AL37" s="326"/>
      <c r="AM37" s="326"/>
      <c r="AN37" s="353"/>
      <c r="AO37" s="353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07"/>
      <c r="BA37" s="307"/>
      <c r="BB37" s="307"/>
      <c r="BC37" s="91"/>
      <c r="BD37" s="307"/>
    </row>
    <row r="38" spans="1:56" x14ac:dyDescent="0.25">
      <c r="A38" s="50" t="s">
        <v>531</v>
      </c>
      <c r="AI38" s="418"/>
      <c r="AN38" s="148"/>
      <c r="AO38" s="148"/>
      <c r="AP38"/>
      <c r="AQ38"/>
      <c r="AR38"/>
      <c r="AS38"/>
      <c r="AU38"/>
      <c r="AV38"/>
      <c r="AW38"/>
      <c r="AX38"/>
      <c r="BC38" s="307"/>
    </row>
    <row r="39" spans="1:56" ht="25.5" customHeight="1" x14ac:dyDescent="0.25">
      <c r="A39" s="699" t="s">
        <v>499</v>
      </c>
      <c r="B39" s="699"/>
      <c r="C39" s="699"/>
      <c r="D39" s="699"/>
      <c r="E39" s="699"/>
      <c r="F39" s="699"/>
      <c r="G39" s="699"/>
      <c r="H39" s="699"/>
      <c r="I39" s="699"/>
      <c r="J39" s="699"/>
      <c r="K39" s="699"/>
      <c r="AP39"/>
      <c r="AQ39"/>
      <c r="AR39"/>
      <c r="AS39"/>
      <c r="AU39"/>
      <c r="AV39"/>
      <c r="AW39"/>
      <c r="AX39"/>
      <c r="BC39" s="307"/>
    </row>
    <row r="40" spans="1:56" x14ac:dyDescent="0.25">
      <c r="AP40"/>
      <c r="AQ40"/>
      <c r="AR40"/>
      <c r="AS40"/>
      <c r="AU40"/>
      <c r="AV40"/>
      <c r="AW40"/>
      <c r="AX40"/>
    </row>
    <row r="41" spans="1:56" x14ac:dyDescent="0.25">
      <c r="AP41"/>
      <c r="AQ41"/>
      <c r="AR41"/>
      <c r="AS41"/>
      <c r="AU41"/>
      <c r="AV41"/>
      <c r="AW41"/>
      <c r="AX41"/>
    </row>
    <row r="42" spans="1:56" ht="15" customHeight="1" x14ac:dyDescent="0.25">
      <c r="AP42"/>
      <c r="AQ42"/>
      <c r="AR42"/>
      <c r="AS42"/>
      <c r="AU42"/>
      <c r="AV42"/>
      <c r="AW42"/>
      <c r="AX42"/>
    </row>
    <row r="43" spans="1:56" x14ac:dyDescent="0.25">
      <c r="AP43"/>
      <c r="AQ43"/>
      <c r="AR43"/>
      <c r="AS43"/>
      <c r="AU43"/>
      <c r="AV43"/>
      <c r="AW43"/>
      <c r="AX43"/>
    </row>
    <row r="44" spans="1:56" x14ac:dyDescent="0.25">
      <c r="AP44"/>
      <c r="AQ44"/>
      <c r="AR44"/>
      <c r="AS44"/>
      <c r="AU44"/>
      <c r="AV44"/>
      <c r="AW44"/>
      <c r="AX44"/>
    </row>
    <row r="45" spans="1:56" x14ac:dyDescent="0.25">
      <c r="AP45"/>
      <c r="AQ45"/>
      <c r="AR45"/>
      <c r="AS45"/>
      <c r="AU45"/>
      <c r="AV45"/>
      <c r="AW45"/>
      <c r="AX45"/>
    </row>
    <row r="46" spans="1:56" x14ac:dyDescent="0.25">
      <c r="AP46"/>
      <c r="AQ46"/>
      <c r="AR46"/>
      <c r="AS46"/>
      <c r="AU46"/>
      <c r="AV46"/>
      <c r="AW46"/>
      <c r="AX46"/>
    </row>
    <row r="47" spans="1:56" x14ac:dyDescent="0.25">
      <c r="AP47"/>
      <c r="AQ47"/>
      <c r="AR47"/>
      <c r="AS47"/>
      <c r="AU47"/>
      <c r="AV47"/>
      <c r="AW47"/>
      <c r="AX47"/>
    </row>
    <row r="48" spans="1:56" x14ac:dyDescent="0.25">
      <c r="AP48"/>
      <c r="AQ48"/>
      <c r="AR48"/>
      <c r="AS48"/>
      <c r="AU48"/>
      <c r="AV48"/>
      <c r="AW48"/>
      <c r="AX48"/>
    </row>
    <row r="49" spans="15:50" x14ac:dyDescent="0.25">
      <c r="AP49"/>
      <c r="AQ49"/>
      <c r="AR49"/>
      <c r="AS49"/>
      <c r="AU49"/>
      <c r="AV49"/>
      <c r="AW49"/>
      <c r="AX49"/>
    </row>
    <row r="50" spans="15:50" x14ac:dyDescent="0.25">
      <c r="AP50"/>
      <c r="AQ50"/>
      <c r="AR50"/>
      <c r="AS50"/>
      <c r="AU50"/>
      <c r="AV50"/>
      <c r="AW50"/>
      <c r="AX50"/>
    </row>
    <row r="51" spans="15:50" x14ac:dyDescent="0.25">
      <c r="AP51"/>
      <c r="AQ51"/>
      <c r="AR51"/>
      <c r="AS51"/>
      <c r="AU51"/>
      <c r="AV51"/>
      <c r="AW51"/>
      <c r="AX51"/>
    </row>
    <row r="52" spans="15:50" x14ac:dyDescent="0.25">
      <c r="AP52"/>
      <c r="AQ52"/>
      <c r="AR52"/>
      <c r="AS52"/>
      <c r="AU52"/>
      <c r="AV52"/>
      <c r="AW52"/>
      <c r="AX52"/>
    </row>
    <row r="53" spans="15:50" x14ac:dyDescent="0.25">
      <c r="AP53"/>
      <c r="AQ53"/>
      <c r="AR53"/>
      <c r="AS53"/>
      <c r="AU53"/>
      <c r="AV53"/>
      <c r="AW53"/>
      <c r="AX53"/>
    </row>
    <row r="54" spans="15:50" x14ac:dyDescent="0.25">
      <c r="AP54"/>
      <c r="AQ54"/>
      <c r="AR54"/>
      <c r="AS54"/>
    </row>
    <row r="55" spans="15:50" x14ac:dyDescent="0.25">
      <c r="AP55"/>
      <c r="AQ55"/>
      <c r="AR55"/>
      <c r="AS55"/>
    </row>
    <row r="56" spans="15:50" x14ac:dyDescent="0.25">
      <c r="AP56"/>
      <c r="AQ56"/>
      <c r="AR56"/>
      <c r="AS56"/>
    </row>
    <row r="57" spans="15:50" x14ac:dyDescent="0.25">
      <c r="AP57"/>
      <c r="AQ57"/>
      <c r="AR57"/>
      <c r="AS57"/>
    </row>
    <row r="58" spans="15:50" x14ac:dyDescent="0.25">
      <c r="O58" s="10"/>
      <c r="P58" s="10"/>
      <c r="AP58"/>
      <c r="AQ58"/>
      <c r="AR58"/>
      <c r="AS58"/>
    </row>
    <row r="59" spans="15:50" x14ac:dyDescent="0.25">
      <c r="AP59"/>
      <c r="AQ59"/>
      <c r="AR59"/>
      <c r="AS59"/>
    </row>
    <row r="60" spans="15:50" x14ac:dyDescent="0.25">
      <c r="AP60"/>
      <c r="AQ60"/>
      <c r="AR60"/>
      <c r="AS60"/>
    </row>
    <row r="61" spans="15:50" x14ac:dyDescent="0.25">
      <c r="AP61"/>
      <c r="AQ61"/>
      <c r="AR61"/>
      <c r="AS61"/>
    </row>
    <row r="62" spans="15:50" x14ac:dyDescent="0.25">
      <c r="AP62"/>
      <c r="AQ62"/>
      <c r="AR62"/>
      <c r="AS62"/>
    </row>
    <row r="63" spans="15:50" x14ac:dyDescent="0.25">
      <c r="AP63"/>
      <c r="AQ63"/>
      <c r="AR63"/>
      <c r="AS63"/>
    </row>
    <row r="64" spans="15:50" x14ac:dyDescent="0.25">
      <c r="AP64"/>
      <c r="AQ64"/>
      <c r="AR64"/>
      <c r="AS64"/>
    </row>
    <row r="65" spans="42:45" x14ac:dyDescent="0.25">
      <c r="AP65"/>
      <c r="AQ65"/>
      <c r="AR65"/>
      <c r="AS65"/>
    </row>
    <row r="66" spans="42:45" x14ac:dyDescent="0.25">
      <c r="AP66"/>
      <c r="AQ66"/>
      <c r="AR66"/>
      <c r="AS66"/>
    </row>
    <row r="67" spans="42:45" x14ac:dyDescent="0.25">
      <c r="AP67"/>
      <c r="AQ67"/>
      <c r="AR67"/>
      <c r="AS67"/>
    </row>
    <row r="68" spans="42:45" x14ac:dyDescent="0.25">
      <c r="AP68"/>
      <c r="AQ68"/>
      <c r="AR68"/>
      <c r="AS68"/>
    </row>
    <row r="69" spans="42:45" x14ac:dyDescent="0.25">
      <c r="AP69"/>
      <c r="AQ69"/>
      <c r="AR69"/>
      <c r="AS69"/>
    </row>
    <row r="70" spans="42:45" x14ac:dyDescent="0.25">
      <c r="AP70"/>
      <c r="AQ70"/>
      <c r="AR70"/>
      <c r="AS70"/>
    </row>
    <row r="71" spans="42:45" x14ac:dyDescent="0.25">
      <c r="AP71"/>
      <c r="AQ71"/>
      <c r="AR71"/>
      <c r="AS71"/>
    </row>
    <row r="72" spans="42:45" x14ac:dyDescent="0.25">
      <c r="AP72"/>
      <c r="AQ72"/>
      <c r="AR72"/>
      <c r="AS72"/>
    </row>
    <row r="73" spans="42:45" x14ac:dyDescent="0.25">
      <c r="AP73"/>
      <c r="AQ73"/>
      <c r="AR73"/>
      <c r="AS73"/>
    </row>
    <row r="74" spans="42:45" x14ac:dyDescent="0.25">
      <c r="AP74"/>
      <c r="AQ74"/>
      <c r="AR74"/>
      <c r="AS74"/>
    </row>
    <row r="75" spans="42:45" x14ac:dyDescent="0.25">
      <c r="AP75"/>
      <c r="AQ75"/>
      <c r="AR75"/>
      <c r="AS75"/>
    </row>
    <row r="76" spans="42:45" x14ac:dyDescent="0.25">
      <c r="AP76"/>
      <c r="AQ76"/>
      <c r="AR76"/>
      <c r="AS76"/>
    </row>
    <row r="77" spans="42:45" x14ac:dyDescent="0.25">
      <c r="AP77"/>
      <c r="AQ77"/>
      <c r="AR77"/>
      <c r="AS77"/>
    </row>
    <row r="91" ht="15" customHeight="1" x14ac:dyDescent="0.25"/>
  </sheetData>
  <mergeCells count="13">
    <mergeCell ref="A39:K39"/>
    <mergeCell ref="AZ4:BC4"/>
    <mergeCell ref="A4:A5"/>
    <mergeCell ref="B4:E4"/>
    <mergeCell ref="G4:J4"/>
    <mergeCell ref="L4:O4"/>
    <mergeCell ref="Q4:T4"/>
    <mergeCell ref="V4:Y4"/>
    <mergeCell ref="AA4:AD4"/>
    <mergeCell ref="AF4:AI4"/>
    <mergeCell ref="AK4:AN4"/>
    <mergeCell ref="AP4:AS4"/>
    <mergeCell ref="AU4:AX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zoomScaleNormal="100" workbookViewId="0"/>
  </sheetViews>
  <sheetFormatPr defaultColWidth="8.85546875" defaultRowHeight="15" x14ac:dyDescent="0.25"/>
  <cols>
    <col min="1" max="1" width="26.5703125" style="456" customWidth="1"/>
    <col min="2" max="2" width="17.85546875" style="456" bestFit="1" customWidth="1"/>
    <col min="3" max="3" width="14.7109375" style="456" bestFit="1" customWidth="1"/>
    <col min="4" max="4" width="15.85546875" style="456" bestFit="1" customWidth="1"/>
    <col min="5" max="5" width="6.42578125" style="456" bestFit="1" customWidth="1"/>
    <col min="6" max="6" width="0.85546875" style="456" customWidth="1"/>
    <col min="7" max="7" width="17.85546875" style="456" bestFit="1" customWidth="1"/>
    <col min="8" max="8" width="14.7109375" style="456" bestFit="1" customWidth="1"/>
    <col min="9" max="9" width="15.85546875" style="456" bestFit="1" customWidth="1"/>
    <col min="10" max="10" width="6.42578125" style="456" bestFit="1" customWidth="1"/>
    <col min="11" max="11" width="0.85546875" style="456" customWidth="1"/>
    <col min="12" max="12" width="17.85546875" style="456" bestFit="1" customWidth="1"/>
    <col min="13" max="13" width="14.7109375" style="456" bestFit="1" customWidth="1"/>
    <col min="14" max="14" width="15.85546875" style="456" bestFit="1" customWidth="1"/>
    <col min="15" max="15" width="6.42578125" style="456" bestFit="1" customWidth="1"/>
    <col min="16" max="16" width="0.85546875" style="456" customWidth="1"/>
    <col min="17" max="17" width="17.85546875" style="456" bestFit="1" customWidth="1"/>
    <col min="18" max="18" width="14.7109375" style="456" bestFit="1" customWidth="1"/>
    <col min="19" max="19" width="15.85546875" style="456" bestFit="1" customWidth="1"/>
    <col min="20" max="20" width="6.42578125" style="456" bestFit="1" customWidth="1"/>
    <col min="21" max="21" width="0.85546875" style="456" customWidth="1"/>
    <col min="22" max="22" width="17.85546875" style="456" bestFit="1" customWidth="1"/>
    <col min="23" max="23" width="14.7109375" style="456" bestFit="1" customWidth="1"/>
    <col min="24" max="24" width="15.85546875" style="456" bestFit="1" customWidth="1"/>
    <col min="25" max="25" width="6.42578125" style="456" bestFit="1" customWidth="1"/>
    <col min="26" max="26" width="0.85546875" style="456" customWidth="1"/>
    <col min="27" max="27" width="17.85546875" style="456" bestFit="1" customWidth="1"/>
    <col min="28" max="28" width="14.7109375" style="456" bestFit="1" customWidth="1"/>
    <col min="29" max="29" width="15.85546875" style="456" bestFit="1" customWidth="1"/>
    <col min="30" max="30" width="6.42578125" style="456" bestFit="1" customWidth="1"/>
    <col min="31" max="31" width="0.85546875" style="456" customWidth="1"/>
    <col min="32" max="32" width="17.85546875" style="456" bestFit="1" customWidth="1"/>
    <col min="33" max="33" width="14.7109375" style="456" bestFit="1" customWidth="1"/>
    <col min="34" max="34" width="15.85546875" style="456" bestFit="1" customWidth="1"/>
    <col min="35" max="35" width="15.7109375" style="456" bestFit="1" customWidth="1"/>
    <col min="36" max="36" width="0.85546875" style="456" customWidth="1"/>
    <col min="37" max="37" width="17.85546875" style="304" bestFit="1" customWidth="1"/>
    <col min="38" max="38" width="14.7109375" style="456" bestFit="1" customWidth="1"/>
    <col min="39" max="39" width="15.28515625" style="456" bestFit="1" customWidth="1"/>
    <col min="40" max="40" width="12.42578125" style="456" customWidth="1"/>
    <col min="41" max="41" width="0.85546875" style="456" customWidth="1"/>
    <col min="42" max="42" width="17.85546875" style="456" bestFit="1" customWidth="1"/>
    <col min="43" max="43" width="14.7109375" style="456" bestFit="1" customWidth="1"/>
    <col min="44" max="44" width="15.28515625" style="456" bestFit="1" customWidth="1"/>
    <col min="45" max="45" width="10.7109375" style="456" customWidth="1"/>
    <col min="46" max="46" width="0.85546875" style="456" customWidth="1"/>
    <col min="47" max="47" width="17.85546875" style="304" bestFit="1" customWidth="1"/>
    <col min="48" max="48" width="14.7109375" style="304" bestFit="1" customWidth="1"/>
    <col min="49" max="49" width="15.28515625" style="456" bestFit="1" customWidth="1"/>
    <col min="50" max="50" width="10.7109375" style="456" customWidth="1"/>
    <col min="51" max="51" width="0.85546875" style="456" customWidth="1"/>
    <col min="52" max="52" width="17.85546875" style="304" bestFit="1" customWidth="1"/>
    <col min="53" max="53" width="14.7109375" style="304" bestFit="1" customWidth="1"/>
    <col min="54" max="54" width="15.85546875" style="304" bestFit="1" customWidth="1"/>
    <col min="55" max="55" width="6.5703125" style="304" bestFit="1" customWidth="1"/>
    <col min="56" max="56" width="0.85546875" style="456" customWidth="1"/>
    <col min="57" max="16384" width="8.85546875" style="456"/>
  </cols>
  <sheetData>
    <row r="1" spans="1:57" x14ac:dyDescent="0.25">
      <c r="A1" s="132" t="s">
        <v>507</v>
      </c>
      <c r="B1" s="307"/>
      <c r="C1" s="307"/>
      <c r="D1" s="307"/>
      <c r="E1" s="326"/>
      <c r="F1" s="326"/>
      <c r="G1" s="326"/>
      <c r="H1" s="326"/>
      <c r="I1" s="326"/>
      <c r="J1" s="10"/>
      <c r="K1" s="10"/>
      <c r="L1" s="326"/>
      <c r="M1" s="326"/>
      <c r="N1" s="326"/>
      <c r="O1" s="10"/>
      <c r="P1" s="10"/>
      <c r="Q1" s="326"/>
      <c r="R1" s="326"/>
      <c r="S1" s="326"/>
      <c r="T1" s="326"/>
      <c r="U1" s="326"/>
      <c r="V1" s="326"/>
      <c r="W1" s="326"/>
      <c r="Y1" s="10"/>
      <c r="Z1" s="10"/>
    </row>
    <row r="2" spans="1:57" x14ac:dyDescent="0.25">
      <c r="A2" s="108" t="s">
        <v>349</v>
      </c>
      <c r="B2" s="307"/>
      <c r="C2" s="307"/>
      <c r="D2" s="307"/>
      <c r="E2" s="326"/>
      <c r="F2" s="326"/>
      <c r="G2" s="326"/>
      <c r="H2" s="326"/>
      <c r="I2" s="326"/>
      <c r="J2" s="10"/>
      <c r="K2" s="10"/>
      <c r="L2" s="326"/>
      <c r="M2" s="326"/>
      <c r="N2" s="326"/>
      <c r="O2" s="10"/>
      <c r="P2" s="10"/>
      <c r="Q2" s="326"/>
      <c r="R2" s="326"/>
      <c r="S2" s="326"/>
      <c r="T2" s="326"/>
      <c r="U2" s="326"/>
      <c r="V2" s="326"/>
      <c r="W2" s="326"/>
      <c r="X2" s="326"/>
      <c r="Y2" s="10"/>
      <c r="Z2" s="10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07"/>
      <c r="AL2" s="326"/>
      <c r="AM2" s="326"/>
      <c r="AN2" s="326"/>
      <c r="AO2" s="326"/>
      <c r="AP2" s="326"/>
      <c r="AQ2" s="326"/>
      <c r="AR2" s="326"/>
      <c r="AS2" s="326"/>
      <c r="AT2" s="326"/>
      <c r="AU2" s="307"/>
      <c r="AV2" s="307"/>
      <c r="AW2" s="326"/>
      <c r="AX2" s="326"/>
      <c r="AY2" s="326"/>
      <c r="AZ2" s="307"/>
      <c r="BA2" s="307"/>
      <c r="BB2" s="307"/>
      <c r="BC2" s="307"/>
      <c r="BD2" s="326"/>
    </row>
    <row r="3" spans="1:57" s="304" customFormat="1" x14ac:dyDescent="0.25">
      <c r="A3" s="308"/>
      <c r="B3" s="308"/>
      <c r="C3" s="308"/>
      <c r="D3" s="308"/>
      <c r="E3" s="308"/>
      <c r="F3" s="308"/>
      <c r="G3" s="308"/>
      <c r="H3" s="308"/>
      <c r="I3" s="308"/>
      <c r="J3" s="240"/>
      <c r="K3" s="240"/>
      <c r="L3" s="308"/>
      <c r="M3" s="308"/>
      <c r="N3" s="308"/>
      <c r="O3" s="240"/>
      <c r="P3" s="240"/>
      <c r="Q3" s="308"/>
      <c r="R3" s="308"/>
      <c r="S3" s="308"/>
      <c r="T3" s="308"/>
      <c r="U3" s="308"/>
      <c r="V3" s="308"/>
      <c r="W3" s="308"/>
      <c r="X3" s="308"/>
      <c r="Y3" s="240"/>
      <c r="Z3" s="240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7"/>
    </row>
    <row r="4" spans="1:57" x14ac:dyDescent="0.25">
      <c r="A4" s="696" t="s">
        <v>48</v>
      </c>
      <c r="B4" s="698">
        <v>2013</v>
      </c>
      <c r="C4" s="698"/>
      <c r="D4" s="698"/>
      <c r="E4" s="698"/>
      <c r="G4" s="681">
        <v>2014</v>
      </c>
      <c r="H4" s="681"/>
      <c r="I4" s="681"/>
      <c r="J4" s="681"/>
      <c r="K4" s="10"/>
      <c r="L4" s="681">
        <v>2015</v>
      </c>
      <c r="M4" s="681"/>
      <c r="N4" s="681"/>
      <c r="O4" s="681"/>
      <c r="P4" s="10"/>
      <c r="Q4" s="702">
        <v>2016</v>
      </c>
      <c r="R4" s="702"/>
      <c r="S4" s="702"/>
      <c r="T4" s="702"/>
      <c r="U4" s="326"/>
      <c r="V4" s="702">
        <v>2017</v>
      </c>
      <c r="W4" s="702"/>
      <c r="X4" s="702"/>
      <c r="Y4" s="702"/>
      <c r="Z4" s="10"/>
      <c r="AA4" s="702">
        <v>2018</v>
      </c>
      <c r="AB4" s="702"/>
      <c r="AC4" s="702"/>
      <c r="AD4" s="702"/>
      <c r="AE4" s="326"/>
      <c r="AF4" s="702">
        <v>2019</v>
      </c>
      <c r="AG4" s="702"/>
      <c r="AH4" s="702"/>
      <c r="AI4" s="702"/>
      <c r="AJ4" s="326"/>
      <c r="AK4" s="702">
        <v>2020</v>
      </c>
      <c r="AL4" s="702"/>
      <c r="AM4" s="702"/>
      <c r="AN4" s="702"/>
      <c r="AO4" s="531"/>
      <c r="AP4" s="680">
        <v>2021</v>
      </c>
      <c r="AQ4" s="680"/>
      <c r="AR4" s="680"/>
      <c r="AS4" s="680"/>
      <c r="AT4" s="487"/>
      <c r="AU4" s="680">
        <v>2022</v>
      </c>
      <c r="AV4" s="680"/>
      <c r="AW4" s="680"/>
      <c r="AX4" s="680"/>
      <c r="AY4" s="490"/>
      <c r="AZ4" s="704" t="s">
        <v>365</v>
      </c>
      <c r="BA4" s="704"/>
      <c r="BB4" s="704"/>
      <c r="BC4" s="704"/>
      <c r="BD4" s="326"/>
    </row>
    <row r="5" spans="1:57" x14ac:dyDescent="0.25">
      <c r="A5" s="697"/>
      <c r="B5" s="308" t="s">
        <v>47</v>
      </c>
      <c r="C5" s="308" t="s">
        <v>46</v>
      </c>
      <c r="D5" s="308" t="s">
        <v>73</v>
      </c>
      <c r="E5" s="325" t="s">
        <v>0</v>
      </c>
      <c r="F5" s="325"/>
      <c r="G5" s="308" t="s">
        <v>47</v>
      </c>
      <c r="H5" s="308" t="s">
        <v>46</v>
      </c>
      <c r="I5" s="308" t="s">
        <v>73</v>
      </c>
      <c r="J5" s="325" t="s">
        <v>0</v>
      </c>
      <c r="K5" s="90"/>
      <c r="L5" s="308" t="s">
        <v>47</v>
      </c>
      <c r="M5" s="308" t="s">
        <v>46</v>
      </c>
      <c r="N5" s="308" t="s">
        <v>73</v>
      </c>
      <c r="O5" s="325" t="s">
        <v>0</v>
      </c>
      <c r="P5" s="10"/>
      <c r="Q5" s="308" t="s">
        <v>47</v>
      </c>
      <c r="R5" s="308" t="s">
        <v>46</v>
      </c>
      <c r="S5" s="308" t="s">
        <v>73</v>
      </c>
      <c r="T5" s="325" t="s">
        <v>0</v>
      </c>
      <c r="U5" s="325"/>
      <c r="V5" s="308" t="s">
        <v>47</v>
      </c>
      <c r="W5" s="308" t="s">
        <v>46</v>
      </c>
      <c r="X5" s="308" t="s">
        <v>73</v>
      </c>
      <c r="Y5" s="325" t="s">
        <v>0</v>
      </c>
      <c r="Z5" s="90"/>
      <c r="AA5" s="308" t="s">
        <v>47</v>
      </c>
      <c r="AB5" s="308" t="s">
        <v>46</v>
      </c>
      <c r="AC5" s="308" t="s">
        <v>73</v>
      </c>
      <c r="AD5" s="325" t="s">
        <v>0</v>
      </c>
      <c r="AE5" s="325"/>
      <c r="AF5" s="308" t="s">
        <v>47</v>
      </c>
      <c r="AG5" s="308" t="s">
        <v>46</v>
      </c>
      <c r="AH5" s="308" t="s">
        <v>73</v>
      </c>
      <c r="AI5" s="325" t="s">
        <v>0</v>
      </c>
      <c r="AJ5" s="325"/>
      <c r="AK5" s="488" t="s">
        <v>47</v>
      </c>
      <c r="AL5" s="488" t="s">
        <v>46</v>
      </c>
      <c r="AM5" s="488" t="s">
        <v>73</v>
      </c>
      <c r="AN5" s="489" t="s">
        <v>0</v>
      </c>
      <c r="AO5" s="527"/>
      <c r="AP5" s="489" t="s">
        <v>47</v>
      </c>
      <c r="AQ5" s="489" t="s">
        <v>46</v>
      </c>
      <c r="AR5" s="489" t="s">
        <v>73</v>
      </c>
      <c r="AS5" s="489" t="s">
        <v>0</v>
      </c>
      <c r="AT5" s="325"/>
      <c r="AU5" s="588" t="s">
        <v>47</v>
      </c>
      <c r="AV5" s="588" t="s">
        <v>46</v>
      </c>
      <c r="AW5" s="489" t="s">
        <v>73</v>
      </c>
      <c r="AX5" s="489" t="s">
        <v>0</v>
      </c>
      <c r="AY5" s="489"/>
      <c r="AZ5" s="308" t="s">
        <v>47</v>
      </c>
      <c r="BA5" s="308" t="s">
        <v>46</v>
      </c>
      <c r="BB5" s="308" t="s">
        <v>49</v>
      </c>
      <c r="BC5" s="308" t="s">
        <v>0</v>
      </c>
      <c r="BD5" s="325"/>
    </row>
    <row r="6" spans="1:57" x14ac:dyDescent="0.25">
      <c r="A6" s="492"/>
      <c r="B6" s="307"/>
      <c r="C6" s="307"/>
      <c r="D6" s="307"/>
      <c r="E6" s="326"/>
      <c r="F6" s="326"/>
      <c r="G6" s="307"/>
      <c r="H6" s="307"/>
      <c r="I6" s="307"/>
      <c r="J6" s="326"/>
      <c r="K6" s="10"/>
      <c r="L6" s="307"/>
      <c r="M6" s="307"/>
      <c r="N6" s="307"/>
      <c r="O6" s="326"/>
      <c r="P6" s="10"/>
      <c r="Q6" s="307"/>
      <c r="R6" s="307"/>
      <c r="S6" s="307"/>
      <c r="T6" s="326"/>
      <c r="U6" s="326"/>
      <c r="V6" s="307"/>
      <c r="W6" s="307"/>
      <c r="X6" s="307"/>
      <c r="Y6" s="326"/>
      <c r="Z6" s="10"/>
      <c r="AA6" s="307"/>
      <c r="AB6" s="307"/>
      <c r="AC6" s="307"/>
      <c r="AD6" s="326"/>
      <c r="AE6" s="326"/>
      <c r="AF6" s="307"/>
      <c r="AG6" s="307"/>
      <c r="AH6" s="307"/>
      <c r="AI6" s="326"/>
      <c r="AJ6" s="326"/>
      <c r="AK6" s="307"/>
      <c r="AL6" s="326"/>
      <c r="AM6" s="326"/>
      <c r="AN6" s="326"/>
      <c r="AO6" s="326"/>
      <c r="AP6" s="326"/>
      <c r="AQ6" s="326"/>
      <c r="AR6" s="326"/>
      <c r="AS6" s="326"/>
      <c r="AT6" s="326"/>
      <c r="AU6" s="307"/>
      <c r="AV6" s="307"/>
      <c r="AW6" s="326"/>
      <c r="AX6" s="326"/>
      <c r="AY6" s="326"/>
      <c r="AZ6" s="307"/>
      <c r="BA6" s="307"/>
      <c r="BB6" s="307"/>
      <c r="BC6" s="307"/>
      <c r="BD6" s="326"/>
    </row>
    <row r="7" spans="1:57" x14ac:dyDescent="0.25">
      <c r="A7" s="456" t="s">
        <v>37</v>
      </c>
      <c r="B7" s="286">
        <v>27.814982090017132</v>
      </c>
      <c r="C7" s="286">
        <v>60.193116337019163</v>
      </c>
      <c r="D7" s="286">
        <v>11.991901572963712</v>
      </c>
      <c r="E7" s="286">
        <v>100</v>
      </c>
      <c r="G7" s="286">
        <v>33.457734651987309</v>
      </c>
      <c r="H7" s="286">
        <v>54.506437768240346</v>
      </c>
      <c r="I7" s="286">
        <v>12.035827579772345</v>
      </c>
      <c r="J7" s="286">
        <v>100</v>
      </c>
      <c r="K7" s="10"/>
      <c r="L7" s="286">
        <v>28.344502357905188</v>
      </c>
      <c r="M7" s="286">
        <v>58.128567882849346</v>
      </c>
      <c r="N7" s="286">
        <v>13.526929759245471</v>
      </c>
      <c r="O7" s="286">
        <v>100</v>
      </c>
      <c r="P7" s="10"/>
      <c r="Q7" s="286">
        <v>26.874787919918564</v>
      </c>
      <c r="R7" s="286">
        <v>63.624024431625379</v>
      </c>
      <c r="S7" s="286">
        <v>9.5011876484560567</v>
      </c>
      <c r="T7" s="286">
        <v>100</v>
      </c>
      <c r="V7" s="286">
        <v>28.163074039362701</v>
      </c>
      <c r="W7" s="286">
        <v>56.935332708528584</v>
      </c>
      <c r="X7" s="286">
        <v>14.901593252108716</v>
      </c>
      <c r="Y7" s="286">
        <v>100</v>
      </c>
      <c r="Z7" s="10"/>
      <c r="AA7" s="334">
        <v>29.47976878612717</v>
      </c>
      <c r="AB7" s="334">
        <v>53.179190751445084</v>
      </c>
      <c r="AC7" s="334">
        <v>17.341040462427745</v>
      </c>
      <c r="AD7" s="334">
        <v>100</v>
      </c>
      <c r="AF7" s="334">
        <f>'Tav13'!AF7/'Tav13'!$AI7*100</f>
        <v>34.405940594059402</v>
      </c>
      <c r="AG7" s="334">
        <f>'Tav13'!AG7/'Tav13'!$AI7*100</f>
        <v>62.623762376237622</v>
      </c>
      <c r="AH7" s="334">
        <f>'Tav13'!AH7/'Tav13'!$AI7*100</f>
        <v>2.9702970297029703</v>
      </c>
      <c r="AI7" s="334">
        <f>'Tav13'!AI7/'Tav13'!$AI7*100</f>
        <v>100</v>
      </c>
      <c r="AK7" s="286">
        <f>'Tav13'!AK7/'Tav13'!$AN7*100</f>
        <v>38.926174496644293</v>
      </c>
      <c r="AL7" s="286">
        <f>'Tav13'!AL7/'Tav13'!$AN7*100</f>
        <v>61.073825503355707</v>
      </c>
      <c r="AM7" s="286">
        <f>'Tav13'!AM7/'Tav13'!$AN7*100</f>
        <v>0</v>
      </c>
      <c r="AN7" s="286">
        <f>'Tav13'!AN7/'Tav13'!$AN7*100</f>
        <v>100</v>
      </c>
      <c r="AO7" s="286"/>
      <c r="AP7" s="334">
        <f>'Tav13'!AP7/'Tav13'!$AS7*100</f>
        <v>84.375</v>
      </c>
      <c r="AQ7" s="334">
        <f>'Tav13'!AQ7/'Tav13'!$AS7*100</f>
        <v>13.541666666666666</v>
      </c>
      <c r="AR7" s="334">
        <f>'Tav13'!AR7/'Tav13'!$AS7*100</f>
        <v>2.083333333333333</v>
      </c>
      <c r="AS7" s="334">
        <f>'Tav13'!AS7/'Tav13'!$AS7*100</f>
        <v>100</v>
      </c>
      <c r="AT7" s="334"/>
      <c r="AU7" s="286">
        <f>'Tav13'!AU7/'Tav13'!$AX7*100</f>
        <v>61.805555555555557</v>
      </c>
      <c r="AV7" s="286">
        <f>'Tav13'!AV7/'Tav13'!$AX7*100</f>
        <v>28.472222222222221</v>
      </c>
      <c r="AW7" s="334">
        <f>'Tav13'!AW7/'Tav13'!$AX7*100</f>
        <v>9.7222222222222232</v>
      </c>
      <c r="AX7" s="334">
        <f>'Tav13'!AX7/'Tav13'!$AX7*100</f>
        <v>100</v>
      </c>
      <c r="AY7" s="334"/>
      <c r="AZ7" s="286">
        <f>AU7-AP7</f>
        <v>-22.569444444444443</v>
      </c>
      <c r="BA7" s="286">
        <f t="shared" ref="BA7:BC7" si="0">AV7-AQ7</f>
        <v>14.930555555555555</v>
      </c>
      <c r="BB7" s="286">
        <f t="shared" si="0"/>
        <v>7.6388888888888902</v>
      </c>
      <c r="BC7" s="286">
        <f t="shared" si="0"/>
        <v>0</v>
      </c>
    </row>
    <row r="8" spans="1:57" x14ac:dyDescent="0.25">
      <c r="A8" s="456" t="s">
        <v>82</v>
      </c>
      <c r="B8" s="286">
        <v>12.987012987012985</v>
      </c>
      <c r="C8" s="286">
        <v>66.233766233766232</v>
      </c>
      <c r="D8" s="286">
        <v>20.779220779220779</v>
      </c>
      <c r="E8" s="286">
        <v>100</v>
      </c>
      <c r="G8" s="286">
        <v>9.8591549295774641</v>
      </c>
      <c r="H8" s="286">
        <v>84.507042253521121</v>
      </c>
      <c r="I8" s="286">
        <v>5.6338028169014089</v>
      </c>
      <c r="J8" s="286">
        <v>100</v>
      </c>
      <c r="K8" s="10"/>
      <c r="L8" s="286">
        <v>4.6875</v>
      </c>
      <c r="M8" s="286">
        <v>73.4375</v>
      </c>
      <c r="N8" s="286">
        <v>21.875</v>
      </c>
      <c r="O8" s="286">
        <v>100</v>
      </c>
      <c r="P8" s="10"/>
      <c r="Q8" s="286">
        <v>9.375</v>
      </c>
      <c r="R8" s="286">
        <v>75</v>
      </c>
      <c r="S8" s="286">
        <v>15.625</v>
      </c>
      <c r="T8" s="286">
        <v>100</v>
      </c>
      <c r="V8" s="286">
        <v>17.391304347826086</v>
      </c>
      <c r="W8" s="286">
        <v>80.434782608695656</v>
      </c>
      <c r="X8" s="286">
        <v>2.1739130434782608</v>
      </c>
      <c r="Y8" s="286">
        <v>100</v>
      </c>
      <c r="Z8" s="10"/>
      <c r="AA8" s="334">
        <v>33.333333333333329</v>
      </c>
      <c r="AB8" s="334">
        <v>66.666666666666657</v>
      </c>
      <c r="AC8" s="334">
        <v>0</v>
      </c>
      <c r="AD8" s="334">
        <v>100</v>
      </c>
      <c r="AF8" s="286">
        <v>0</v>
      </c>
      <c r="AG8" s="334">
        <v>0</v>
      </c>
      <c r="AH8" s="334">
        <v>0</v>
      </c>
      <c r="AI8" s="334">
        <v>100</v>
      </c>
      <c r="AK8" s="286">
        <v>0</v>
      </c>
      <c r="AL8" s="334">
        <v>0</v>
      </c>
      <c r="AM8" s="334">
        <v>0</v>
      </c>
      <c r="AN8" s="334">
        <v>100</v>
      </c>
      <c r="AO8" s="334"/>
      <c r="AP8" s="334">
        <v>0</v>
      </c>
      <c r="AQ8" s="334">
        <v>0</v>
      </c>
      <c r="AR8" s="334">
        <v>0</v>
      </c>
      <c r="AS8" s="334">
        <v>100</v>
      </c>
      <c r="AT8" s="334"/>
      <c r="AU8" s="286">
        <v>0</v>
      </c>
      <c r="AV8" s="286">
        <v>0</v>
      </c>
      <c r="AW8" s="334">
        <v>0</v>
      </c>
      <c r="AX8" s="334">
        <v>100</v>
      </c>
      <c r="AY8" s="334"/>
      <c r="AZ8" s="286">
        <f t="shared" ref="AZ8:AZ35" si="1">AU8-AP8</f>
        <v>0</v>
      </c>
      <c r="BA8" s="286">
        <f t="shared" ref="BA8:BA35" si="2">AV8-AQ8</f>
        <v>0</v>
      </c>
      <c r="BB8" s="286">
        <f t="shared" ref="BB8:BB35" si="3">AW8-AR8</f>
        <v>0</v>
      </c>
      <c r="BC8" s="286">
        <f t="shared" ref="BC8:BC35" si="4">AX8-AS8</f>
        <v>0</v>
      </c>
    </row>
    <row r="9" spans="1:57" x14ac:dyDescent="0.25">
      <c r="A9" s="456" t="s">
        <v>5</v>
      </c>
      <c r="B9" s="286">
        <v>35.557819663779924</v>
      </c>
      <c r="C9" s="286">
        <v>51.146204788588889</v>
      </c>
      <c r="D9" s="286">
        <v>13.295975547631178</v>
      </c>
      <c r="E9" s="286">
        <v>100</v>
      </c>
      <c r="G9" s="286">
        <v>31.967213114754102</v>
      </c>
      <c r="H9" s="286">
        <v>53.395784543325533</v>
      </c>
      <c r="I9" s="286">
        <v>14.637002341920374</v>
      </c>
      <c r="J9" s="286">
        <v>100</v>
      </c>
      <c r="K9" s="10"/>
      <c r="L9" s="286">
        <v>36.385350318471339</v>
      </c>
      <c r="M9" s="286">
        <v>49.522292993630572</v>
      </c>
      <c r="N9" s="286">
        <v>14.092356687898089</v>
      </c>
      <c r="O9" s="286">
        <v>100</v>
      </c>
      <c r="P9" s="10"/>
      <c r="Q9" s="286">
        <v>9.375</v>
      </c>
      <c r="R9" s="286">
        <v>75</v>
      </c>
      <c r="S9" s="286">
        <v>15.625</v>
      </c>
      <c r="T9" s="286">
        <v>100</v>
      </c>
      <c r="V9" s="286">
        <v>47.904191616766468</v>
      </c>
      <c r="W9" s="286">
        <v>45.269461077844312</v>
      </c>
      <c r="X9" s="286">
        <v>6.8263473053892216</v>
      </c>
      <c r="Y9" s="286">
        <v>100</v>
      </c>
      <c r="Z9" s="10"/>
      <c r="AA9" s="334">
        <v>33.626373626373628</v>
      </c>
      <c r="AB9" s="334">
        <v>56.703296703296701</v>
      </c>
      <c r="AC9" s="334">
        <v>9.6703296703296715</v>
      </c>
      <c r="AD9" s="334">
        <v>100</v>
      </c>
      <c r="AF9" s="334">
        <f>'Tav13'!AF9/'Tav13'!$AI9*100</f>
        <v>25.912408759124091</v>
      </c>
      <c r="AG9" s="334">
        <f>'Tav13'!AG9/'Tav13'!$AI9*100</f>
        <v>72.262773722627742</v>
      </c>
      <c r="AH9" s="334">
        <f>'Tav13'!AH9/'Tav13'!$AI9*100</f>
        <v>1.824817518248175</v>
      </c>
      <c r="AI9" s="334">
        <f>'Tav13'!AI9/'Tav13'!$AI9*100</f>
        <v>100</v>
      </c>
      <c r="AK9" s="286">
        <f>'Tav13'!AK9/'Tav13'!$AN9*100</f>
        <v>25.806451612903224</v>
      </c>
      <c r="AL9" s="334">
        <f>'Tav13'!AL9/'Tav13'!$AN9*100</f>
        <v>74.193548387096769</v>
      </c>
      <c r="AM9" s="334">
        <f>'Tav13'!AM9/'Tav13'!$AN9*100</f>
        <v>0</v>
      </c>
      <c r="AN9" s="334">
        <f>'Tav13'!AN9/'Tav13'!$AN9*100</f>
        <v>100</v>
      </c>
      <c r="AO9" s="334"/>
      <c r="AP9" s="334">
        <f>'Tav13'!AP9/'Tav13'!$AS9*100</f>
        <v>65.625</v>
      </c>
      <c r="AQ9" s="334">
        <f>'Tav13'!AQ9/'Tav13'!$AS9*100</f>
        <v>30.208333333333332</v>
      </c>
      <c r="AR9" s="334">
        <f>'Tav13'!AR9/'Tav13'!$AS9*100</f>
        <v>4.1666666666666661</v>
      </c>
      <c r="AS9" s="334">
        <f>'Tav13'!AS9/'Tav13'!$AS9*100</f>
        <v>100</v>
      </c>
      <c r="AT9" s="334"/>
      <c r="AU9" s="286">
        <f>'Tav13'!AU9/'Tav13'!$AX9*100</f>
        <v>72.727272727272734</v>
      </c>
      <c r="AV9" s="286">
        <f>'Tav13'!AV9/'Tav13'!$AX9*100</f>
        <v>11.688311688311687</v>
      </c>
      <c r="AW9" s="334">
        <f>'Tav13'!AW9/'Tav13'!$AX9*100</f>
        <v>15.584415584415584</v>
      </c>
      <c r="AX9" s="334">
        <f>'Tav13'!AX9/'Tav13'!$AX9*100</f>
        <v>100</v>
      </c>
      <c r="AY9" s="334"/>
      <c r="AZ9" s="286">
        <f t="shared" si="1"/>
        <v>7.1022727272727337</v>
      </c>
      <c r="BA9" s="286">
        <f t="shared" si="2"/>
        <v>-18.520021645021643</v>
      </c>
      <c r="BB9" s="286">
        <f t="shared" si="3"/>
        <v>11.417748917748918</v>
      </c>
      <c r="BC9" s="286">
        <f t="shared" si="4"/>
        <v>0</v>
      </c>
    </row>
    <row r="10" spans="1:57" x14ac:dyDescent="0.25">
      <c r="A10" s="456" t="s">
        <v>6</v>
      </c>
      <c r="B10" s="286">
        <v>22.614487285607037</v>
      </c>
      <c r="C10" s="286">
        <v>70.203468786694643</v>
      </c>
      <c r="D10" s="286">
        <v>7.1820439276983201</v>
      </c>
      <c r="E10" s="286">
        <v>100</v>
      </c>
      <c r="G10" s="286">
        <v>19.736996595045202</v>
      </c>
      <c r="H10" s="286">
        <v>71.133028061524001</v>
      </c>
      <c r="I10" s="286">
        <v>9.129975343430786</v>
      </c>
      <c r="J10" s="286">
        <v>100</v>
      </c>
      <c r="L10" s="286">
        <v>21.592248641499669</v>
      </c>
      <c r="M10" s="286">
        <v>70.417756821252979</v>
      </c>
      <c r="N10" s="286">
        <v>7.9899945372473482</v>
      </c>
      <c r="O10" s="286">
        <v>100</v>
      </c>
      <c r="P10" s="10"/>
      <c r="Q10" s="286">
        <v>20.616147817959597</v>
      </c>
      <c r="R10" s="286">
        <v>71.69099144438853</v>
      </c>
      <c r="S10" s="286">
        <v>7.6928607376518796</v>
      </c>
      <c r="T10" s="286">
        <v>100</v>
      </c>
      <c r="V10" s="286">
        <v>21.600554304521047</v>
      </c>
      <c r="W10" s="286">
        <v>70.743114498527632</v>
      </c>
      <c r="X10" s="286">
        <v>7.6563311969513252</v>
      </c>
      <c r="Y10" s="286">
        <v>100</v>
      </c>
      <c r="Z10" s="10"/>
      <c r="AA10" s="334">
        <v>19.710189295372214</v>
      </c>
      <c r="AB10" s="334">
        <v>74.891576100821467</v>
      </c>
      <c r="AC10" s="334">
        <v>5.3982346038063165</v>
      </c>
      <c r="AD10" s="334">
        <v>100</v>
      </c>
      <c r="AF10" s="334">
        <f>'Tav13'!AF10/'Tav13'!$AI10*100</f>
        <v>22.766212437303032</v>
      </c>
      <c r="AG10" s="334">
        <f>'Tav13'!AG10/'Tav13'!$AI10*100</f>
        <v>75.267433086244395</v>
      </c>
      <c r="AH10" s="334">
        <f>'Tav13'!AH10/'Tav13'!$AI10*100</f>
        <v>1.9663544764525722</v>
      </c>
      <c r="AI10" s="334">
        <f>'Tav13'!AI10/'Tav13'!$AI10*100</f>
        <v>100</v>
      </c>
      <c r="AK10" s="286">
        <f>'Tav13'!AK10/'Tav13'!$AN10*100</f>
        <v>20.38092927332282</v>
      </c>
      <c r="AL10" s="334">
        <f>'Tav13'!AL10/'Tav13'!$AN10*100</f>
        <v>79.582676210117683</v>
      </c>
      <c r="AM10" s="334">
        <f>'Tav13'!AM10/'Tav13'!$AN10*100</f>
        <v>3.6394516559505034E-2</v>
      </c>
      <c r="AN10" s="334">
        <f>'Tav13'!AN10/'Tav13'!$AN10*100</f>
        <v>100</v>
      </c>
      <c r="AO10" s="334"/>
      <c r="AP10" s="334">
        <f>'Tav13'!AP10/'Tav13'!$AS10*100</f>
        <v>58.40279342194188</v>
      </c>
      <c r="AQ10" s="334">
        <f>'Tav13'!AQ10/'Tav13'!$AS10*100</f>
        <v>39.017796801081325</v>
      </c>
      <c r="AR10" s="334">
        <f>'Tav13'!AR10/'Tav13'!$AS10*100</f>
        <v>2.5794097769767967</v>
      </c>
      <c r="AS10" s="334">
        <f>'Tav13'!AS10/'Tav13'!$AS10*100</f>
        <v>100</v>
      </c>
      <c r="AT10" s="334"/>
      <c r="AU10" s="286">
        <f>'Tav13'!AU10/'Tav13'!$AX10*100</f>
        <v>54.040082710354696</v>
      </c>
      <c r="AV10" s="286">
        <f>'Tav13'!AV10/'Tav13'!$AX10*100</f>
        <v>38.046763162080481</v>
      </c>
      <c r="AW10" s="334">
        <f>'Tav13'!AW10/'Tav13'!$AX10*100</f>
        <v>7.9131541275648161</v>
      </c>
      <c r="AX10" s="334">
        <f>'Tav13'!AX10/'Tav13'!$AX10*100</f>
        <v>100</v>
      </c>
      <c r="AY10" s="334"/>
      <c r="AZ10" s="286">
        <f t="shared" si="1"/>
        <v>-4.3627107115871837</v>
      </c>
      <c r="BA10" s="286">
        <f t="shared" si="2"/>
        <v>-0.97103363900084361</v>
      </c>
      <c r="BB10" s="286">
        <f t="shared" si="3"/>
        <v>5.3337443505880193</v>
      </c>
      <c r="BC10" s="286">
        <f t="shared" si="4"/>
        <v>0</v>
      </c>
    </row>
    <row r="11" spans="1:57" x14ac:dyDescent="0.25">
      <c r="A11" s="456" t="s">
        <v>83</v>
      </c>
      <c r="B11" s="286">
        <v>47.17832957110609</v>
      </c>
      <c r="C11" s="286">
        <v>48.306997742663654</v>
      </c>
      <c r="D11" s="286">
        <v>4.5146726862302486</v>
      </c>
      <c r="E11" s="286">
        <v>100</v>
      </c>
      <c r="G11" s="286">
        <v>49.278846153846153</v>
      </c>
      <c r="H11" s="286">
        <v>44.471153846153847</v>
      </c>
      <c r="I11" s="286">
        <v>6.25</v>
      </c>
      <c r="J11" s="286">
        <v>100</v>
      </c>
      <c r="L11" s="286">
        <v>30.153846153846153</v>
      </c>
      <c r="M11" s="286">
        <v>67.692307692307693</v>
      </c>
      <c r="N11" s="286">
        <v>2.1538461538461537</v>
      </c>
      <c r="O11" s="286">
        <v>100</v>
      </c>
      <c r="P11" s="10"/>
      <c r="Q11" s="286">
        <v>47.290640394088669</v>
      </c>
      <c r="R11" s="286">
        <v>50.738916256157637</v>
      </c>
      <c r="S11" s="286">
        <v>1.9704433497536946</v>
      </c>
      <c r="T11" s="286">
        <v>100</v>
      </c>
      <c r="V11" s="286">
        <v>37.853107344632768</v>
      </c>
      <c r="W11" s="286">
        <v>59.887005649717516</v>
      </c>
      <c r="X11" s="286">
        <v>2.2598870056497176</v>
      </c>
      <c r="Y11" s="286">
        <v>100</v>
      </c>
      <c r="Z11" s="10"/>
      <c r="AA11" s="334">
        <v>20</v>
      </c>
      <c r="AB11" s="334">
        <v>73.333333333333329</v>
      </c>
      <c r="AC11" s="334">
        <v>6.666666666666667</v>
      </c>
      <c r="AD11" s="334">
        <v>100</v>
      </c>
      <c r="AF11" s="334">
        <f>'Tav13'!AF11/'Tav13'!$AI11*100</f>
        <v>42.105263157894733</v>
      </c>
      <c r="AG11" s="334">
        <f>'Tav13'!AG11/'Tav13'!$AI11*100</f>
        <v>57.894736842105267</v>
      </c>
      <c r="AH11" s="334">
        <f>'Tav13'!AH11/'Tav13'!$AI11*100</f>
        <v>0</v>
      </c>
      <c r="AI11" s="334">
        <f>'Tav13'!AI11/'Tav13'!$AI11*100</f>
        <v>100</v>
      </c>
      <c r="AK11" s="286">
        <f>'Tav13'!AK11/'Tav13'!$AN11*100</f>
        <v>0</v>
      </c>
      <c r="AL11" s="334">
        <f>'Tav13'!AL11/'Tav13'!$AN11*100</f>
        <v>100</v>
      </c>
      <c r="AM11" s="334">
        <f>'Tav13'!AM11/'Tav13'!$AN11*100</f>
        <v>0</v>
      </c>
      <c r="AN11" s="334">
        <f>'Tav13'!AN11/'Tav13'!$AN11*100</f>
        <v>100</v>
      </c>
      <c r="AO11" s="334"/>
      <c r="AP11" s="334">
        <f>'Tav13'!AP11/'Tav13'!$AS11*100</f>
        <v>0</v>
      </c>
      <c r="AQ11" s="334">
        <f>'Tav13'!AQ11/'Tav13'!$AS11*100</f>
        <v>100</v>
      </c>
      <c r="AR11" s="334">
        <f>'Tav13'!AR11/'Tav13'!$AS11*100</f>
        <v>0</v>
      </c>
      <c r="AS11" s="334">
        <f>'Tav13'!AS11/'Tav13'!$AS11*100</f>
        <v>100</v>
      </c>
      <c r="AT11" s="334"/>
      <c r="AU11" s="286">
        <v>0</v>
      </c>
      <c r="AV11" s="286">
        <v>0</v>
      </c>
      <c r="AW11" s="334">
        <v>0</v>
      </c>
      <c r="AX11" s="334">
        <v>100</v>
      </c>
      <c r="AY11" s="334"/>
      <c r="AZ11" s="286">
        <f t="shared" si="1"/>
        <v>0</v>
      </c>
      <c r="BA11" s="286">
        <f t="shared" si="2"/>
        <v>-100</v>
      </c>
      <c r="BB11" s="286">
        <f t="shared" si="3"/>
        <v>0</v>
      </c>
      <c r="BC11" s="286">
        <f t="shared" si="4"/>
        <v>0</v>
      </c>
    </row>
    <row r="12" spans="1:57" s="319" customFormat="1" x14ac:dyDescent="0.25">
      <c r="A12" s="319" t="s">
        <v>3</v>
      </c>
      <c r="B12" s="162">
        <v>49.122807017543856</v>
      </c>
      <c r="C12" s="162">
        <v>36.84210526315789</v>
      </c>
      <c r="D12" s="162">
        <v>14.035087719298245</v>
      </c>
      <c r="E12" s="162">
        <v>100</v>
      </c>
      <c r="G12" s="162">
        <v>42.391304347826086</v>
      </c>
      <c r="H12" s="162">
        <v>48.913043478260867</v>
      </c>
      <c r="I12" s="162">
        <v>8.695652173913043</v>
      </c>
      <c r="J12" s="162">
        <v>100</v>
      </c>
      <c r="L12" s="162">
        <v>44.444444444444443</v>
      </c>
      <c r="M12" s="162">
        <v>50.505050505050505</v>
      </c>
      <c r="N12" s="162">
        <v>5.0505050505050502</v>
      </c>
      <c r="O12" s="162">
        <v>100</v>
      </c>
      <c r="Q12" s="162">
        <v>34.545454545454547</v>
      </c>
      <c r="R12" s="162">
        <v>63.636363636363633</v>
      </c>
      <c r="S12" s="162">
        <v>1.8181818181818181</v>
      </c>
      <c r="T12" s="162">
        <v>100</v>
      </c>
      <c r="V12" s="162">
        <v>54.237288135593218</v>
      </c>
      <c r="W12" s="162">
        <v>40.677966101694921</v>
      </c>
      <c r="X12" s="162">
        <v>5.0847457627118651</v>
      </c>
      <c r="Y12" s="162">
        <v>100</v>
      </c>
      <c r="Z12" s="40"/>
      <c r="AA12" s="38">
        <v>33.333333333333329</v>
      </c>
      <c r="AB12" s="38">
        <v>66.666666666666657</v>
      </c>
      <c r="AC12" s="38">
        <v>0</v>
      </c>
      <c r="AD12" s="38">
        <v>100</v>
      </c>
      <c r="AF12" s="334">
        <f>'Tav13'!AF12/'Tav13'!$AI12*100</f>
        <v>100</v>
      </c>
      <c r="AG12" s="334">
        <f>'Tav13'!AG12/'Tav13'!$AI12*100</f>
        <v>0</v>
      </c>
      <c r="AH12" s="334">
        <f>'Tav13'!AH12/'Tav13'!$AI12*100</f>
        <v>0</v>
      </c>
      <c r="AI12" s="334">
        <f>'Tav13'!AI12/'Tav13'!$AI12*100</f>
        <v>100</v>
      </c>
      <c r="AK12" s="286">
        <f>'Tav13'!AK12/'Tav13'!$AN12*100</f>
        <v>0</v>
      </c>
      <c r="AL12" s="334">
        <f>'Tav13'!AL12/'Tav13'!$AN12*100</f>
        <v>100</v>
      </c>
      <c r="AM12" s="334">
        <f>'Tav13'!AM12/'Tav13'!$AN12*100</f>
        <v>0</v>
      </c>
      <c r="AN12" s="334">
        <f>'Tav13'!AN12/'Tav13'!$AN12*100</f>
        <v>100</v>
      </c>
      <c r="AO12" s="334"/>
      <c r="AP12" s="334">
        <f>'Tav13'!AP12/'Tav13'!$AS12*100</f>
        <v>0</v>
      </c>
      <c r="AQ12" s="334">
        <f>'Tav13'!AQ12/'Tav13'!$AS12*100</f>
        <v>100</v>
      </c>
      <c r="AR12" s="334">
        <f>'Tav13'!AR12/'Tav13'!$AS12*100</f>
        <v>0</v>
      </c>
      <c r="AS12" s="334">
        <f>'Tav13'!AS12/'Tav13'!$AS12*100</f>
        <v>100</v>
      </c>
      <c r="AT12" s="334"/>
      <c r="AU12" s="286">
        <v>0</v>
      </c>
      <c r="AV12" s="286">
        <v>0</v>
      </c>
      <c r="AW12" s="334">
        <v>0</v>
      </c>
      <c r="AX12" s="334">
        <v>100</v>
      </c>
      <c r="AY12" s="334"/>
      <c r="AZ12" s="286">
        <f t="shared" si="1"/>
        <v>0</v>
      </c>
      <c r="BA12" s="286">
        <f t="shared" si="2"/>
        <v>-100</v>
      </c>
      <c r="BB12" s="286">
        <f t="shared" si="3"/>
        <v>0</v>
      </c>
      <c r="BC12" s="286">
        <f t="shared" si="4"/>
        <v>0</v>
      </c>
    </row>
    <row r="13" spans="1:57" s="319" customFormat="1" x14ac:dyDescent="0.25">
      <c r="A13" s="319" t="s">
        <v>4</v>
      </c>
      <c r="B13" s="162">
        <v>46.504559270516715</v>
      </c>
      <c r="C13" s="162">
        <v>52.27963525835866</v>
      </c>
      <c r="D13" s="162">
        <v>1.21580547112462</v>
      </c>
      <c r="E13" s="162">
        <v>100</v>
      </c>
      <c r="G13" s="162">
        <v>51.23456790123457</v>
      </c>
      <c r="H13" s="162">
        <v>43.209876543209873</v>
      </c>
      <c r="I13" s="162">
        <v>5.5555555555555554</v>
      </c>
      <c r="J13" s="162">
        <v>100</v>
      </c>
      <c r="L13" s="162">
        <v>23.893805309734514</v>
      </c>
      <c r="M13" s="162">
        <v>75.221238938053091</v>
      </c>
      <c r="N13" s="162">
        <v>0.88495575221238942</v>
      </c>
      <c r="O13" s="162">
        <v>100</v>
      </c>
      <c r="Q13" s="162">
        <v>52.027027027027032</v>
      </c>
      <c r="R13" s="162">
        <v>45.945945945945951</v>
      </c>
      <c r="S13" s="162">
        <v>2.0270270270270272</v>
      </c>
      <c r="T13" s="162">
        <v>100</v>
      </c>
      <c r="V13" s="162">
        <v>29.66101694915254</v>
      </c>
      <c r="W13" s="162">
        <v>69.491525423728817</v>
      </c>
      <c r="X13" s="162">
        <v>0.84745762711864403</v>
      </c>
      <c r="Y13" s="162">
        <v>100</v>
      </c>
      <c r="Z13" s="40"/>
      <c r="AA13" s="38">
        <v>16.666666666666664</v>
      </c>
      <c r="AB13" s="38">
        <v>75</v>
      </c>
      <c r="AC13" s="38">
        <v>8.3333333333333321</v>
      </c>
      <c r="AD13" s="38">
        <v>100</v>
      </c>
      <c r="AF13" s="334">
        <f>'Tav13'!AF13/'Tav13'!$AI13*100</f>
        <v>38.888888888888893</v>
      </c>
      <c r="AG13" s="334">
        <f>'Tav13'!AG13/'Tav13'!$AI13*100</f>
        <v>61.111111111111114</v>
      </c>
      <c r="AH13" s="334">
        <f>'Tav13'!AH13/'Tav13'!$AI13*100</f>
        <v>0</v>
      </c>
      <c r="AI13" s="334">
        <f>'Tav13'!AI13/'Tav13'!$AI13*100</f>
        <v>100</v>
      </c>
      <c r="AK13" s="286">
        <f>'Tav13'!AK13/'Tav13'!$AN13*100</f>
        <v>0</v>
      </c>
      <c r="AL13" s="334">
        <f>'Tav13'!AL13/'Tav13'!$AN13*100</f>
        <v>100</v>
      </c>
      <c r="AM13" s="334">
        <f>'Tav13'!AM13/'Tav13'!$AN13*100</f>
        <v>0</v>
      </c>
      <c r="AN13" s="334">
        <f>'Tav13'!AN13/'Tav13'!$AN13*100</f>
        <v>100</v>
      </c>
      <c r="AO13" s="334"/>
      <c r="AP13" s="334">
        <v>0</v>
      </c>
      <c r="AQ13" s="334">
        <v>0</v>
      </c>
      <c r="AR13" s="334">
        <v>0</v>
      </c>
      <c r="AS13" s="334">
        <v>100</v>
      </c>
      <c r="AT13" s="334"/>
      <c r="AU13" s="286">
        <v>0</v>
      </c>
      <c r="AV13" s="286">
        <v>0</v>
      </c>
      <c r="AW13" s="334">
        <v>0</v>
      </c>
      <c r="AX13" s="334">
        <v>100</v>
      </c>
      <c r="AY13" s="334"/>
      <c r="AZ13" s="286">
        <f t="shared" si="1"/>
        <v>0</v>
      </c>
      <c r="BA13" s="286">
        <f t="shared" si="2"/>
        <v>0</v>
      </c>
      <c r="BB13" s="286">
        <f t="shared" si="3"/>
        <v>0</v>
      </c>
      <c r="BC13" s="286">
        <f t="shared" si="4"/>
        <v>0</v>
      </c>
    </row>
    <row r="14" spans="1:57" x14ac:dyDescent="0.25">
      <c r="A14" s="456" t="s">
        <v>7</v>
      </c>
      <c r="B14" s="286">
        <v>58.390410958904106</v>
      </c>
      <c r="C14" s="286">
        <v>29.654420921544212</v>
      </c>
      <c r="D14" s="286">
        <v>11.955168119551681</v>
      </c>
      <c r="E14" s="286">
        <v>100</v>
      </c>
      <c r="G14" s="286">
        <v>54.824366385060031</v>
      </c>
      <c r="H14" s="286">
        <v>32.61449533125834</v>
      </c>
      <c r="I14" s="286">
        <v>12.561138283681636</v>
      </c>
      <c r="J14" s="286">
        <v>100</v>
      </c>
      <c r="L14" s="286">
        <v>51.063829787234042</v>
      </c>
      <c r="M14" s="286">
        <v>34.291240674219395</v>
      </c>
      <c r="N14" s="286">
        <v>14.644929538546561</v>
      </c>
      <c r="O14" s="286">
        <v>100</v>
      </c>
      <c r="Q14" s="286">
        <v>52.951635846372689</v>
      </c>
      <c r="R14" s="286">
        <v>34.281650071123757</v>
      </c>
      <c r="S14" s="286">
        <v>12.766714082503555</v>
      </c>
      <c r="T14" s="286">
        <v>100</v>
      </c>
      <c r="V14" s="286">
        <v>49.273743016759774</v>
      </c>
      <c r="W14" s="286">
        <v>35.47486033519553</v>
      </c>
      <c r="X14" s="286">
        <v>15.251396648044693</v>
      </c>
      <c r="Y14" s="286">
        <v>100</v>
      </c>
      <c r="Z14" s="10"/>
      <c r="AA14" s="334">
        <v>55.794392523364486</v>
      </c>
      <c r="AB14" s="334">
        <v>32.710280373831772</v>
      </c>
      <c r="AC14" s="334">
        <v>11.495327102803738</v>
      </c>
      <c r="AD14" s="334">
        <v>100</v>
      </c>
      <c r="AF14" s="334">
        <f>'Tav13'!AF14/'Tav13'!$AI14*100</f>
        <v>50.423728813559322</v>
      </c>
      <c r="AG14" s="334">
        <f>'Tav13'!AG14/'Tav13'!$AI14*100</f>
        <v>43.855932203389827</v>
      </c>
      <c r="AH14" s="334">
        <f>'Tav13'!AH14/'Tav13'!$AI14*100</f>
        <v>5.7203389830508478</v>
      </c>
      <c r="AI14" s="334">
        <f>'Tav13'!AI14/'Tav13'!$AI14*100</f>
        <v>100</v>
      </c>
      <c r="AK14" s="286">
        <f>'Tav13'!AK14/'Tav13'!$AN14*100</f>
        <v>47.368421052631575</v>
      </c>
      <c r="AL14" s="334">
        <f>'Tav13'!AL14/'Tav13'!$AN14*100</f>
        <v>52.631578947368418</v>
      </c>
      <c r="AM14" s="334">
        <f>'Tav13'!AM14/'Tav13'!$AN14*100</f>
        <v>0</v>
      </c>
      <c r="AN14" s="334">
        <f>'Tav13'!AN14/'Tav13'!$AN14*100</f>
        <v>100</v>
      </c>
      <c r="AO14" s="334"/>
      <c r="AP14" s="334">
        <f>'Tav13'!AP14/'Tav13'!$AS14*100</f>
        <v>82.051282051282044</v>
      </c>
      <c r="AQ14" s="334">
        <f>'Tav13'!AQ14/'Tav13'!$AS14*100</f>
        <v>14.102564102564102</v>
      </c>
      <c r="AR14" s="334">
        <f>'Tav13'!AR14/'Tav13'!$AS14*100</f>
        <v>3.8461538461538463</v>
      </c>
      <c r="AS14" s="334">
        <f>'Tav13'!AS14/'Tav13'!$AS14*100</f>
        <v>100</v>
      </c>
      <c r="AT14" s="334"/>
      <c r="AU14" s="286">
        <f>'Tav13'!AU14/'Tav13'!$AX14*100</f>
        <v>75.630252100840337</v>
      </c>
      <c r="AV14" s="286">
        <f>'Tav13'!AV14/'Tav13'!$AX14*100</f>
        <v>7.5630252100840334</v>
      </c>
      <c r="AW14" s="334">
        <f>'Tav13'!AW14/'Tav13'!$AX14*100</f>
        <v>16.806722689075631</v>
      </c>
      <c r="AX14" s="334">
        <f>'Tav13'!AX14/'Tav13'!$AX14*100</f>
        <v>100</v>
      </c>
      <c r="AY14" s="334"/>
      <c r="AZ14" s="286">
        <f t="shared" si="1"/>
        <v>-6.4210299504417065</v>
      </c>
      <c r="BA14" s="286">
        <f t="shared" si="2"/>
        <v>-6.5395388924800688</v>
      </c>
      <c r="BB14" s="286">
        <f t="shared" si="3"/>
        <v>12.960568842921784</v>
      </c>
      <c r="BC14" s="286">
        <f t="shared" si="4"/>
        <v>0</v>
      </c>
    </row>
    <row r="15" spans="1:57" x14ac:dyDescent="0.25">
      <c r="A15" s="456" t="s">
        <v>50</v>
      </c>
      <c r="B15" s="286">
        <v>61.317747077577046</v>
      </c>
      <c r="C15" s="286">
        <v>35.281615302869291</v>
      </c>
      <c r="D15" s="286">
        <v>3.4006376195536663</v>
      </c>
      <c r="E15" s="286">
        <v>100</v>
      </c>
      <c r="G15" s="286">
        <v>53.325272067714636</v>
      </c>
      <c r="H15" s="286">
        <v>42.442563482466753</v>
      </c>
      <c r="I15" s="286">
        <v>4.2321644498186215</v>
      </c>
      <c r="J15" s="286">
        <v>100</v>
      </c>
      <c r="L15" s="286">
        <v>43.421052631578952</v>
      </c>
      <c r="M15" s="286">
        <v>53.94736842105263</v>
      </c>
      <c r="N15" s="286">
        <v>2.6315789473684208</v>
      </c>
      <c r="O15" s="286">
        <v>100</v>
      </c>
      <c r="Q15" s="286">
        <v>58.994708994709001</v>
      </c>
      <c r="R15" s="286">
        <v>34.391534391534393</v>
      </c>
      <c r="S15" s="286">
        <v>6.6137566137566131</v>
      </c>
      <c r="T15" s="286">
        <v>100</v>
      </c>
      <c r="V15" s="286">
        <v>52.739726027397261</v>
      </c>
      <c r="W15" s="286">
        <v>38.698630136986303</v>
      </c>
      <c r="X15" s="286">
        <v>8.5616438356164384</v>
      </c>
      <c r="Y15" s="286">
        <v>100</v>
      </c>
      <c r="Z15" s="10"/>
      <c r="AA15" s="334">
        <v>42.281879194630875</v>
      </c>
      <c r="AB15" s="334">
        <v>55.70469798657718</v>
      </c>
      <c r="AC15" s="334">
        <v>2.0134228187919461</v>
      </c>
      <c r="AD15" s="334">
        <v>100</v>
      </c>
      <c r="AF15" s="334">
        <f>'Tav13'!AF15/'Tav13'!$AI15*100</f>
        <v>69.411764705882348</v>
      </c>
      <c r="AG15" s="334">
        <f>'Tav13'!AG15/'Tav13'!$AI15*100</f>
        <v>30.588235294117649</v>
      </c>
      <c r="AH15" s="334">
        <f>'Tav13'!AH15/'Tav13'!$AI15*100</f>
        <v>0</v>
      </c>
      <c r="AI15" s="334">
        <f>'Tav13'!AI15/'Tav13'!$AI15*100</f>
        <v>100</v>
      </c>
      <c r="AK15" s="286">
        <f>'Tav13'!AK15/'Tav13'!$AN15*100</f>
        <v>33.333333333333329</v>
      </c>
      <c r="AL15" s="334">
        <f>'Tav13'!AL15/'Tav13'!$AN15*100</f>
        <v>66.666666666666657</v>
      </c>
      <c r="AM15" s="334">
        <f>'Tav13'!AM15/'Tav13'!$AN15*100</f>
        <v>0</v>
      </c>
      <c r="AN15" s="334">
        <f>'Tav13'!AN15/'Tav13'!$AN15*100</f>
        <v>100</v>
      </c>
      <c r="AO15" s="334"/>
      <c r="AP15" s="334">
        <f>'Tav13'!AP15/'Tav13'!$AS15*100</f>
        <v>50</v>
      </c>
      <c r="AQ15" s="334">
        <f>'Tav13'!AQ15/'Tav13'!$AS15*100</f>
        <v>50</v>
      </c>
      <c r="AR15" s="334">
        <f>'Tav13'!AR15/'Tav13'!$AS15*100</f>
        <v>0</v>
      </c>
      <c r="AS15" s="334">
        <f>'Tav13'!AS15/'Tav13'!$AS15*100</f>
        <v>100</v>
      </c>
      <c r="AT15" s="334"/>
      <c r="AU15" s="286">
        <f>'Tav13'!AU15/'Tav13'!$AX15*100</f>
        <v>0</v>
      </c>
      <c r="AV15" s="286">
        <f>'Tav13'!AV15/'Tav13'!$AX15*100</f>
        <v>100</v>
      </c>
      <c r="AW15" s="334">
        <f>'Tav13'!AW15/'Tav13'!$AX15*100</f>
        <v>0</v>
      </c>
      <c r="AX15" s="334">
        <f>'Tav13'!AX15/'Tav13'!$AX15*100</f>
        <v>100</v>
      </c>
      <c r="AY15" s="334"/>
      <c r="AZ15" s="286">
        <f t="shared" si="1"/>
        <v>-50</v>
      </c>
      <c r="BA15" s="286">
        <f t="shared" si="2"/>
        <v>50</v>
      </c>
      <c r="BB15" s="286">
        <f t="shared" si="3"/>
        <v>0</v>
      </c>
      <c r="BC15" s="286">
        <f t="shared" si="4"/>
        <v>0</v>
      </c>
    </row>
    <row r="16" spans="1:57" x14ac:dyDescent="0.25">
      <c r="A16" s="456" t="s">
        <v>8</v>
      </c>
      <c r="B16" s="286">
        <v>41.541705716963449</v>
      </c>
      <c r="C16" s="286">
        <v>55.810684161199617</v>
      </c>
      <c r="D16" s="286">
        <v>2.6476101218369257</v>
      </c>
      <c r="E16" s="286">
        <v>100</v>
      </c>
      <c r="G16" s="286">
        <v>41.735655152726238</v>
      </c>
      <c r="H16" s="286">
        <v>54.824436197544955</v>
      </c>
      <c r="I16" s="286">
        <v>3.4399086497288041</v>
      </c>
      <c r="J16" s="286">
        <v>100</v>
      </c>
      <c r="L16" s="286">
        <v>35.331946283336485</v>
      </c>
      <c r="M16" s="286">
        <v>60.24210327217704</v>
      </c>
      <c r="N16" s="286">
        <v>4.4259504444864763</v>
      </c>
      <c r="O16" s="286">
        <v>100</v>
      </c>
      <c r="Q16" s="286">
        <v>37.91085096803242</v>
      </c>
      <c r="R16" s="286">
        <v>59.365150832958122</v>
      </c>
      <c r="S16" s="286">
        <v>2.7239981990094551</v>
      </c>
      <c r="T16" s="286">
        <v>100</v>
      </c>
      <c r="V16" s="286">
        <v>39.606501283147985</v>
      </c>
      <c r="W16" s="286">
        <v>57.713145138294841</v>
      </c>
      <c r="X16" s="286">
        <v>2.6803535785571717</v>
      </c>
      <c r="Y16" s="286">
        <v>100</v>
      </c>
      <c r="Z16" s="10"/>
      <c r="AA16" s="334">
        <v>32.026143790849673</v>
      </c>
      <c r="AB16" s="334">
        <v>64.824717765894235</v>
      </c>
      <c r="AC16" s="334">
        <v>3.1491384432560903</v>
      </c>
      <c r="AD16" s="334">
        <v>100</v>
      </c>
      <c r="AF16" s="334">
        <f>'Tav13'!AF16/'Tav13'!$AI16*100</f>
        <v>45.920745920745922</v>
      </c>
      <c r="AG16" s="334">
        <f>'Tav13'!AG16/'Tav13'!$AI16*100</f>
        <v>52.331002331002331</v>
      </c>
      <c r="AH16" s="334">
        <f>'Tav13'!AH16/'Tav13'!$AI16*100</f>
        <v>1.7482517482517483</v>
      </c>
      <c r="AI16" s="334">
        <f>'Tav13'!AI16/'Tav13'!$AI16*100</f>
        <v>100</v>
      </c>
      <c r="AK16" s="286">
        <f>'Tav13'!AK16/'Tav13'!$AN16*100</f>
        <v>42.396313364055302</v>
      </c>
      <c r="AL16" s="334">
        <f>'Tav13'!AL16/'Tav13'!$AN16*100</f>
        <v>57.603686635944698</v>
      </c>
      <c r="AM16" s="334">
        <f>'Tav13'!AM16/'Tav13'!$AN16*100</f>
        <v>0</v>
      </c>
      <c r="AN16" s="334">
        <f>'Tav13'!AN16/'Tav13'!$AN16*100</f>
        <v>100</v>
      </c>
      <c r="AO16" s="334"/>
      <c r="AP16" s="334">
        <f>'Tav13'!AP16/'Tav13'!$AS16*100</f>
        <v>71.428571428571431</v>
      </c>
      <c r="AQ16" s="334">
        <f>'Tav13'!AQ16/'Tav13'!$AS16*100</f>
        <v>27.040816326530614</v>
      </c>
      <c r="AR16" s="334">
        <f>'Tav13'!AR16/'Tav13'!$AS16*100</f>
        <v>1.5306122448979591</v>
      </c>
      <c r="AS16" s="334">
        <f>'Tav13'!AS16/'Tav13'!$AS16*100</f>
        <v>100</v>
      </c>
      <c r="AT16" s="334"/>
      <c r="AU16" s="286">
        <f>'Tav13'!AU16/'Tav13'!$AX16*100</f>
        <v>68.604651162790702</v>
      </c>
      <c r="AV16" s="286">
        <f>'Tav13'!AV16/'Tav13'!$AX16*100</f>
        <v>11.627906976744185</v>
      </c>
      <c r="AW16" s="334">
        <f>'Tav13'!AW16/'Tav13'!$AX16*100</f>
        <v>19.767441860465116</v>
      </c>
      <c r="AX16" s="334">
        <f>'Tav13'!AX16/'Tav13'!$AX16*100</f>
        <v>100</v>
      </c>
      <c r="AY16" s="334"/>
      <c r="AZ16" s="286">
        <f t="shared" si="1"/>
        <v>-2.8239202657807283</v>
      </c>
      <c r="BA16" s="286">
        <f t="shared" si="2"/>
        <v>-15.412909349786428</v>
      </c>
      <c r="BB16" s="286">
        <f t="shared" si="3"/>
        <v>18.236829615567157</v>
      </c>
      <c r="BC16" s="286">
        <f t="shared" si="4"/>
        <v>0</v>
      </c>
    </row>
    <row r="17" spans="1:55" x14ac:dyDescent="0.25">
      <c r="A17" s="456" t="s">
        <v>9</v>
      </c>
      <c r="B17" s="286">
        <v>45.969599263012434</v>
      </c>
      <c r="C17" s="286">
        <v>41.808690311684323</v>
      </c>
      <c r="D17" s="286">
        <v>12.22171042530324</v>
      </c>
      <c r="E17" s="286">
        <v>100</v>
      </c>
      <c r="G17" s="286">
        <v>41.527834213734252</v>
      </c>
      <c r="H17" s="286">
        <v>45.428687525396185</v>
      </c>
      <c r="I17" s="286">
        <v>13.043478260869565</v>
      </c>
      <c r="J17" s="286">
        <v>100</v>
      </c>
      <c r="L17" s="286">
        <v>39.024390243902438</v>
      </c>
      <c r="M17" s="286">
        <v>48.360870705481247</v>
      </c>
      <c r="N17" s="286">
        <v>12.614739050616313</v>
      </c>
      <c r="O17" s="286">
        <v>100</v>
      </c>
      <c r="Q17" s="286">
        <v>43.918918918918919</v>
      </c>
      <c r="R17" s="286">
        <v>45.270270270270267</v>
      </c>
      <c r="S17" s="286">
        <v>10.810810810810811</v>
      </c>
      <c r="T17" s="286">
        <v>100</v>
      </c>
      <c r="V17" s="286">
        <v>41.694915254237287</v>
      </c>
      <c r="W17" s="286">
        <v>47.005649717514125</v>
      </c>
      <c r="X17" s="286">
        <v>11.299435028248588</v>
      </c>
      <c r="Y17" s="286">
        <v>100</v>
      </c>
      <c r="AA17" s="334">
        <v>41.459074733096088</v>
      </c>
      <c r="AB17" s="334">
        <v>49.021352313167263</v>
      </c>
      <c r="AC17" s="334">
        <v>9.5195729537366542</v>
      </c>
      <c r="AD17" s="334">
        <v>100</v>
      </c>
      <c r="AF17" s="334">
        <f>'Tav13'!AF17/'Tav13'!$AI17*100</f>
        <v>51.016635859519411</v>
      </c>
      <c r="AG17" s="334">
        <f>'Tav13'!AG17/'Tav13'!$AI17*100</f>
        <v>45.471349353049902</v>
      </c>
      <c r="AH17" s="334">
        <f>'Tav13'!AH17/'Tav13'!$AI17*100</f>
        <v>3.512014787430684</v>
      </c>
      <c r="AI17" s="334">
        <f>'Tav13'!AI17/'Tav13'!$AI17*100</f>
        <v>100</v>
      </c>
      <c r="AK17" s="286">
        <f>'Tav13'!AK17/'Tav13'!$AN17*100</f>
        <v>62.135922330097081</v>
      </c>
      <c r="AL17" s="334">
        <f>'Tav13'!AL17/'Tav13'!$AN17*100</f>
        <v>37.864077669902912</v>
      </c>
      <c r="AM17" s="334">
        <f>'Tav13'!AM17/'Tav13'!$AN17*100</f>
        <v>0</v>
      </c>
      <c r="AN17" s="334">
        <f>'Tav13'!AN17/'Tav13'!$AN17*100</f>
        <v>100</v>
      </c>
      <c r="AO17" s="334"/>
      <c r="AP17" s="334">
        <f>'Tav13'!AP17/'Tav13'!$AS17*100</f>
        <v>72.043010752688176</v>
      </c>
      <c r="AQ17" s="334">
        <f>'Tav13'!AQ17/'Tav13'!$AS17*100</f>
        <v>23.118279569892472</v>
      </c>
      <c r="AR17" s="334">
        <f>'Tav13'!AR17/'Tav13'!$AS17*100</f>
        <v>4.838709677419355</v>
      </c>
      <c r="AS17" s="334">
        <f>'Tav13'!AS17/'Tav13'!$AS17*100</f>
        <v>100</v>
      </c>
      <c r="AT17" s="334"/>
      <c r="AU17" s="286">
        <f>'Tav13'!AU17/'Tav13'!$AX17*100</f>
        <v>64.251207729468589</v>
      </c>
      <c r="AV17" s="286">
        <f>'Tav13'!AV17/'Tav13'!$AX17*100</f>
        <v>16.908212560386474</v>
      </c>
      <c r="AW17" s="334">
        <f>'Tav13'!AW17/'Tav13'!$AX17*100</f>
        <v>18.840579710144929</v>
      </c>
      <c r="AX17" s="334">
        <f>'Tav13'!AX17/'Tav13'!$AX17*100</f>
        <v>100</v>
      </c>
      <c r="AY17" s="334"/>
      <c r="AZ17" s="286">
        <f t="shared" si="1"/>
        <v>-7.7918030232195861</v>
      </c>
      <c r="BA17" s="286">
        <f t="shared" si="2"/>
        <v>-6.2100670095059982</v>
      </c>
      <c r="BB17" s="286">
        <f t="shared" si="3"/>
        <v>14.001870032725574</v>
      </c>
      <c r="BC17" s="286">
        <f t="shared" si="4"/>
        <v>0</v>
      </c>
    </row>
    <row r="18" spans="1:55" x14ac:dyDescent="0.25">
      <c r="A18" s="456" t="s">
        <v>10</v>
      </c>
      <c r="B18" s="286">
        <v>57.724827056110684</v>
      </c>
      <c r="C18" s="286">
        <v>24.481168332052267</v>
      </c>
      <c r="D18" s="286">
        <v>17.794004611837046</v>
      </c>
      <c r="E18" s="286">
        <v>100</v>
      </c>
      <c r="G18" s="286">
        <v>57.080474111041802</v>
      </c>
      <c r="H18" s="286">
        <v>24.578914535246412</v>
      </c>
      <c r="I18" s="286">
        <v>18.340611353711793</v>
      </c>
      <c r="J18" s="286">
        <v>100</v>
      </c>
      <c r="L18" s="286">
        <v>53.629376601195553</v>
      </c>
      <c r="M18" s="286">
        <v>28.608027327070879</v>
      </c>
      <c r="N18" s="286">
        <v>17.762596071733562</v>
      </c>
      <c r="O18" s="286">
        <v>100</v>
      </c>
      <c r="Q18" s="286">
        <v>54.440599769319498</v>
      </c>
      <c r="R18" s="286">
        <v>32.064590542099189</v>
      </c>
      <c r="S18" s="286">
        <v>13.494809688581316</v>
      </c>
      <c r="T18" s="286">
        <v>100</v>
      </c>
      <c r="V18" s="286">
        <v>48.793284365162641</v>
      </c>
      <c r="W18" s="286">
        <v>29.800629590766004</v>
      </c>
      <c r="X18" s="286">
        <v>21.406086044071355</v>
      </c>
      <c r="Y18" s="286">
        <v>100</v>
      </c>
      <c r="AA18" s="334">
        <v>50.809061488673137</v>
      </c>
      <c r="AB18" s="334">
        <v>36.569579288025892</v>
      </c>
      <c r="AC18" s="334">
        <v>12.621359223300971</v>
      </c>
      <c r="AD18" s="334">
        <v>100</v>
      </c>
      <c r="AF18" s="334">
        <f>'Tav13'!AF18/'Tav13'!$AI18*100</f>
        <v>50.980392156862742</v>
      </c>
      <c r="AG18" s="334">
        <f>'Tav13'!AG18/'Tav13'!$AI18*100</f>
        <v>49.019607843137251</v>
      </c>
      <c r="AH18" s="334">
        <f>'Tav13'!AH18/'Tav13'!$AI18*100</f>
        <v>0</v>
      </c>
      <c r="AI18" s="334">
        <f>'Tav13'!AI18/'Tav13'!$AI18*100</f>
        <v>100</v>
      </c>
      <c r="AK18" s="286">
        <f>'Tav13'!AK18/'Tav13'!$AN18*100</f>
        <v>60</v>
      </c>
      <c r="AL18" s="334">
        <f>'Tav13'!AL18/'Tav13'!$AN18*100</f>
        <v>40</v>
      </c>
      <c r="AM18" s="334">
        <f>'Tav13'!AM18/'Tav13'!$AN18*100</f>
        <v>0</v>
      </c>
      <c r="AN18" s="334">
        <f>'Tav13'!AN18/'Tav13'!$AN18*100</f>
        <v>100</v>
      </c>
      <c r="AO18" s="334"/>
      <c r="AP18" s="334">
        <f>'Tav13'!AP18/'Tav13'!$AS18*100</f>
        <v>66.666666666666657</v>
      </c>
      <c r="AQ18" s="334">
        <f>'Tav13'!AQ18/'Tav13'!$AS18*100</f>
        <v>22.222222222222221</v>
      </c>
      <c r="AR18" s="334">
        <f>'Tav13'!AR18/'Tav13'!$AS18*100</f>
        <v>11.111111111111111</v>
      </c>
      <c r="AS18" s="334">
        <f>'Tav13'!AS18/'Tav13'!$AS18*100</f>
        <v>100</v>
      </c>
      <c r="AT18" s="334"/>
      <c r="AU18" s="286">
        <f>'Tav13'!AU18/'Tav13'!$AX18*100</f>
        <v>40</v>
      </c>
      <c r="AV18" s="286">
        <f>'Tav13'!AV18/'Tav13'!$AX18*100</f>
        <v>0</v>
      </c>
      <c r="AW18" s="334">
        <f>'Tav13'!AW18/'Tav13'!$AX18*100</f>
        <v>60</v>
      </c>
      <c r="AX18" s="334">
        <f>'Tav13'!AX18/'Tav13'!$AX18*100</f>
        <v>100</v>
      </c>
      <c r="AY18" s="334"/>
      <c r="AZ18" s="286">
        <f t="shared" si="1"/>
        <v>-26.666666666666657</v>
      </c>
      <c r="BA18" s="286">
        <f t="shared" si="2"/>
        <v>-22.222222222222221</v>
      </c>
      <c r="BB18" s="286">
        <f t="shared" si="3"/>
        <v>48.888888888888886</v>
      </c>
      <c r="BC18" s="286">
        <f t="shared" si="4"/>
        <v>0</v>
      </c>
    </row>
    <row r="19" spans="1:55" x14ac:dyDescent="0.25">
      <c r="A19" s="456" t="s">
        <v>11</v>
      </c>
      <c r="B19" s="286">
        <v>63.564908722109536</v>
      </c>
      <c r="C19" s="286">
        <v>22.565922920892493</v>
      </c>
      <c r="D19" s="286">
        <v>13.869168356997971</v>
      </c>
      <c r="E19" s="286">
        <v>100</v>
      </c>
      <c r="G19" s="286">
        <v>55.687973997833154</v>
      </c>
      <c r="H19" s="286">
        <v>27.302275189599136</v>
      </c>
      <c r="I19" s="286">
        <v>17.009750812567713</v>
      </c>
      <c r="J19" s="286">
        <v>100</v>
      </c>
      <c r="L19" s="286">
        <v>52.533992583436337</v>
      </c>
      <c r="M19" s="286">
        <v>27.812113720642767</v>
      </c>
      <c r="N19" s="286">
        <v>19.653893695920889</v>
      </c>
      <c r="O19" s="286">
        <v>100</v>
      </c>
      <c r="Q19" s="286">
        <v>50.085324232081909</v>
      </c>
      <c r="R19" s="286">
        <v>32.167235494880551</v>
      </c>
      <c r="S19" s="286">
        <v>17.747440273037544</v>
      </c>
      <c r="T19" s="286">
        <v>100</v>
      </c>
      <c r="V19" s="286">
        <v>53.762135922330103</v>
      </c>
      <c r="W19" s="286">
        <v>35.436893203883493</v>
      </c>
      <c r="X19" s="286">
        <v>10.800970873786406</v>
      </c>
      <c r="Y19" s="286">
        <v>100</v>
      </c>
      <c r="AA19" s="334">
        <v>54.231974921630098</v>
      </c>
      <c r="AB19" s="334">
        <v>40.125391849529777</v>
      </c>
      <c r="AC19" s="334">
        <v>5.6426332288401255</v>
      </c>
      <c r="AD19" s="334">
        <v>100</v>
      </c>
      <c r="AF19" s="334">
        <f>'Tav13'!AF19/'Tav13'!$AI19*100</f>
        <v>67.676767676767682</v>
      </c>
      <c r="AG19" s="334">
        <f>'Tav13'!AG19/'Tav13'!$AI19*100</f>
        <v>28.28282828282828</v>
      </c>
      <c r="AH19" s="334">
        <f>'Tav13'!AH19/'Tav13'!$AI19*100</f>
        <v>4.0404040404040407</v>
      </c>
      <c r="AI19" s="334">
        <f>'Tav13'!AI19/'Tav13'!$AI19*100</f>
        <v>100</v>
      </c>
      <c r="AK19" s="286">
        <f>'Tav13'!AK19/'Tav13'!$AN19*100</f>
        <v>57.142857142857139</v>
      </c>
      <c r="AL19" s="334">
        <f>'Tav13'!AL19/'Tav13'!$AN19*100</f>
        <v>42.857142857142854</v>
      </c>
      <c r="AM19" s="334">
        <f>'Tav13'!AM19/'Tav13'!$AN19*100</f>
        <v>0</v>
      </c>
      <c r="AN19" s="334">
        <f>'Tav13'!AN19/'Tav13'!$AN19*100</f>
        <v>100</v>
      </c>
      <c r="AO19" s="334"/>
      <c r="AP19" s="334">
        <f>'Tav13'!AP19/'Tav13'!$AS19*100</f>
        <v>80.769230769230774</v>
      </c>
      <c r="AQ19" s="334">
        <f>'Tav13'!AQ19/'Tav13'!$AS19*100</f>
        <v>7.6923076923076925</v>
      </c>
      <c r="AR19" s="334">
        <f>'Tav13'!AR19/'Tav13'!$AS19*100</f>
        <v>11.538461538461538</v>
      </c>
      <c r="AS19" s="334">
        <f>'Tav13'!AS19/'Tav13'!$AS19*100</f>
        <v>100</v>
      </c>
      <c r="AT19" s="334"/>
      <c r="AU19" s="286">
        <f>'Tav13'!AU19/'Tav13'!$AX19*100</f>
        <v>76.923076923076934</v>
      </c>
      <c r="AV19" s="286">
        <f>'Tav13'!AV19/'Tav13'!$AX19*100</f>
        <v>0</v>
      </c>
      <c r="AW19" s="334">
        <f>'Tav13'!AW19/'Tav13'!$AX19*100</f>
        <v>23.076923076923077</v>
      </c>
      <c r="AX19" s="334">
        <f>'Tav13'!AX19/'Tav13'!$AX19*100</f>
        <v>100</v>
      </c>
      <c r="AY19" s="334"/>
      <c r="AZ19" s="286">
        <f t="shared" si="1"/>
        <v>-3.8461538461538396</v>
      </c>
      <c r="BA19" s="286">
        <f t="shared" si="2"/>
        <v>-7.6923076923076925</v>
      </c>
      <c r="BB19" s="286">
        <f t="shared" si="3"/>
        <v>11.538461538461538</v>
      </c>
      <c r="BC19" s="286">
        <f t="shared" si="4"/>
        <v>0</v>
      </c>
    </row>
    <row r="20" spans="1:55" x14ac:dyDescent="0.25">
      <c r="A20" s="456" t="s">
        <v>12</v>
      </c>
      <c r="B20" s="286">
        <v>23.648283615868703</v>
      </c>
      <c r="C20" s="286">
        <v>73.752682990932584</v>
      </c>
      <c r="D20" s="286">
        <v>2.5990333931987091</v>
      </c>
      <c r="E20" s="286">
        <v>100</v>
      </c>
      <c r="G20" s="286">
        <v>25.102409776414859</v>
      </c>
      <c r="H20" s="286">
        <v>71.723459276380524</v>
      </c>
      <c r="I20" s="286">
        <v>3.1741309472046133</v>
      </c>
      <c r="J20" s="286">
        <v>100</v>
      </c>
      <c r="L20" s="286">
        <v>25.479299805501526</v>
      </c>
      <c r="M20" s="286">
        <v>72.181161433731589</v>
      </c>
      <c r="N20" s="286">
        <v>2.3395387607668798</v>
      </c>
      <c r="O20" s="286">
        <v>100</v>
      </c>
      <c r="Q20" s="286">
        <v>24.255042674463247</v>
      </c>
      <c r="R20" s="286">
        <v>73.391217034346298</v>
      </c>
      <c r="S20" s="286">
        <v>2.353740291190455</v>
      </c>
      <c r="T20" s="286">
        <v>100</v>
      </c>
      <c r="V20" s="286">
        <v>23.534366576819409</v>
      </c>
      <c r="W20" s="286">
        <v>73.885332434860743</v>
      </c>
      <c r="X20" s="286">
        <v>2.580300988319856</v>
      </c>
      <c r="Y20" s="286">
        <v>100</v>
      </c>
      <c r="AA20" s="334">
        <v>25.841400761891446</v>
      </c>
      <c r="AB20" s="334">
        <v>72.100094362702265</v>
      </c>
      <c r="AC20" s="334">
        <v>2.058504875406284</v>
      </c>
      <c r="AD20" s="334">
        <v>100</v>
      </c>
      <c r="AF20" s="334">
        <f>'Tav13'!AF20/'Tav13'!$AI20*100</f>
        <v>30.695900857959963</v>
      </c>
      <c r="AG20" s="334">
        <f>'Tav13'!AG20/'Tav13'!$AI20*100</f>
        <v>68.926188206455123</v>
      </c>
      <c r="AH20" s="334">
        <f>'Tav13'!AH20/'Tav13'!$AI20*100</f>
        <v>0.37791093558491079</v>
      </c>
      <c r="AI20" s="334">
        <f>'Tav13'!AI20/'Tav13'!$AI20*100</f>
        <v>100</v>
      </c>
      <c r="AK20" s="286">
        <f>'Tav13'!AK20/'Tav13'!$AN20*100</f>
        <v>28.61250231867928</v>
      </c>
      <c r="AL20" s="334">
        <f>'Tav13'!AL20/'Tav13'!$AN20*100</f>
        <v>71.322574661472828</v>
      </c>
      <c r="AM20" s="334">
        <f>'Tav13'!AM20/'Tav13'!$AN20*100</f>
        <v>6.4923019847894642E-2</v>
      </c>
      <c r="AN20" s="334">
        <f>'Tav13'!AN20/'Tav13'!$AN20*100</f>
        <v>100</v>
      </c>
      <c r="AO20" s="334"/>
      <c r="AP20" s="334">
        <f>'Tav13'!AP20/'Tav13'!$AS20*100</f>
        <v>61.636703016013364</v>
      </c>
      <c r="AQ20" s="334">
        <f>'Tav13'!AQ20/'Tav13'!$AS20*100</f>
        <v>35.612535612535609</v>
      </c>
      <c r="AR20" s="334">
        <f>'Tav13'!AR20/'Tav13'!$AS20*100</f>
        <v>2.7507613714510266</v>
      </c>
      <c r="AS20" s="334">
        <f>'Tav13'!AS20/'Tav13'!$AS20*100</f>
        <v>100</v>
      </c>
      <c r="AT20" s="334"/>
      <c r="AU20" s="286">
        <f>'Tav13'!AU20/'Tav13'!$AX20*100</f>
        <v>52.234619062798849</v>
      </c>
      <c r="AV20" s="286">
        <f>'Tav13'!AV20/'Tav13'!$AX20*100</f>
        <v>35.371373924131333</v>
      </c>
      <c r="AW20" s="334">
        <f>'Tav13'!AW20/'Tav13'!$AX20*100</f>
        <v>12.394007013069812</v>
      </c>
      <c r="AX20" s="334">
        <f>'Tav13'!AX20/'Tav13'!$AX20*100</f>
        <v>100</v>
      </c>
      <c r="AY20" s="334"/>
      <c r="AZ20" s="286">
        <f t="shared" si="1"/>
        <v>-9.4020839532145146</v>
      </c>
      <c r="BA20" s="286">
        <f t="shared" si="2"/>
        <v>-0.24116168840427576</v>
      </c>
      <c r="BB20" s="286">
        <f t="shared" si="3"/>
        <v>9.6432456416187851</v>
      </c>
      <c r="BC20" s="286">
        <f t="shared" si="4"/>
        <v>0</v>
      </c>
    </row>
    <row r="21" spans="1:55" x14ac:dyDescent="0.25">
      <c r="A21" s="456" t="s">
        <v>13</v>
      </c>
      <c r="B21" s="286">
        <v>51.508894536213468</v>
      </c>
      <c r="C21" s="286">
        <v>45.155654383735708</v>
      </c>
      <c r="D21" s="286">
        <v>3.3354510800508259</v>
      </c>
      <c r="E21" s="286">
        <v>100</v>
      </c>
      <c r="G21" s="286">
        <v>49.349693251533743</v>
      </c>
      <c r="H21" s="286">
        <v>47.018404907975459</v>
      </c>
      <c r="I21" s="286">
        <v>3.6319018404907979</v>
      </c>
      <c r="J21" s="286">
        <v>100</v>
      </c>
      <c r="L21" s="286">
        <v>46.706212925382459</v>
      </c>
      <c r="M21" s="286">
        <v>49.578520137371214</v>
      </c>
      <c r="N21" s="286">
        <v>3.7152669372463318</v>
      </c>
      <c r="O21" s="286">
        <v>100</v>
      </c>
      <c r="Q21" s="286">
        <v>45.602865101472347</v>
      </c>
      <c r="R21" s="286">
        <v>49.383207321925987</v>
      </c>
      <c r="S21" s="286">
        <v>5.0139275766016711</v>
      </c>
      <c r="T21" s="286">
        <v>100</v>
      </c>
      <c r="V21" s="286">
        <v>55.94607607125662</v>
      </c>
      <c r="W21" s="286">
        <v>41.309581126624941</v>
      </c>
      <c r="X21" s="286">
        <v>2.7443428021184402</v>
      </c>
      <c r="Y21" s="286">
        <v>100</v>
      </c>
      <c r="AA21" s="334">
        <v>38.553191489361701</v>
      </c>
      <c r="AB21" s="334">
        <v>58.468085106382986</v>
      </c>
      <c r="AC21" s="334">
        <v>2.9787234042553195</v>
      </c>
      <c r="AD21" s="334">
        <v>100</v>
      </c>
      <c r="AF21" s="334">
        <f>'Tav13'!AF21/'Tav13'!$AI21*100</f>
        <v>51.570048309178738</v>
      </c>
      <c r="AG21" s="334">
        <f>'Tav13'!AG21/'Tav13'!$AI21*100</f>
        <v>47.222222222222221</v>
      </c>
      <c r="AH21" s="334">
        <f>'Tav13'!AH21/'Tav13'!$AI21*100</f>
        <v>1.2077294685990339</v>
      </c>
      <c r="AI21" s="334">
        <f>'Tav13'!AI21/'Tav13'!$AI21*100</f>
        <v>100</v>
      </c>
      <c r="AK21" s="286">
        <f>'Tav13'!AK21/'Tav13'!$AN21*100</f>
        <v>57.083333333333329</v>
      </c>
      <c r="AL21" s="334">
        <f>'Tav13'!AL21/'Tav13'!$AN21*100</f>
        <v>42.916666666666664</v>
      </c>
      <c r="AM21" s="334">
        <f>'Tav13'!AM21/'Tav13'!$AN21*100</f>
        <v>0</v>
      </c>
      <c r="AN21" s="334">
        <f>'Tav13'!AN21/'Tav13'!$AN21*100</f>
        <v>100</v>
      </c>
      <c r="AO21" s="334"/>
      <c r="AP21" s="334">
        <f>'Tav13'!AP21/'Tav13'!$AS21*100</f>
        <v>67.058823529411754</v>
      </c>
      <c r="AQ21" s="334">
        <f>'Tav13'!AQ21/'Tav13'!$AS21*100</f>
        <v>17.058823529411764</v>
      </c>
      <c r="AR21" s="334">
        <f>'Tav13'!AR21/'Tav13'!$AS21*100</f>
        <v>15.882352941176469</v>
      </c>
      <c r="AS21" s="334">
        <f>'Tav13'!AS21/'Tav13'!$AS21*100</f>
        <v>100</v>
      </c>
      <c r="AT21" s="334"/>
      <c r="AU21" s="286">
        <f>'Tav13'!AU21/'Tav13'!$AX21*100</f>
        <v>65</v>
      </c>
      <c r="AV21" s="286">
        <f>'Tav13'!AV21/'Tav13'!$AX21*100</f>
        <v>8.5714285714285712</v>
      </c>
      <c r="AW21" s="334">
        <f>'Tav13'!AW21/'Tav13'!$AX21*100</f>
        <v>26.428571428571431</v>
      </c>
      <c r="AX21" s="334">
        <f>'Tav13'!AX21/'Tav13'!$AX21*100</f>
        <v>100</v>
      </c>
      <c r="AY21" s="334"/>
      <c r="AZ21" s="286">
        <f t="shared" si="1"/>
        <v>-2.0588235294117538</v>
      </c>
      <c r="BA21" s="286">
        <f t="shared" si="2"/>
        <v>-8.4873949579831933</v>
      </c>
      <c r="BB21" s="286">
        <f t="shared" si="3"/>
        <v>10.546218487394961</v>
      </c>
      <c r="BC21" s="286">
        <f t="shared" si="4"/>
        <v>0</v>
      </c>
    </row>
    <row r="22" spans="1:55" x14ac:dyDescent="0.25">
      <c r="A22" s="456" t="s">
        <v>14</v>
      </c>
      <c r="B22" s="286">
        <v>49.291166848418754</v>
      </c>
      <c r="C22" s="286">
        <v>35.768811341330427</v>
      </c>
      <c r="D22" s="286">
        <v>14.940021810250817</v>
      </c>
      <c r="E22" s="286">
        <v>100</v>
      </c>
      <c r="G22" s="286">
        <v>43.247344461305012</v>
      </c>
      <c r="H22" s="286">
        <v>36.115326251896811</v>
      </c>
      <c r="I22" s="286">
        <v>20.637329286798177</v>
      </c>
      <c r="J22" s="286">
        <v>100</v>
      </c>
      <c r="L22" s="286">
        <v>46.666666666666664</v>
      </c>
      <c r="M22" s="286">
        <v>32.878787878787882</v>
      </c>
      <c r="N22" s="286">
        <v>20.454545454545457</v>
      </c>
      <c r="O22" s="286">
        <v>100</v>
      </c>
      <c r="Q22" s="286">
        <v>54.474708171206224</v>
      </c>
      <c r="R22" s="286">
        <v>24.5136186770428</v>
      </c>
      <c r="S22" s="286">
        <v>21.011673151750973</v>
      </c>
      <c r="T22" s="286">
        <v>100</v>
      </c>
      <c r="V22" s="286">
        <v>56.157635467980292</v>
      </c>
      <c r="W22" s="286">
        <v>19.950738916256157</v>
      </c>
      <c r="X22" s="286">
        <v>23.891625615763548</v>
      </c>
      <c r="Y22" s="286">
        <v>100</v>
      </c>
      <c r="AA22" s="334">
        <v>65.680473372781066</v>
      </c>
      <c r="AB22" s="334">
        <v>23.668639053254438</v>
      </c>
      <c r="AC22" s="334">
        <v>10.650887573964498</v>
      </c>
      <c r="AD22" s="334">
        <v>100</v>
      </c>
      <c r="AF22" s="334">
        <f>'Tav13'!AF22/'Tav13'!$AI22*100</f>
        <v>72.5</v>
      </c>
      <c r="AG22" s="334">
        <f>'Tav13'!AG22/'Tav13'!$AI22*100</f>
        <v>27.500000000000004</v>
      </c>
      <c r="AH22" s="334">
        <f>'Tav13'!AH22/'Tav13'!$AI22*100</f>
        <v>0</v>
      </c>
      <c r="AI22" s="334">
        <f>'Tav13'!AI22/'Tav13'!$AI22*100</f>
        <v>100</v>
      </c>
      <c r="AK22" s="286">
        <f>'Tav13'!AK22/'Tav13'!$AN22*100</f>
        <v>61.904761904761905</v>
      </c>
      <c r="AL22" s="334">
        <f>'Tav13'!AL22/'Tav13'!$AN22*100</f>
        <v>38.095238095238095</v>
      </c>
      <c r="AM22" s="334">
        <f>'Tav13'!AM22/'Tav13'!$AN22*100</f>
        <v>0</v>
      </c>
      <c r="AN22" s="334">
        <f>'Tav13'!AN22/'Tav13'!$AN22*100</f>
        <v>100</v>
      </c>
      <c r="AO22" s="334"/>
      <c r="AP22" s="334">
        <f>'Tav13'!AP22/'Tav13'!$AS22*100</f>
        <v>72.222222222222214</v>
      </c>
      <c r="AQ22" s="334">
        <f>'Tav13'!AQ22/'Tav13'!$AS22*100</f>
        <v>11.111111111111111</v>
      </c>
      <c r="AR22" s="334">
        <f>'Tav13'!AR22/'Tav13'!$AS22*100</f>
        <v>16.666666666666664</v>
      </c>
      <c r="AS22" s="334">
        <f>'Tav13'!AS22/'Tav13'!$AS22*100</f>
        <v>100</v>
      </c>
      <c r="AT22" s="334"/>
      <c r="AU22" s="286">
        <f>'Tav13'!AU22/'Tav13'!$AX22*100</f>
        <v>33.333333333333329</v>
      </c>
      <c r="AV22" s="286">
        <f>'Tav13'!AV22/'Tav13'!$AX22*100</f>
        <v>0</v>
      </c>
      <c r="AW22" s="334">
        <f>'Tav13'!AW22/'Tav13'!$AX22*100</f>
        <v>66.666666666666657</v>
      </c>
      <c r="AX22" s="334">
        <f>'Tav13'!AX22/'Tav13'!$AX22*100</f>
        <v>100</v>
      </c>
      <c r="AY22" s="334"/>
      <c r="AZ22" s="286">
        <f t="shared" si="1"/>
        <v>-38.888888888888886</v>
      </c>
      <c r="BA22" s="286">
        <f t="shared" si="2"/>
        <v>-11.111111111111111</v>
      </c>
      <c r="BB22" s="286">
        <f t="shared" si="3"/>
        <v>49.999999999999993</v>
      </c>
      <c r="BC22" s="286">
        <f t="shared" si="4"/>
        <v>0</v>
      </c>
    </row>
    <row r="23" spans="1:55" x14ac:dyDescent="0.25">
      <c r="A23" s="456" t="s">
        <v>15</v>
      </c>
      <c r="B23" s="286">
        <v>47.528278173439467</v>
      </c>
      <c r="C23" s="286">
        <v>37.255969836615002</v>
      </c>
      <c r="D23" s="286">
        <v>15.21575198994554</v>
      </c>
      <c r="E23" s="286">
        <v>100</v>
      </c>
      <c r="G23" s="286">
        <v>47.264724376440995</v>
      </c>
      <c r="H23" s="286">
        <v>37.324460280863555</v>
      </c>
      <c r="I23" s="286">
        <v>15.410815342695452</v>
      </c>
      <c r="J23" s="286">
        <v>100</v>
      </c>
      <c r="L23" s="286">
        <v>47.387049760566313</v>
      </c>
      <c r="M23" s="286">
        <v>36.352279825109306</v>
      </c>
      <c r="N23" s="286">
        <v>16.26067041432438</v>
      </c>
      <c r="O23" s="286">
        <v>100</v>
      </c>
      <c r="Q23" s="286">
        <v>46.521958606764265</v>
      </c>
      <c r="R23" s="286">
        <v>36.506814740030286</v>
      </c>
      <c r="S23" s="286">
        <v>16.971226653205452</v>
      </c>
      <c r="T23" s="286">
        <v>100</v>
      </c>
      <c r="V23" s="286">
        <v>45.80249768732655</v>
      </c>
      <c r="W23" s="286">
        <v>37.985661424606846</v>
      </c>
      <c r="X23" s="286">
        <v>16.211840888066607</v>
      </c>
      <c r="Y23" s="286">
        <v>100</v>
      </c>
      <c r="AA23" s="334">
        <v>48.882069267864971</v>
      </c>
      <c r="AB23" s="334">
        <v>38.185006576063131</v>
      </c>
      <c r="AC23" s="334">
        <v>12.932924156071898</v>
      </c>
      <c r="AD23" s="334">
        <v>100</v>
      </c>
      <c r="AF23" s="334">
        <f>'Tav13'!AF23/'Tav13'!$AI23*100</f>
        <v>54.960981047937572</v>
      </c>
      <c r="AG23" s="334">
        <f>'Tav13'!AG23/'Tav13'!$AI23*100</f>
        <v>42.363433667781493</v>
      </c>
      <c r="AH23" s="334">
        <f>'Tav13'!AH23/'Tav13'!$AI23*100</f>
        <v>2.6755852842809364</v>
      </c>
      <c r="AI23" s="334">
        <f>'Tav13'!AI23/'Tav13'!$AI23*100</f>
        <v>100</v>
      </c>
      <c r="AK23" s="286">
        <f>'Tav13'!AK23/'Tav13'!$AN23*100</f>
        <v>63.636363636363633</v>
      </c>
      <c r="AL23" s="334">
        <f>'Tav13'!AL23/'Tav13'!$AN23*100</f>
        <v>35.795454545454547</v>
      </c>
      <c r="AM23" s="334">
        <f>'Tav13'!AM23/'Tav13'!$AN23*100</f>
        <v>0.56818181818181823</v>
      </c>
      <c r="AN23" s="334">
        <f>'Tav13'!AN23/'Tav13'!$AN23*100</f>
        <v>100</v>
      </c>
      <c r="AO23" s="334"/>
      <c r="AP23" s="334">
        <f>'Tav13'!AP23/'Tav13'!$AS23*100</f>
        <v>73.607038123167158</v>
      </c>
      <c r="AQ23" s="334">
        <f>'Tav13'!AQ23/'Tav13'!$AS23*100</f>
        <v>16.129032258064516</v>
      </c>
      <c r="AR23" s="334">
        <f>'Tav13'!AR23/'Tav13'!$AS23*100</f>
        <v>10.263929618768328</v>
      </c>
      <c r="AS23" s="334">
        <f>'Tav13'!AS23/'Tav13'!$AS23*100</f>
        <v>100</v>
      </c>
      <c r="AT23" s="334"/>
      <c r="AU23" s="286">
        <f>'Tav13'!AU23/'Tav13'!$AX23*100</f>
        <v>58.490566037735846</v>
      </c>
      <c r="AV23" s="286">
        <f>'Tav13'!AV23/'Tav13'!$AX23*100</f>
        <v>14.150943396226415</v>
      </c>
      <c r="AW23" s="334">
        <f>'Tav13'!AW23/'Tav13'!$AX23*100</f>
        <v>27.358490566037734</v>
      </c>
      <c r="AX23" s="334">
        <f>'Tav13'!AX23/'Tav13'!$AX23*100</f>
        <v>100</v>
      </c>
      <c r="AY23" s="334"/>
      <c r="AZ23" s="286">
        <f t="shared" si="1"/>
        <v>-15.116472085431312</v>
      </c>
      <c r="BA23" s="286">
        <f t="shared" si="2"/>
        <v>-1.978088861838101</v>
      </c>
      <c r="BB23" s="286">
        <f t="shared" si="3"/>
        <v>17.094560947269407</v>
      </c>
      <c r="BC23" s="286">
        <f t="shared" si="4"/>
        <v>0</v>
      </c>
    </row>
    <row r="24" spans="1:55" x14ac:dyDescent="0.25">
      <c r="A24" s="456" t="s">
        <v>16</v>
      </c>
      <c r="B24" s="286">
        <v>46.816827997021591</v>
      </c>
      <c r="C24" s="286">
        <v>45.765078183172001</v>
      </c>
      <c r="D24" s="286">
        <v>7.4180938198064039</v>
      </c>
      <c r="E24" s="286">
        <v>100</v>
      </c>
      <c r="G24" s="286">
        <v>42.563671311869292</v>
      </c>
      <c r="H24" s="286">
        <v>50.048053820278717</v>
      </c>
      <c r="I24" s="286">
        <v>7.3882748678519947</v>
      </c>
      <c r="J24" s="286">
        <v>100</v>
      </c>
      <c r="L24" s="286">
        <v>43.588961731971338</v>
      </c>
      <c r="M24" s="286">
        <v>48.665955176093917</v>
      </c>
      <c r="N24" s="286">
        <v>7.7450830919347453</v>
      </c>
      <c r="O24" s="286">
        <v>100</v>
      </c>
      <c r="Q24" s="286">
        <v>46.134996658498551</v>
      </c>
      <c r="R24" s="286">
        <v>46.446870126977053</v>
      </c>
      <c r="S24" s="286">
        <v>7.418133214524393</v>
      </c>
      <c r="T24" s="286">
        <v>100</v>
      </c>
      <c r="V24" s="286">
        <v>43.53518821603928</v>
      </c>
      <c r="W24" s="286">
        <v>50.054555373704311</v>
      </c>
      <c r="X24" s="286">
        <v>6.4102564102564097</v>
      </c>
      <c r="Y24" s="286">
        <v>100</v>
      </c>
      <c r="AA24" s="334">
        <v>44.656685596282912</v>
      </c>
      <c r="AB24" s="334">
        <v>51.522973670624673</v>
      </c>
      <c r="AC24" s="334">
        <v>3.8203407330924111</v>
      </c>
      <c r="AD24" s="334">
        <v>100</v>
      </c>
      <c r="AF24" s="334">
        <f>'Tav13'!AF24/'Tav13'!$AI24*100</f>
        <v>40.018484288354898</v>
      </c>
      <c r="AG24" s="334">
        <f>'Tav13'!AG24/'Tav13'!$AI24*100</f>
        <v>58.964879852125698</v>
      </c>
      <c r="AH24" s="334">
        <f>'Tav13'!AH24/'Tav13'!$AI24*100</f>
        <v>1.0166358595194085</v>
      </c>
      <c r="AI24" s="334">
        <f>'Tav13'!AI24/'Tav13'!$AI24*100</f>
        <v>100</v>
      </c>
      <c r="AK24" s="286">
        <f>'Tav13'!AK24/'Tav13'!$AN24*100</f>
        <v>53.387533875338754</v>
      </c>
      <c r="AL24" s="334">
        <f>'Tav13'!AL24/'Tav13'!$AN24*100</f>
        <v>46.612466124661246</v>
      </c>
      <c r="AM24" s="334">
        <f>'Tav13'!AM24/'Tav13'!$AN24*100</f>
        <v>0</v>
      </c>
      <c r="AN24" s="334">
        <f>'Tav13'!AN24/'Tav13'!$AN24*100</f>
        <v>100</v>
      </c>
      <c r="AO24" s="334"/>
      <c r="AP24" s="334">
        <f>'Tav13'!AP24/'Tav13'!$AS24*100</f>
        <v>87.8125</v>
      </c>
      <c r="AQ24" s="334">
        <f>'Tav13'!AQ24/'Tav13'!$AS24*100</f>
        <v>6.8750000000000009</v>
      </c>
      <c r="AR24" s="334">
        <f>'Tav13'!AR24/'Tav13'!$AS24*100</f>
        <v>5.3125</v>
      </c>
      <c r="AS24" s="334">
        <f>'Tav13'!AS24/'Tav13'!$AS24*100</f>
        <v>100</v>
      </c>
      <c r="AT24" s="334"/>
      <c r="AU24" s="286">
        <f>'Tav13'!AU24/'Tav13'!$AX24*100</f>
        <v>68.896321070234109</v>
      </c>
      <c r="AV24" s="286">
        <f>'Tav13'!AV24/'Tav13'!$AX24*100</f>
        <v>8.3612040133779271</v>
      </c>
      <c r="AW24" s="334">
        <f>'Tav13'!AW24/'Tav13'!$AX24*100</f>
        <v>22.742474916387959</v>
      </c>
      <c r="AX24" s="334">
        <f>'Tav13'!AX24/'Tav13'!$AX24*100</f>
        <v>100</v>
      </c>
      <c r="AY24" s="334"/>
      <c r="AZ24" s="286">
        <f t="shared" si="1"/>
        <v>-18.916178929765891</v>
      </c>
      <c r="BA24" s="286">
        <f t="shared" si="2"/>
        <v>1.4862040133779262</v>
      </c>
      <c r="BB24" s="286">
        <f t="shared" si="3"/>
        <v>17.429974916387959</v>
      </c>
      <c r="BC24" s="286">
        <f t="shared" si="4"/>
        <v>0</v>
      </c>
    </row>
    <row r="25" spans="1:55" x14ac:dyDescent="0.25">
      <c r="A25" s="456" t="s">
        <v>17</v>
      </c>
      <c r="B25" s="286">
        <v>43.253373313343332</v>
      </c>
      <c r="C25" s="286">
        <v>39.280359820089956</v>
      </c>
      <c r="D25" s="286">
        <v>17.466266866566716</v>
      </c>
      <c r="E25" s="286">
        <v>100</v>
      </c>
      <c r="G25" s="286">
        <v>38.454627133872414</v>
      </c>
      <c r="H25" s="286">
        <v>48.787061994609168</v>
      </c>
      <c r="I25" s="286">
        <v>12.758310871518418</v>
      </c>
      <c r="J25" s="286">
        <v>100</v>
      </c>
      <c r="L25" s="286">
        <v>36.070381231671554</v>
      </c>
      <c r="M25" s="286">
        <v>54.398826979472133</v>
      </c>
      <c r="N25" s="286">
        <v>9.5307917888563054</v>
      </c>
      <c r="O25" s="286">
        <v>100</v>
      </c>
      <c r="Q25" s="286">
        <v>45.729537366548044</v>
      </c>
      <c r="R25" s="286">
        <v>47.864768683274022</v>
      </c>
      <c r="S25" s="286">
        <v>6.4056939501779357</v>
      </c>
      <c r="T25" s="286">
        <v>100</v>
      </c>
      <c r="V25" s="286">
        <v>43.79562043795621</v>
      </c>
      <c r="W25" s="286">
        <v>49.343065693430653</v>
      </c>
      <c r="X25" s="286">
        <v>6.8613138686131396</v>
      </c>
      <c r="Y25" s="286">
        <v>100</v>
      </c>
      <c r="AA25" s="334">
        <v>43.594009983361062</v>
      </c>
      <c r="AB25" s="334">
        <v>54.242928452579029</v>
      </c>
      <c r="AC25" s="334">
        <v>2.1630615640599005</v>
      </c>
      <c r="AD25" s="334">
        <v>100</v>
      </c>
      <c r="AF25" s="334">
        <f>'Tav13'!AF25/'Tav13'!$AI25*100</f>
        <v>51.532033426183844</v>
      </c>
      <c r="AG25" s="334">
        <f>'Tav13'!AG25/'Tav13'!$AI25*100</f>
        <v>47.910863509749305</v>
      </c>
      <c r="AH25" s="334">
        <f>'Tav13'!AH25/'Tav13'!$AI25*100</f>
        <v>0.55710306406685239</v>
      </c>
      <c r="AI25" s="334">
        <f>'Tav13'!AI25/'Tav13'!$AI25*100</f>
        <v>100</v>
      </c>
      <c r="AK25" s="286">
        <f>'Tav13'!AK25/'Tav13'!$AN25*100</f>
        <v>50.588235294117645</v>
      </c>
      <c r="AL25" s="334">
        <f>'Tav13'!AL25/'Tav13'!$AN25*100</f>
        <v>49.411764705882355</v>
      </c>
      <c r="AM25" s="334">
        <f>'Tav13'!AM25/'Tav13'!$AN25*100</f>
        <v>0</v>
      </c>
      <c r="AN25" s="334">
        <f>'Tav13'!AN25/'Tav13'!$AN25*100</f>
        <v>100</v>
      </c>
      <c r="AO25" s="334"/>
      <c r="AP25" s="334">
        <f>'Tav13'!AP25/'Tav13'!$AS25*100</f>
        <v>77.333333333333329</v>
      </c>
      <c r="AQ25" s="334">
        <f>'Tav13'!AQ25/'Tav13'!$AS25*100</f>
        <v>17.333333333333336</v>
      </c>
      <c r="AR25" s="334">
        <f>'Tav13'!AR25/'Tav13'!$AS25*100</f>
        <v>5.3333333333333339</v>
      </c>
      <c r="AS25" s="334">
        <f>'Tav13'!AS25/'Tav13'!$AS25*100</f>
        <v>100</v>
      </c>
      <c r="AT25" s="334"/>
      <c r="AU25" s="286">
        <f>'Tav13'!AU25/'Tav13'!$AX25*100</f>
        <v>45.238095238095241</v>
      </c>
      <c r="AV25" s="286">
        <f>'Tav13'!AV25/'Tav13'!$AX25*100</f>
        <v>11.904761904761903</v>
      </c>
      <c r="AW25" s="334">
        <f>'Tav13'!AW25/'Tav13'!$AX25*100</f>
        <v>42.857142857142854</v>
      </c>
      <c r="AX25" s="334">
        <f>'Tav13'!AX25/'Tav13'!$AX25*100</f>
        <v>100</v>
      </c>
      <c r="AY25" s="334"/>
      <c r="AZ25" s="286">
        <f t="shared" si="1"/>
        <v>-32.095238095238088</v>
      </c>
      <c r="BA25" s="286">
        <f t="shared" si="2"/>
        <v>-5.4285714285714324</v>
      </c>
      <c r="BB25" s="286">
        <f t="shared" si="3"/>
        <v>37.523809523809518</v>
      </c>
      <c r="BC25" s="286">
        <f t="shared" si="4"/>
        <v>0</v>
      </c>
    </row>
    <row r="26" spans="1:55" x14ac:dyDescent="0.25">
      <c r="A26" s="456" t="s">
        <v>18</v>
      </c>
      <c r="B26" s="286">
        <v>39.174511223750905</v>
      </c>
      <c r="C26" s="286">
        <v>45.923244026068069</v>
      </c>
      <c r="D26" s="286">
        <v>14.90224475018103</v>
      </c>
      <c r="E26" s="286">
        <v>100</v>
      </c>
      <c r="G26" s="286">
        <v>40.313862249346123</v>
      </c>
      <c r="H26" s="286">
        <v>43.295553618134264</v>
      </c>
      <c r="I26" s="286">
        <v>16.390584132519617</v>
      </c>
      <c r="J26" s="286">
        <v>100</v>
      </c>
      <c r="L26" s="286">
        <v>41.14028862077123</v>
      </c>
      <c r="M26" s="286">
        <v>41.518807665010648</v>
      </c>
      <c r="N26" s="286">
        <v>17.340903714218122</v>
      </c>
      <c r="O26" s="286">
        <v>100</v>
      </c>
      <c r="Q26" s="286">
        <v>39.811912225705335</v>
      </c>
      <c r="R26" s="286">
        <v>48.136537791710204</v>
      </c>
      <c r="S26" s="286">
        <v>12.051549982584465</v>
      </c>
      <c r="T26" s="286">
        <v>100</v>
      </c>
      <c r="V26" s="286">
        <v>42.369543813587136</v>
      </c>
      <c r="W26" s="286">
        <v>44.929438792254679</v>
      </c>
      <c r="X26" s="286">
        <v>12.701017394158187</v>
      </c>
      <c r="Y26" s="286">
        <v>100</v>
      </c>
      <c r="AA26" s="334">
        <v>42.841707185305239</v>
      </c>
      <c r="AB26" s="334">
        <v>47.920043219881151</v>
      </c>
      <c r="AC26" s="334">
        <v>9.238249594813615</v>
      </c>
      <c r="AD26" s="334">
        <v>100</v>
      </c>
      <c r="AF26" s="334">
        <f>'Tav13'!AF26/'Tav13'!$AI26*100</f>
        <v>40.448430493273541</v>
      </c>
      <c r="AG26" s="334">
        <f>'Tav13'!AG26/'Tav13'!$AI26*100</f>
        <v>58.834080717488789</v>
      </c>
      <c r="AH26" s="334">
        <f>'Tav13'!AH26/'Tav13'!$AI26*100</f>
        <v>0.71748878923766812</v>
      </c>
      <c r="AI26" s="334">
        <f>'Tav13'!AI26/'Tav13'!$AI26*100</f>
        <v>100</v>
      </c>
      <c r="AK26" s="286">
        <f>'Tav13'!AK26/'Tav13'!$AN26*100</f>
        <v>38.68312757201646</v>
      </c>
      <c r="AL26" s="334">
        <f>'Tav13'!AL26/'Tav13'!$AN26*100</f>
        <v>61.31687242798354</v>
      </c>
      <c r="AM26" s="334">
        <f>'Tav13'!AM26/'Tav13'!$AN26*100</f>
        <v>0</v>
      </c>
      <c r="AN26" s="334">
        <f>'Tav13'!AN26/'Tav13'!$AN26*100</f>
        <v>100</v>
      </c>
      <c r="AO26" s="334"/>
      <c r="AP26" s="334">
        <f>'Tav13'!AP26/'Tav13'!$AS26*100</f>
        <v>78.005865102639291</v>
      </c>
      <c r="AQ26" s="334">
        <f>'Tav13'!AQ26/'Tav13'!$AS26*100</f>
        <v>4.3988269794721413</v>
      </c>
      <c r="AR26" s="334">
        <f>'Tav13'!AR26/'Tav13'!$AS26*100</f>
        <v>17.595307917888565</v>
      </c>
      <c r="AS26" s="334">
        <f>'Tav13'!AS26/'Tav13'!$AS26*100</f>
        <v>100</v>
      </c>
      <c r="AT26" s="334"/>
      <c r="AU26" s="286">
        <f>'Tav13'!AU26/'Tav13'!$AX26*100</f>
        <v>53.125</v>
      </c>
      <c r="AV26" s="286">
        <f>'Tav13'!AV26/'Tav13'!$AX26*100</f>
        <v>6.25</v>
      </c>
      <c r="AW26" s="334">
        <f>'Tav13'!AW26/'Tav13'!$AX26*100</f>
        <v>40.625</v>
      </c>
      <c r="AX26" s="334">
        <f>'Tav13'!AX26/'Tav13'!$AX26*100</f>
        <v>100</v>
      </c>
      <c r="AY26" s="334"/>
      <c r="AZ26" s="286">
        <f t="shared" si="1"/>
        <v>-24.880865102639291</v>
      </c>
      <c r="BA26" s="286">
        <f t="shared" si="2"/>
        <v>1.8511730205278587</v>
      </c>
      <c r="BB26" s="286">
        <f t="shared" si="3"/>
        <v>23.029692082111435</v>
      </c>
      <c r="BC26" s="286">
        <f t="shared" si="4"/>
        <v>0</v>
      </c>
    </row>
    <row r="27" spans="1:55" x14ac:dyDescent="0.25">
      <c r="A27" s="456" t="s">
        <v>19</v>
      </c>
      <c r="B27" s="286">
        <v>37.783884683189875</v>
      </c>
      <c r="C27" s="286">
        <v>48.651871824121123</v>
      </c>
      <c r="D27" s="286">
        <v>13.564243492688997</v>
      </c>
      <c r="E27" s="286">
        <v>100</v>
      </c>
      <c r="G27" s="286">
        <v>40.217916005792702</v>
      </c>
      <c r="H27" s="286">
        <v>45.686504379008348</v>
      </c>
      <c r="I27" s="286">
        <v>14.095579615198952</v>
      </c>
      <c r="J27" s="286">
        <v>100</v>
      </c>
      <c r="L27" s="286">
        <v>39.514806181472849</v>
      </c>
      <c r="M27" s="286">
        <v>47.664680998014333</v>
      </c>
      <c r="N27" s="286">
        <v>12.820512820512819</v>
      </c>
      <c r="O27" s="286">
        <v>100</v>
      </c>
      <c r="Q27" s="286">
        <v>40.707652521452921</v>
      </c>
      <c r="R27" s="286">
        <v>47.596097331609258</v>
      </c>
      <c r="S27" s="286">
        <v>11.696250146937816</v>
      </c>
      <c r="T27" s="286">
        <v>100</v>
      </c>
      <c r="V27" s="286">
        <v>41.057868551976959</v>
      </c>
      <c r="W27" s="286">
        <v>47.892118355590469</v>
      </c>
      <c r="X27" s="286">
        <v>11.050013092432573</v>
      </c>
      <c r="Y27" s="286">
        <v>100</v>
      </c>
      <c r="AA27" s="334">
        <v>40.194776449756532</v>
      </c>
      <c r="AB27" s="334">
        <v>47.72023019034971</v>
      </c>
      <c r="AC27" s="334">
        <v>12.084993359893758</v>
      </c>
      <c r="AD27" s="334">
        <v>100</v>
      </c>
      <c r="AF27" s="334">
        <f>'Tav13'!AF27/'Tav13'!$AI27*100</f>
        <v>42.125480153649171</v>
      </c>
      <c r="AG27" s="334">
        <f>'Tav13'!AG27/'Tav13'!$AI27*100</f>
        <v>53.819889031156634</v>
      </c>
      <c r="AH27" s="334">
        <f>'Tav13'!AH27/'Tav13'!$AI27*100</f>
        <v>4.0546308151941952</v>
      </c>
      <c r="AI27" s="334">
        <f>'Tav13'!AI27/'Tav13'!$AI27*100</f>
        <v>100</v>
      </c>
      <c r="AK27" s="286">
        <f>'Tav13'!AK27/'Tav13'!$AN27*100</f>
        <v>38.860103626943001</v>
      </c>
      <c r="AL27" s="334">
        <f>'Tav13'!AL27/'Tav13'!$AN27*100</f>
        <v>60.967184801381691</v>
      </c>
      <c r="AM27" s="334">
        <f>'Tav13'!AM27/'Tav13'!$AN27*100</f>
        <v>0.17271157167530224</v>
      </c>
      <c r="AN27" s="334">
        <f>'Tav13'!AN27/'Tav13'!$AN27*100</f>
        <v>100</v>
      </c>
      <c r="AO27" s="334"/>
      <c r="AP27" s="334">
        <f>'Tav13'!AP27/'Tav13'!$AS27*100</f>
        <v>81.733333333333334</v>
      </c>
      <c r="AQ27" s="334">
        <f>'Tav13'!AQ27/'Tav13'!$AS27*100</f>
        <v>13.200000000000001</v>
      </c>
      <c r="AR27" s="334">
        <f>'Tav13'!AR27/'Tav13'!$AS27*100</f>
        <v>5.0666666666666664</v>
      </c>
      <c r="AS27" s="334">
        <f>'Tav13'!AS27/'Tav13'!$AS27*100</f>
        <v>100</v>
      </c>
      <c r="AT27" s="334"/>
      <c r="AU27" s="286">
        <f>'Tav13'!AU27/'Tav13'!$AX27*100</f>
        <v>63.78378378378379</v>
      </c>
      <c r="AV27" s="286">
        <f>'Tav13'!AV27/'Tav13'!$AX27*100</f>
        <v>10.54054054054054</v>
      </c>
      <c r="AW27" s="334">
        <f>'Tav13'!AW27/'Tav13'!$AX27*100</f>
        <v>25.675675675675674</v>
      </c>
      <c r="AX27" s="334">
        <f>'Tav13'!AX27/'Tav13'!$AX27*100</f>
        <v>100</v>
      </c>
      <c r="AY27" s="334"/>
      <c r="AZ27" s="286">
        <f t="shared" si="1"/>
        <v>-17.949549549549545</v>
      </c>
      <c r="BA27" s="286">
        <f t="shared" si="2"/>
        <v>-2.6594594594594607</v>
      </c>
      <c r="BB27" s="286">
        <f t="shared" si="3"/>
        <v>20.609009009009007</v>
      </c>
      <c r="BC27" s="286">
        <f t="shared" si="4"/>
        <v>0</v>
      </c>
    </row>
    <row r="28" spans="1:55" x14ac:dyDescent="0.25">
      <c r="A28" s="456" t="s">
        <v>20</v>
      </c>
      <c r="B28" s="286">
        <v>53.001622498647919</v>
      </c>
      <c r="C28" s="286">
        <v>38.31800973499189</v>
      </c>
      <c r="D28" s="286">
        <v>8.6803677663601952</v>
      </c>
      <c r="E28" s="286">
        <v>100</v>
      </c>
      <c r="G28" s="286">
        <v>59.922316384180796</v>
      </c>
      <c r="H28" s="286">
        <v>32.556497175141239</v>
      </c>
      <c r="I28" s="286">
        <v>7.5211864406779654</v>
      </c>
      <c r="J28" s="286">
        <v>100</v>
      </c>
      <c r="L28" s="286">
        <v>56.990204808548526</v>
      </c>
      <c r="M28" s="286">
        <v>37.132680320569897</v>
      </c>
      <c r="N28" s="286">
        <v>5.8771148708815675</v>
      </c>
      <c r="O28" s="286">
        <v>100</v>
      </c>
      <c r="Q28" s="286">
        <v>54.015941140404657</v>
      </c>
      <c r="R28" s="286">
        <v>38.136112814224404</v>
      </c>
      <c r="S28" s="286">
        <v>7.8479460453709375</v>
      </c>
      <c r="T28" s="286">
        <v>100</v>
      </c>
      <c r="V28" s="286">
        <v>56.425406203840481</v>
      </c>
      <c r="W28" s="286">
        <v>36.115214180206792</v>
      </c>
      <c r="X28" s="286">
        <v>7.4593796159527326</v>
      </c>
      <c r="Y28" s="286">
        <v>100</v>
      </c>
      <c r="AA28" s="334">
        <v>40.883977900552487</v>
      </c>
      <c r="AB28" s="334">
        <v>49.309392265193367</v>
      </c>
      <c r="AC28" s="334">
        <v>9.806629834254144</v>
      </c>
      <c r="AD28" s="334">
        <v>100</v>
      </c>
      <c r="AF28" s="334">
        <f>'Tav13'!AF28/'Tav13'!$AI28*100</f>
        <v>38.143459915611814</v>
      </c>
      <c r="AG28" s="334">
        <f>'Tav13'!AG28/'Tav13'!$AI28*100</f>
        <v>58.22784810126582</v>
      </c>
      <c r="AH28" s="334">
        <f>'Tav13'!AH28/'Tav13'!$AI28*100</f>
        <v>3.6286919831223625</v>
      </c>
      <c r="AI28" s="334">
        <f>'Tav13'!AI28/'Tav13'!$AI28*100</f>
        <v>100</v>
      </c>
      <c r="AK28" s="286">
        <f>'Tav13'!AK28/'Tav13'!$AN28*100</f>
        <v>53.142857142857146</v>
      </c>
      <c r="AL28" s="334">
        <f>'Tav13'!AL28/'Tav13'!$AN28*100</f>
        <v>46.857142857142861</v>
      </c>
      <c r="AM28" s="334">
        <f>'Tav13'!AM28/'Tav13'!$AN28*100</f>
        <v>0</v>
      </c>
      <c r="AN28" s="334">
        <f>'Tav13'!AN28/'Tav13'!$AN28*100</f>
        <v>100</v>
      </c>
      <c r="AO28" s="334"/>
      <c r="AP28" s="334">
        <f>'Tav13'!AP28/'Tav13'!$AS28*100</f>
        <v>69.830508474576263</v>
      </c>
      <c r="AQ28" s="334">
        <f>'Tav13'!AQ28/'Tav13'!$AS28*100</f>
        <v>17.627118644067796</v>
      </c>
      <c r="AR28" s="334">
        <f>'Tav13'!AR28/'Tav13'!$AS28*100</f>
        <v>12.542372881355931</v>
      </c>
      <c r="AS28" s="334">
        <f>'Tav13'!AS28/'Tav13'!$AS28*100</f>
        <v>100</v>
      </c>
      <c r="AT28" s="334"/>
      <c r="AU28" s="286">
        <f>'Tav13'!AU28/'Tav13'!$AX28*100</f>
        <v>57.894736842105267</v>
      </c>
      <c r="AV28" s="286">
        <f>'Tav13'!AV28/'Tav13'!$AX28*100</f>
        <v>9.0225563909774422</v>
      </c>
      <c r="AW28" s="334">
        <f>'Tav13'!AW28/'Tav13'!$AX28*100</f>
        <v>33.082706766917291</v>
      </c>
      <c r="AX28" s="334">
        <f>'Tav13'!AX28/'Tav13'!$AX28*100</f>
        <v>100</v>
      </c>
      <c r="AY28" s="334"/>
      <c r="AZ28" s="286">
        <f t="shared" si="1"/>
        <v>-11.935771632470995</v>
      </c>
      <c r="BA28" s="286">
        <f t="shared" si="2"/>
        <v>-8.6045622530903536</v>
      </c>
      <c r="BB28" s="286">
        <f t="shared" si="3"/>
        <v>20.54033388556136</v>
      </c>
      <c r="BC28" s="286">
        <f t="shared" si="4"/>
        <v>0</v>
      </c>
    </row>
    <row r="29" spans="1:55" x14ac:dyDescent="0.25">
      <c r="B29" s="286"/>
      <c r="C29" s="286"/>
      <c r="D29" s="286"/>
      <c r="E29" s="286"/>
      <c r="G29" s="286"/>
      <c r="H29" s="286"/>
      <c r="I29" s="286"/>
      <c r="J29" s="286"/>
      <c r="L29" s="286"/>
      <c r="M29" s="286"/>
      <c r="N29" s="286"/>
      <c r="O29" s="286"/>
      <c r="Q29" s="286"/>
      <c r="R29" s="286"/>
      <c r="S29" s="286"/>
      <c r="T29" s="286"/>
      <c r="V29" s="286"/>
      <c r="W29" s="286"/>
      <c r="X29" s="286"/>
      <c r="Y29" s="286"/>
      <c r="AA29" s="334"/>
      <c r="AB29" s="334"/>
      <c r="AC29" s="334"/>
      <c r="AD29" s="334"/>
      <c r="AF29"/>
      <c r="AG29"/>
      <c r="AH29"/>
      <c r="AI29"/>
      <c r="AK29"/>
      <c r="AL29"/>
      <c r="AM29"/>
      <c r="AN29"/>
      <c r="AP29"/>
      <c r="AQ29"/>
      <c r="AR29"/>
      <c r="AS29"/>
      <c r="AU29" s="286"/>
      <c r="AV29" s="286"/>
      <c r="AW29" s="334"/>
      <c r="AX29" s="334"/>
      <c r="AZ29" s="286"/>
      <c r="BA29" s="286"/>
      <c r="BB29" s="286"/>
      <c r="BC29" s="286"/>
    </row>
    <row r="30" spans="1:55" s="288" customFormat="1" x14ac:dyDescent="0.25">
      <c r="A30" s="288" t="s">
        <v>21</v>
      </c>
      <c r="B30" s="291">
        <v>23.575566959112727</v>
      </c>
      <c r="C30" s="291">
        <v>68.515146498924011</v>
      </c>
      <c r="D30" s="291">
        <v>7.909286541963251</v>
      </c>
      <c r="E30" s="291">
        <v>100</v>
      </c>
      <c r="G30" s="291">
        <v>21.621784687166905</v>
      </c>
      <c r="H30" s="291">
        <v>68.750879874504761</v>
      </c>
      <c r="I30" s="291">
        <v>9.6273354383283394</v>
      </c>
      <c r="J30" s="291">
        <v>100</v>
      </c>
      <c r="L30" s="291">
        <v>22.706204834288563</v>
      </c>
      <c r="M30" s="291">
        <v>68.534762023423866</v>
      </c>
      <c r="N30" s="291">
        <v>8.7590331422875654</v>
      </c>
      <c r="O30" s="291">
        <v>100</v>
      </c>
      <c r="Q30" s="291">
        <v>21.661833312318748</v>
      </c>
      <c r="R30" s="291">
        <v>70.382045139326692</v>
      </c>
      <c r="S30" s="291">
        <v>7.9561215483545586</v>
      </c>
      <c r="T30" s="291">
        <v>100</v>
      </c>
      <c r="V30" s="291">
        <v>22.970850729689353</v>
      </c>
      <c r="W30" s="291">
        <v>68.816792431148727</v>
      </c>
      <c r="X30" s="291">
        <v>8.2123568391619113</v>
      </c>
      <c r="Y30" s="291">
        <v>100</v>
      </c>
      <c r="AA30" s="289">
        <v>20.418698021221683</v>
      </c>
      <c r="AB30" s="289">
        <v>73.597170442596308</v>
      </c>
      <c r="AC30" s="289">
        <v>5.9841315361820095</v>
      </c>
      <c r="AD30" s="289">
        <v>100</v>
      </c>
      <c r="AF30" s="289">
        <f>'Tav13'!AF30/'Tav13'!$AI30*100</f>
        <v>23.005989572111861</v>
      </c>
      <c r="AG30" s="289">
        <f>'Tav13'!AG30/'Tav13'!$AI30*100</f>
        <v>75.01184987288319</v>
      </c>
      <c r="AH30" s="289">
        <f>'Tav13'!AH30/'Tav13'!$AI30*100</f>
        <v>1.9821605550049552</v>
      </c>
      <c r="AI30" s="289">
        <f>'Tav13'!AI30/'Tav13'!$AI30*100</f>
        <v>100</v>
      </c>
      <c r="AK30" s="291">
        <f>'Tav13'!AK30/'Tav13'!$AN30*100</f>
        <v>20.728956428825835</v>
      </c>
      <c r="AL30" s="289">
        <f>'Tav13'!AL30/'Tav13'!$AN30*100</f>
        <v>79.235426807550752</v>
      </c>
      <c r="AM30" s="289">
        <f>'Tav13'!AM30/'Tav13'!$AN30*100</f>
        <v>3.5616763623412082E-2</v>
      </c>
      <c r="AN30" s="289">
        <f>'Tav13'!AN30/'Tav13'!$AN30*100</f>
        <v>100</v>
      </c>
      <c r="AO30" s="289"/>
      <c r="AP30" s="289">
        <f>'Tav13'!AP30/'Tav13'!$AS30*100</f>
        <v>58.754134509371561</v>
      </c>
      <c r="AQ30" s="289">
        <f>'Tav13'!AQ30/'Tav13'!$AS30*100</f>
        <v>38.654906284454242</v>
      </c>
      <c r="AR30" s="289">
        <f>'Tav13'!AR30/'Tav13'!$AS30*100</f>
        <v>2.5909592061742006</v>
      </c>
      <c r="AS30" s="289">
        <f>'Tav13'!AS30/'Tav13'!$AS30*100</f>
        <v>100</v>
      </c>
      <c r="AT30" s="289"/>
      <c r="AU30" s="291">
        <f>'Tav13'!AU30/'Tav13'!$AX30*100</f>
        <v>54.239937475576397</v>
      </c>
      <c r="AV30" s="291">
        <f>'Tav13'!AV30/'Tav13'!$AX30*100</f>
        <v>37.780382962094563</v>
      </c>
      <c r="AW30" s="289">
        <f>'Tav13'!AW30/'Tav13'!$AX30*100</f>
        <v>7.9796795623290357</v>
      </c>
      <c r="AX30" s="289">
        <f>'Tav13'!AX30/'Tav13'!$AX30*100</f>
        <v>100</v>
      </c>
      <c r="AY30" s="289"/>
      <c r="AZ30" s="291">
        <f t="shared" si="1"/>
        <v>-4.5141970337951633</v>
      </c>
      <c r="BA30" s="291">
        <f t="shared" si="2"/>
        <v>-0.87452332235967845</v>
      </c>
      <c r="BB30" s="291">
        <f t="shared" si="3"/>
        <v>5.3887203561548347</v>
      </c>
      <c r="BC30" s="291">
        <f t="shared" si="4"/>
        <v>0</v>
      </c>
    </row>
    <row r="31" spans="1:55" s="288" customFormat="1" x14ac:dyDescent="0.25">
      <c r="A31" s="288" t="s">
        <v>22</v>
      </c>
      <c r="B31" s="291">
        <v>49.455457660303473</v>
      </c>
      <c r="C31" s="291">
        <v>44.144640234948604</v>
      </c>
      <c r="D31" s="291">
        <v>6.3999021047479188</v>
      </c>
      <c r="E31" s="291">
        <v>100</v>
      </c>
      <c r="G31" s="291">
        <v>47.352318192515888</v>
      </c>
      <c r="H31" s="291">
        <v>45.846081430924926</v>
      </c>
      <c r="I31" s="291">
        <v>6.8016003765591897</v>
      </c>
      <c r="J31" s="291">
        <v>100</v>
      </c>
      <c r="L31" s="291">
        <v>41.416331165479505</v>
      </c>
      <c r="M31" s="291">
        <v>50.500671002374318</v>
      </c>
      <c r="N31" s="291">
        <v>8.0829978321461748</v>
      </c>
      <c r="O31" s="291">
        <v>100</v>
      </c>
      <c r="Q31" s="291">
        <v>44.569240587109128</v>
      </c>
      <c r="R31" s="291">
        <v>48.934269304403315</v>
      </c>
      <c r="S31" s="291">
        <v>6.4964901084875555</v>
      </c>
      <c r="T31" s="291">
        <v>100</v>
      </c>
      <c r="V31" s="291">
        <v>43.218869233437388</v>
      </c>
      <c r="W31" s="291">
        <v>49.913284772806108</v>
      </c>
      <c r="X31" s="291">
        <v>6.8678459937565037</v>
      </c>
      <c r="Y31" s="291">
        <v>100</v>
      </c>
      <c r="AA31" s="289">
        <v>40.88453747467927</v>
      </c>
      <c r="AB31" s="289">
        <v>52.93720459149224</v>
      </c>
      <c r="AC31" s="289">
        <v>6.1782579338284949</v>
      </c>
      <c r="AD31" s="289">
        <v>100</v>
      </c>
      <c r="AF31" s="289">
        <f>'Tav13'!AF31/'Tav13'!$AI31*100</f>
        <v>48.744769874476987</v>
      </c>
      <c r="AG31" s="289">
        <f>'Tav13'!AG31/'Tav13'!$AI31*100</f>
        <v>48.326359832635987</v>
      </c>
      <c r="AH31" s="289">
        <f>'Tav13'!AH31/'Tav13'!$AI31*100</f>
        <v>2.9288702928870292</v>
      </c>
      <c r="AI31" s="289">
        <f>'Tav13'!AI31/'Tav13'!$AI31*100</f>
        <v>100</v>
      </c>
      <c r="AK31" s="291">
        <f>'Tav13'!AK31/'Tav13'!$AN31*100</f>
        <v>43.75</v>
      </c>
      <c r="AL31" s="289">
        <f>'Tav13'!AL31/'Tav13'!$AN31*100</f>
        <v>56.25</v>
      </c>
      <c r="AM31" s="289">
        <f>'Tav13'!AM31/'Tav13'!$AN31*100</f>
        <v>0</v>
      </c>
      <c r="AN31" s="289">
        <f>'Tav13'!AN31/'Tav13'!$AN31*100</f>
        <v>100</v>
      </c>
      <c r="AO31" s="289"/>
      <c r="AP31" s="289">
        <f>'Tav13'!AP31/'Tav13'!$AS31*100</f>
        <v>75.206611570247944</v>
      </c>
      <c r="AQ31" s="289">
        <f>'Tav13'!AQ31/'Tav13'!$AS31*100</f>
        <v>22.314049586776861</v>
      </c>
      <c r="AR31" s="289">
        <f>'Tav13'!AR31/'Tav13'!$AS31*100</f>
        <v>2.4793388429752068</v>
      </c>
      <c r="AS31" s="289">
        <f>'Tav13'!AS31/'Tav13'!$AS31*100</f>
        <v>100</v>
      </c>
      <c r="AT31" s="289"/>
      <c r="AU31" s="291">
        <f>'Tav13'!AU31/'Tav13'!$AX31*100</f>
        <v>71.232876712328761</v>
      </c>
      <c r="AV31" s="291">
        <f>'Tav13'!AV31/'Tav13'!$AX31*100</f>
        <v>10.273972602739725</v>
      </c>
      <c r="AW31" s="289">
        <f>'Tav13'!AW31/'Tav13'!$AX31*100</f>
        <v>18.493150684931507</v>
      </c>
      <c r="AX31" s="289">
        <f>'Tav13'!AX31/'Tav13'!$AX31*100</f>
        <v>100</v>
      </c>
      <c r="AY31" s="289"/>
      <c r="AZ31" s="291">
        <f t="shared" si="1"/>
        <v>-3.9737348579191831</v>
      </c>
      <c r="BA31" s="291">
        <f t="shared" si="2"/>
        <v>-12.040076984037135</v>
      </c>
      <c r="BB31" s="291">
        <f t="shared" si="3"/>
        <v>16.013811841956301</v>
      </c>
      <c r="BC31" s="291">
        <f t="shared" si="4"/>
        <v>0</v>
      </c>
    </row>
    <row r="32" spans="1:55" s="288" customFormat="1" x14ac:dyDescent="0.25">
      <c r="A32" s="288" t="s">
        <v>23</v>
      </c>
      <c r="B32" s="291">
        <v>28.448973585460969</v>
      </c>
      <c r="C32" s="291">
        <v>67.153508449218847</v>
      </c>
      <c r="D32" s="291">
        <v>4.397517965320187</v>
      </c>
      <c r="E32" s="291">
        <v>100</v>
      </c>
      <c r="G32" s="291">
        <v>29.193636655281086</v>
      </c>
      <c r="H32" s="291">
        <v>65.533769885452244</v>
      </c>
      <c r="I32" s="291">
        <v>5.2725934592666679</v>
      </c>
      <c r="J32" s="291">
        <v>100</v>
      </c>
      <c r="L32" s="291">
        <v>28.493613824192337</v>
      </c>
      <c r="M32" s="291">
        <v>67.165195341848232</v>
      </c>
      <c r="N32" s="291">
        <v>4.3411908339594287</v>
      </c>
      <c r="O32" s="291">
        <v>100</v>
      </c>
      <c r="Q32" s="291">
        <v>27.205352547606793</v>
      </c>
      <c r="R32" s="291">
        <v>69.083890890375713</v>
      </c>
      <c r="S32" s="291">
        <v>3.7107565620174991</v>
      </c>
      <c r="T32" s="291">
        <v>100</v>
      </c>
      <c r="V32" s="291">
        <v>25.961346384338796</v>
      </c>
      <c r="W32" s="291">
        <v>70.263184178985213</v>
      </c>
      <c r="X32" s="291">
        <v>3.7754694366759884</v>
      </c>
      <c r="Y32" s="291">
        <v>100</v>
      </c>
      <c r="AA32" s="289">
        <v>26.971842581919976</v>
      </c>
      <c r="AB32" s="289">
        <v>70.548328667874188</v>
      </c>
      <c r="AC32" s="289">
        <v>2.4798287502058289</v>
      </c>
      <c r="AD32" s="289">
        <v>100</v>
      </c>
      <c r="AF32" s="289">
        <f>'Tav13'!AF32/'Tav13'!$AI32*100</f>
        <v>31.217776003725511</v>
      </c>
      <c r="AG32" s="289">
        <f>'Tav13'!AG32/'Tav13'!$AI32*100</f>
        <v>68.33649336393573</v>
      </c>
      <c r="AH32" s="289">
        <f>'Tav13'!AH32/'Tav13'!$AI32*100</f>
        <v>0.44573063233875532</v>
      </c>
      <c r="AI32" s="289">
        <f>'Tav13'!AI32/'Tav13'!$AI32*100</f>
        <v>100</v>
      </c>
      <c r="AK32" s="291">
        <f>'Tav13'!AK32/'Tav13'!$AN32*100</f>
        <v>29.304395205230659</v>
      </c>
      <c r="AL32" s="289">
        <f>'Tav13'!AL32/'Tav13'!$AN32*100</f>
        <v>70.632037776970577</v>
      </c>
      <c r="AM32" s="289">
        <f>'Tav13'!AM32/'Tav13'!$AN32*100</f>
        <v>6.3567017798764988E-2</v>
      </c>
      <c r="AN32" s="289">
        <f>'Tav13'!AN32/'Tav13'!$AN32*100</f>
        <v>100</v>
      </c>
      <c r="AO32" s="289"/>
      <c r="AP32" s="289">
        <f>'Tav13'!AP32/'Tav13'!$AS32*100</f>
        <v>61.883278940295639</v>
      </c>
      <c r="AQ32" s="289">
        <f>'Tav13'!AQ32/'Tav13'!$AS32*100</f>
        <v>35.285083509310809</v>
      </c>
      <c r="AR32" s="289">
        <f>'Tav13'!AR32/'Tav13'!$AS32*100</f>
        <v>2.8316375503935496</v>
      </c>
      <c r="AS32" s="289">
        <f>'Tav13'!AS32/'Tav13'!$AS32*100</f>
        <v>100</v>
      </c>
      <c r="AT32" s="289"/>
      <c r="AU32" s="291">
        <f>'Tav13'!AU32/'Tav13'!$AX32*100</f>
        <v>52.423405323957809</v>
      </c>
      <c r="AV32" s="291">
        <f>'Tav13'!AV32/'Tav13'!$AX32*100</f>
        <v>35.051481667503765</v>
      </c>
      <c r="AW32" s="289">
        <f>'Tav13'!AW32/'Tav13'!$AX32*100</f>
        <v>12.525113008538421</v>
      </c>
      <c r="AX32" s="289">
        <f>'Tav13'!AX32/'Tav13'!$AX32*100</f>
        <v>100</v>
      </c>
      <c r="AY32" s="289"/>
      <c r="AZ32" s="291">
        <f t="shared" si="1"/>
        <v>-9.4598736163378305</v>
      </c>
      <c r="BA32" s="291">
        <f t="shared" si="2"/>
        <v>-0.2336018418070438</v>
      </c>
      <c r="BB32" s="291">
        <f t="shared" si="3"/>
        <v>9.6934754581448708</v>
      </c>
      <c r="BC32" s="291">
        <f t="shared" si="4"/>
        <v>0</v>
      </c>
    </row>
    <row r="33" spans="1:56" s="288" customFormat="1" x14ac:dyDescent="0.25">
      <c r="A33" s="288" t="s">
        <v>24</v>
      </c>
      <c r="B33" s="291">
        <v>46.642431989773499</v>
      </c>
      <c r="C33" s="291">
        <v>41.297487316741901</v>
      </c>
      <c r="D33" s="291">
        <v>12.060080693484601</v>
      </c>
      <c r="E33" s="291">
        <v>100</v>
      </c>
      <c r="G33" s="291">
        <v>45.137214670428314</v>
      </c>
      <c r="H33" s="291">
        <v>42.239035650166713</v>
      </c>
      <c r="I33" s="291">
        <v>12.623749679404975</v>
      </c>
      <c r="J33" s="291">
        <v>100</v>
      </c>
      <c r="L33" s="291">
        <v>45.312710154673837</v>
      </c>
      <c r="M33" s="291">
        <v>41.563550773369201</v>
      </c>
      <c r="N33" s="291">
        <v>13.12373907195696</v>
      </c>
      <c r="O33" s="291">
        <v>100</v>
      </c>
      <c r="Q33" s="291">
        <v>45.578785844442315</v>
      </c>
      <c r="R33" s="291">
        <v>41.809724753044982</v>
      </c>
      <c r="S33" s="291">
        <v>12.611489402512706</v>
      </c>
      <c r="T33" s="291">
        <v>100</v>
      </c>
      <c r="V33" s="291">
        <v>46.079119218522315</v>
      </c>
      <c r="W33" s="291">
        <v>41.912677424577687</v>
      </c>
      <c r="X33" s="291">
        <v>12.008203356899996</v>
      </c>
      <c r="Y33" s="291">
        <v>100</v>
      </c>
      <c r="AA33" s="289">
        <v>45.789218067022823</v>
      </c>
      <c r="AB33" s="289">
        <v>45.458960660514812</v>
      </c>
      <c r="AC33" s="289">
        <v>8.7518212724623616</v>
      </c>
      <c r="AD33" s="289">
        <v>100</v>
      </c>
      <c r="AF33" s="289">
        <f>'Tav13'!AF33/'Tav13'!$AI33*100</f>
        <v>48.669913825402773</v>
      </c>
      <c r="AG33" s="289">
        <f>'Tav13'!AG33/'Tav13'!$AI33*100</f>
        <v>49.850131135256646</v>
      </c>
      <c r="AH33" s="289">
        <f>'Tav13'!AH33/'Tav13'!$AI33*100</f>
        <v>1.4799550393405769</v>
      </c>
      <c r="AI33" s="289">
        <f>'Tav13'!AI33/'Tav13'!$AI33*100</f>
        <v>100</v>
      </c>
      <c r="AK33" s="291">
        <f>'Tav13'!AK33/'Tav13'!$AN33*100</f>
        <v>54.045801526717554</v>
      </c>
      <c r="AL33" s="289">
        <f>'Tav13'!AL33/'Tav13'!$AN33*100</f>
        <v>45.801526717557252</v>
      </c>
      <c r="AM33" s="289">
        <f>'Tav13'!AM33/'Tav13'!$AN33*100</f>
        <v>0.15267175572519084</v>
      </c>
      <c r="AN33" s="289">
        <f>'Tav13'!AN33/'Tav13'!$AN33*100</f>
        <v>100</v>
      </c>
      <c r="AO33" s="289"/>
      <c r="AP33" s="289">
        <f>'Tav13'!AP33/'Tav13'!$AS33*100</f>
        <v>77.707509881422922</v>
      </c>
      <c r="AQ33" s="289">
        <f>'Tav13'!AQ33/'Tav13'!$AS33*100</f>
        <v>10.75098814229249</v>
      </c>
      <c r="AR33" s="289">
        <f>'Tav13'!AR33/'Tav13'!$AS33*100</f>
        <v>11.541501976284586</v>
      </c>
      <c r="AS33" s="289">
        <f>'Tav13'!AS33/'Tav13'!$AS33*100</f>
        <v>100</v>
      </c>
      <c r="AT33" s="289"/>
      <c r="AU33" s="291">
        <f>'Tav13'!AU33/'Tav13'!$AX33*100</f>
        <v>61.401273885350314</v>
      </c>
      <c r="AV33" s="291">
        <f>'Tav13'!AV33/'Tav13'!$AX33*100</f>
        <v>10.063694267515924</v>
      </c>
      <c r="AW33" s="289">
        <f>'Tav13'!AW33/'Tav13'!$AX33*100</f>
        <v>28.535031847133759</v>
      </c>
      <c r="AX33" s="289">
        <f>'Tav13'!AX33/'Tav13'!$AX33*100</f>
        <v>100</v>
      </c>
      <c r="AY33" s="289"/>
      <c r="AZ33" s="291">
        <f t="shared" si="1"/>
        <v>-16.306235996072608</v>
      </c>
      <c r="BA33" s="291">
        <f t="shared" si="2"/>
        <v>-0.68729387477656623</v>
      </c>
      <c r="BB33" s="291">
        <f t="shared" si="3"/>
        <v>16.993529870849173</v>
      </c>
      <c r="BC33" s="291">
        <f t="shared" si="4"/>
        <v>0</v>
      </c>
    </row>
    <row r="34" spans="1:56" s="288" customFormat="1" x14ac:dyDescent="0.25">
      <c r="A34" s="288" t="s">
        <v>25</v>
      </c>
      <c r="B34" s="291">
        <v>40.232335537765401</v>
      </c>
      <c r="C34" s="291">
        <v>46.989209885137491</v>
      </c>
      <c r="D34" s="291">
        <v>12.778454577097111</v>
      </c>
      <c r="E34" s="291">
        <v>100</v>
      </c>
      <c r="G34" s="291">
        <v>43.437373795649911</v>
      </c>
      <c r="H34" s="291">
        <v>43.541221946575895</v>
      </c>
      <c r="I34" s="291">
        <v>13.021404257774188</v>
      </c>
      <c r="J34" s="291">
        <v>100</v>
      </c>
      <c r="L34" s="291">
        <v>42.353026249186492</v>
      </c>
      <c r="M34" s="291">
        <v>45.954154313399378</v>
      </c>
      <c r="N34" s="291">
        <v>11.69281943741413</v>
      </c>
      <c r="O34" s="291">
        <v>100</v>
      </c>
      <c r="Q34" s="291">
        <v>42.848688104162555</v>
      </c>
      <c r="R34" s="291">
        <v>46.074176366147171</v>
      </c>
      <c r="S34" s="291">
        <v>11.077135529690274</v>
      </c>
      <c r="T34" s="291">
        <v>100</v>
      </c>
      <c r="V34" s="291">
        <v>43.371886120996436</v>
      </c>
      <c r="W34" s="291">
        <v>46.118772241992886</v>
      </c>
      <c r="X34" s="291">
        <v>10.509341637010676</v>
      </c>
      <c r="Y34" s="291">
        <v>100</v>
      </c>
      <c r="AA34" s="289">
        <v>40.362051625879985</v>
      </c>
      <c r="AB34" s="289">
        <v>48.105933623868594</v>
      </c>
      <c r="AC34" s="289">
        <v>11.532014750251426</v>
      </c>
      <c r="AD34" s="289">
        <v>100</v>
      </c>
      <c r="AF34" s="289">
        <f>'Tav13'!AF34/'Tav13'!$AI34*100</f>
        <v>40.787981859410429</v>
      </c>
      <c r="AG34" s="289">
        <f>'Tav13'!AG34/'Tav13'!$AI34*100</f>
        <v>55.300453514739232</v>
      </c>
      <c r="AH34" s="289">
        <f>'Tav13'!AH34/'Tav13'!$AI34*100</f>
        <v>3.9115646258503403</v>
      </c>
      <c r="AI34" s="289">
        <f>'Tav13'!AI34/'Tav13'!$AI34*100</f>
        <v>100</v>
      </c>
      <c r="AK34" s="291">
        <f>'Tav13'!AK34/'Tav13'!$AN34*100</f>
        <v>42.175066312997352</v>
      </c>
      <c r="AL34" s="289">
        <f>'Tav13'!AL34/'Tav13'!$AN34*100</f>
        <v>57.692307692307686</v>
      </c>
      <c r="AM34" s="289">
        <f>'Tav13'!AM34/'Tav13'!$AN34*100</f>
        <v>0.1326259946949602</v>
      </c>
      <c r="AN34" s="289">
        <f>'Tav13'!AN34/'Tav13'!$AN34*100</f>
        <v>100</v>
      </c>
      <c r="AO34" s="289"/>
      <c r="AP34" s="289">
        <f>'Tav13'!AP34/'Tav13'!$AS34*100</f>
        <v>78.373205741626791</v>
      </c>
      <c r="AQ34" s="289">
        <f>'Tav13'!AQ34/'Tav13'!$AS34*100</f>
        <v>14.44976076555024</v>
      </c>
      <c r="AR34" s="289">
        <f>'Tav13'!AR34/'Tav13'!$AS34*100</f>
        <v>7.1770334928229662</v>
      </c>
      <c r="AS34" s="289">
        <f>'Tav13'!AS34/'Tav13'!$AS34*100</f>
        <v>100</v>
      </c>
      <c r="AT34" s="289"/>
      <c r="AU34" s="291">
        <f>'Tav13'!AU34/'Tav13'!$AX34*100</f>
        <v>62.226640159045722</v>
      </c>
      <c r="AV34" s="291">
        <f>'Tav13'!AV34/'Tav13'!$AX34*100</f>
        <v>10.139165009940358</v>
      </c>
      <c r="AW34" s="289">
        <f>'Tav13'!AW34/'Tav13'!$AX34*100</f>
        <v>27.634194831013914</v>
      </c>
      <c r="AX34" s="289">
        <f>'Tav13'!AX34/'Tav13'!$AX34*100</f>
        <v>100</v>
      </c>
      <c r="AY34" s="289"/>
      <c r="AZ34" s="291">
        <f t="shared" si="1"/>
        <v>-16.146565582581069</v>
      </c>
      <c r="BA34" s="291">
        <f t="shared" si="2"/>
        <v>-4.3105957556098815</v>
      </c>
      <c r="BB34" s="291">
        <f t="shared" si="3"/>
        <v>20.45716133819095</v>
      </c>
      <c r="BC34" s="291">
        <f t="shared" si="4"/>
        <v>0</v>
      </c>
    </row>
    <row r="35" spans="1:56" s="288" customFormat="1" x14ac:dyDescent="0.25">
      <c r="A35" s="44" t="s">
        <v>26</v>
      </c>
      <c r="B35" s="91">
        <v>33.768316403717314</v>
      </c>
      <c r="C35" s="91">
        <v>58.284849794683382</v>
      </c>
      <c r="D35" s="91">
        <v>7.9468338015993085</v>
      </c>
      <c r="E35" s="91">
        <v>100</v>
      </c>
      <c r="F35" s="44"/>
      <c r="G35" s="91">
        <v>33.405322963721886</v>
      </c>
      <c r="H35" s="91">
        <v>57.497787919713126</v>
      </c>
      <c r="I35" s="91">
        <v>9.0968891165649897</v>
      </c>
      <c r="J35" s="91">
        <v>100</v>
      </c>
      <c r="K35" s="44"/>
      <c r="L35" s="91">
        <v>32.794275544573388</v>
      </c>
      <c r="M35" s="91">
        <v>58.625660033240671</v>
      </c>
      <c r="N35" s="91">
        <v>8.5800644221859415</v>
      </c>
      <c r="O35" s="91">
        <v>100</v>
      </c>
      <c r="P35" s="44"/>
      <c r="Q35" s="91">
        <v>31.792964144373055</v>
      </c>
      <c r="R35" s="91">
        <v>60.686768240853297</v>
      </c>
      <c r="S35" s="91">
        <v>7.5202676147736511</v>
      </c>
      <c r="T35" s="91">
        <v>100</v>
      </c>
      <c r="U35" s="44"/>
      <c r="V35" s="91">
        <v>31.499768709398445</v>
      </c>
      <c r="W35" s="91">
        <v>61.237706401721603</v>
      </c>
      <c r="X35" s="91">
        <v>7.2625248888799492</v>
      </c>
      <c r="Y35" s="91">
        <v>100</v>
      </c>
      <c r="Z35" s="44"/>
      <c r="AA35" s="92">
        <v>29.492270599914903</v>
      </c>
      <c r="AB35" s="92">
        <v>65.151042405332589</v>
      </c>
      <c r="AC35" s="92">
        <v>5.3566869947525175</v>
      </c>
      <c r="AD35" s="92">
        <v>100</v>
      </c>
      <c r="AE35" s="44"/>
      <c r="AF35" s="289">
        <f>'Tav13'!AF35/'Tav13'!$AI35*100</f>
        <v>30.611923863457609</v>
      </c>
      <c r="AG35" s="289">
        <f>'Tav13'!AG35/'Tav13'!$AI35*100</f>
        <v>68.046248230297309</v>
      </c>
      <c r="AH35" s="289">
        <f>'Tav13'!AH35/'Tav13'!$AI35*100</f>
        <v>1.3418279062450842</v>
      </c>
      <c r="AI35" s="289">
        <f>'Tav13'!AI35/'Tav13'!$AI35*100</f>
        <v>100</v>
      </c>
      <c r="AJ35" s="44"/>
      <c r="AK35" s="291">
        <f>'Tav13'!AK35/'Tav13'!$AN35*100</f>
        <v>28.14746965880467</v>
      </c>
      <c r="AL35" s="289">
        <f>'Tav13'!AL35/'Tav13'!$AN35*100</f>
        <v>71.79299290130524</v>
      </c>
      <c r="AM35" s="289">
        <f>'Tav13'!AM35/'Tav13'!$AN35*100</f>
        <v>5.9537439890084719E-2</v>
      </c>
      <c r="AN35" s="289">
        <f>'Tav13'!AN35/'Tav13'!$AN35*100</f>
        <v>100</v>
      </c>
      <c r="AO35" s="289"/>
      <c r="AP35" s="289">
        <f>'Tav13'!AP35/'Tav13'!$AS35*100</f>
        <v>62.50169216190605</v>
      </c>
      <c r="AQ35" s="289">
        <f>'Tav13'!AQ35/'Tav13'!$AS35*100</f>
        <v>34.068859708496909</v>
      </c>
      <c r="AR35" s="289">
        <f>'Tav13'!AR35/'Tav13'!$AS35*100</f>
        <v>3.4294481295970396</v>
      </c>
      <c r="AS35" s="289">
        <f>'Tav13'!AS35/'Tav13'!$AS35*100</f>
        <v>100</v>
      </c>
      <c r="AT35" s="289"/>
      <c r="AU35" s="291">
        <f>'Tav13'!AU35/'Tav13'!$AX35*100</f>
        <v>53.766953766953762</v>
      </c>
      <c r="AV35" s="291">
        <f>'Tav13'!AV35/'Tav13'!$AX35*100</f>
        <v>34.904134904134906</v>
      </c>
      <c r="AW35" s="289">
        <f>'Tav13'!AW35/'Tav13'!$AX35*100</f>
        <v>11.328911328911328</v>
      </c>
      <c r="AX35" s="289">
        <f>'Tav13'!AX35/'Tav13'!$AX35*100</f>
        <v>100</v>
      </c>
      <c r="AY35" s="289"/>
      <c r="AZ35" s="291">
        <f t="shared" si="1"/>
        <v>-8.7347383949522879</v>
      </c>
      <c r="BA35" s="291">
        <f t="shared" si="2"/>
        <v>0.83527519563799757</v>
      </c>
      <c r="BB35" s="291">
        <f t="shared" si="3"/>
        <v>7.8994631993142885</v>
      </c>
      <c r="BC35" s="291">
        <f t="shared" si="4"/>
        <v>0</v>
      </c>
      <c r="BD35" s="44"/>
    </row>
    <row r="36" spans="1:56" x14ac:dyDescent="0.25">
      <c r="A36" s="325"/>
      <c r="B36" s="308"/>
      <c r="C36" s="308"/>
      <c r="D36" s="308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08"/>
      <c r="AL36" s="325"/>
      <c r="AM36" s="325"/>
      <c r="AN36" s="325"/>
      <c r="AO36" s="325"/>
      <c r="AP36" s="325"/>
      <c r="AQ36" s="325"/>
      <c r="AR36" s="325"/>
      <c r="AS36" s="325"/>
      <c r="AT36" s="325"/>
      <c r="AU36" s="308"/>
      <c r="AV36" s="308"/>
      <c r="AW36" s="325"/>
      <c r="AX36" s="325"/>
      <c r="AY36" s="325"/>
      <c r="AZ36" s="308"/>
      <c r="BA36" s="308"/>
      <c r="BB36" s="308"/>
      <c r="BC36" s="308"/>
      <c r="BD36" s="325"/>
    </row>
    <row r="37" spans="1:56" ht="6" customHeight="1" x14ac:dyDescent="0.25">
      <c r="A37" s="326"/>
      <c r="B37" s="307"/>
      <c r="C37" s="307"/>
      <c r="D37" s="307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07"/>
      <c r="AL37" s="326"/>
      <c r="AM37" s="326"/>
      <c r="AN37" s="326"/>
      <c r="AO37" s="326"/>
      <c r="AP37" s="326"/>
      <c r="AQ37" s="326"/>
      <c r="AR37" s="326"/>
      <c r="AS37" s="326"/>
      <c r="AT37" s="326"/>
      <c r="AU37" s="307"/>
      <c r="AV37" s="307"/>
      <c r="AW37" s="326"/>
      <c r="AX37" s="326"/>
      <c r="AY37" s="326"/>
      <c r="AZ37" s="307"/>
      <c r="BA37" s="307"/>
      <c r="BB37" s="307"/>
      <c r="BC37" s="307"/>
      <c r="BD37" s="326"/>
    </row>
    <row r="38" spans="1:56" x14ac:dyDescent="0.25">
      <c r="A38" s="50" t="s">
        <v>531</v>
      </c>
    </row>
    <row r="39" spans="1:56" ht="27" customHeight="1" x14ac:dyDescent="0.25">
      <c r="A39" s="699" t="s">
        <v>499</v>
      </c>
      <c r="B39" s="699"/>
      <c r="C39" s="699"/>
      <c r="D39" s="699"/>
      <c r="E39" s="699"/>
      <c r="F39" s="699"/>
      <c r="G39" s="699"/>
      <c r="H39" s="699"/>
      <c r="I39" s="699"/>
      <c r="J39" s="699"/>
      <c r="K39" s="699"/>
    </row>
  </sheetData>
  <mergeCells count="13">
    <mergeCell ref="A39:K39"/>
    <mergeCell ref="AZ4:BC4"/>
    <mergeCell ref="A4:A5"/>
    <mergeCell ref="B4:E4"/>
    <mergeCell ref="G4:J4"/>
    <mergeCell ref="L4:O4"/>
    <mergeCell ref="Q4:T4"/>
    <mergeCell ref="V4:Y4"/>
    <mergeCell ref="AA4:AD4"/>
    <mergeCell ref="AF4:AI4"/>
    <mergeCell ref="AK4:AN4"/>
    <mergeCell ref="AP4:AS4"/>
    <mergeCell ref="AU4:AX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zoomScale="98" zoomScaleNormal="98" workbookViewId="0"/>
  </sheetViews>
  <sheetFormatPr defaultColWidth="8.85546875" defaultRowHeight="15" x14ac:dyDescent="0.25"/>
  <cols>
    <col min="1" max="1" width="24.5703125" style="456" customWidth="1"/>
    <col min="2" max="2" width="17.85546875" style="456" bestFit="1" customWidth="1"/>
    <col min="3" max="3" width="14.7109375" style="456" bestFit="1" customWidth="1"/>
    <col min="4" max="4" width="15.85546875" style="456" bestFit="1" customWidth="1"/>
    <col min="5" max="5" width="6.42578125" style="456" bestFit="1" customWidth="1"/>
    <col min="6" max="6" width="0.85546875" style="456" customWidth="1"/>
    <col min="7" max="7" width="17.85546875" style="456" bestFit="1" customWidth="1"/>
    <col min="8" max="8" width="14.7109375" style="456" bestFit="1" customWidth="1"/>
    <col min="9" max="9" width="15.85546875" style="456" bestFit="1" customWidth="1"/>
    <col min="10" max="10" width="6.42578125" style="456" bestFit="1" customWidth="1"/>
    <col min="11" max="11" width="0.85546875" style="456" customWidth="1"/>
    <col min="12" max="12" width="17.85546875" style="456" bestFit="1" customWidth="1"/>
    <col min="13" max="13" width="14.7109375" style="456" bestFit="1" customWidth="1"/>
    <col min="14" max="14" width="15.85546875" style="456" bestFit="1" customWidth="1"/>
    <col min="15" max="15" width="6.42578125" style="456" bestFit="1" customWidth="1"/>
    <col min="16" max="16" width="0.85546875" style="456" customWidth="1"/>
    <col min="17" max="17" width="17.85546875" style="456" bestFit="1" customWidth="1"/>
    <col min="18" max="18" width="14.7109375" style="456" bestFit="1" customWidth="1"/>
    <col min="19" max="19" width="15.85546875" style="456" bestFit="1" customWidth="1"/>
    <col min="20" max="20" width="6.42578125" style="456" bestFit="1" customWidth="1"/>
    <col min="21" max="21" width="0.85546875" style="456" customWidth="1"/>
    <col min="22" max="22" width="17.85546875" style="456" bestFit="1" customWidth="1"/>
    <col min="23" max="23" width="14.7109375" style="456" bestFit="1" customWidth="1"/>
    <col min="24" max="24" width="15.85546875" style="456" bestFit="1" customWidth="1"/>
    <col min="25" max="25" width="6.42578125" style="456" bestFit="1" customWidth="1"/>
    <col min="26" max="26" width="0.85546875" style="456" customWidth="1"/>
    <col min="27" max="27" width="17.85546875" style="456" bestFit="1" customWidth="1"/>
    <col min="28" max="28" width="14.7109375" style="456" bestFit="1" customWidth="1"/>
    <col min="29" max="29" width="15.85546875" style="456" bestFit="1" customWidth="1"/>
    <col min="30" max="30" width="6.42578125" style="456" bestFit="1" customWidth="1"/>
    <col min="31" max="31" width="0.85546875" style="456" customWidth="1"/>
    <col min="32" max="32" width="18" style="456" bestFit="1" customWidth="1"/>
    <col min="33" max="33" width="14.85546875" style="456" bestFit="1" customWidth="1"/>
    <col min="34" max="34" width="16" style="456" bestFit="1" customWidth="1"/>
    <col min="35" max="35" width="12.5703125" style="456" bestFit="1" customWidth="1"/>
    <col min="36" max="36" width="0.85546875" style="456" customWidth="1"/>
    <col min="37" max="37" width="18.42578125" style="456" bestFit="1" customWidth="1"/>
    <col min="38" max="40" width="15.85546875" style="456" bestFit="1" customWidth="1"/>
    <col min="41" max="41" width="0.85546875" style="456" customWidth="1"/>
    <col min="42" max="42" width="17.85546875" style="456" bestFit="1" customWidth="1"/>
    <col min="43" max="43" width="14.7109375" style="456" bestFit="1" customWidth="1"/>
    <col min="44" max="44" width="15.28515625" style="456" bestFit="1" customWidth="1"/>
    <col min="45" max="45" width="10.7109375" style="456" customWidth="1"/>
    <col min="46" max="46" width="0.85546875" style="456" customWidth="1"/>
    <col min="47" max="47" width="17.85546875" style="456" bestFit="1" customWidth="1"/>
    <col min="48" max="48" width="14.7109375" style="456" bestFit="1" customWidth="1"/>
    <col min="49" max="49" width="15.28515625" style="456" bestFit="1" customWidth="1"/>
    <col min="50" max="50" width="10.7109375" style="456" customWidth="1"/>
    <col min="51" max="51" width="0.85546875" style="456" customWidth="1"/>
    <col min="52" max="52" width="17.85546875" style="304" bestFit="1" customWidth="1"/>
    <col min="53" max="53" width="14.7109375" style="304" bestFit="1" customWidth="1"/>
    <col min="54" max="54" width="15.85546875" style="304" bestFit="1" customWidth="1"/>
    <col min="55" max="55" width="6.5703125" style="304" bestFit="1" customWidth="1"/>
    <col min="56" max="56" width="0.85546875" style="304" customWidth="1"/>
    <col min="57" max="61" width="8.85546875" style="304"/>
    <col min="62" max="16384" width="8.85546875" style="456"/>
  </cols>
  <sheetData>
    <row r="1" spans="1:56" x14ac:dyDescent="0.25">
      <c r="A1" s="35" t="s">
        <v>508</v>
      </c>
      <c r="B1" s="304"/>
      <c r="C1" s="304"/>
      <c r="D1" s="304"/>
      <c r="J1" s="10"/>
      <c r="K1" s="10"/>
      <c r="O1" s="10"/>
      <c r="P1" s="10"/>
      <c r="Y1" s="10"/>
    </row>
    <row r="2" spans="1:56" x14ac:dyDescent="0.25">
      <c r="A2" s="79" t="s">
        <v>348</v>
      </c>
      <c r="B2" s="307"/>
      <c r="C2" s="307"/>
      <c r="D2" s="307"/>
      <c r="E2" s="326"/>
      <c r="F2" s="326"/>
      <c r="G2" s="326"/>
      <c r="H2" s="326"/>
      <c r="I2" s="326"/>
      <c r="J2" s="10"/>
      <c r="K2" s="10"/>
      <c r="L2" s="326"/>
      <c r="M2" s="326"/>
      <c r="N2" s="326"/>
      <c r="O2" s="10"/>
      <c r="P2" s="10"/>
      <c r="Q2" s="326"/>
      <c r="R2" s="326"/>
      <c r="S2" s="326"/>
      <c r="T2" s="326"/>
      <c r="U2" s="326"/>
      <c r="V2" s="326"/>
      <c r="W2" s="326"/>
      <c r="X2" s="326"/>
      <c r="Y2" s="10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07"/>
      <c r="BA2" s="307"/>
      <c r="BB2" s="307"/>
      <c r="BC2" s="307"/>
      <c r="BD2" s="307"/>
    </row>
    <row r="3" spans="1:56" x14ac:dyDescent="0.25">
      <c r="A3" s="308"/>
      <c r="B3" s="308"/>
      <c r="C3" s="308"/>
      <c r="D3" s="308"/>
      <c r="E3" s="325"/>
      <c r="F3" s="325"/>
      <c r="G3" s="325"/>
      <c r="H3" s="325"/>
      <c r="I3" s="325"/>
      <c r="J3" s="90"/>
      <c r="K3" s="90"/>
      <c r="L3" s="325"/>
      <c r="M3" s="325"/>
      <c r="N3" s="325"/>
      <c r="O3" s="90"/>
      <c r="P3" s="90"/>
      <c r="Q3" s="325"/>
      <c r="R3" s="325"/>
      <c r="S3" s="325"/>
      <c r="T3" s="325"/>
      <c r="U3" s="325"/>
      <c r="V3" s="325"/>
      <c r="W3" s="325"/>
      <c r="X3" s="325"/>
      <c r="Y3" s="90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08"/>
      <c r="BA3" s="308"/>
      <c r="BB3" s="308"/>
      <c r="BC3" s="308"/>
      <c r="BD3" s="308"/>
    </row>
    <row r="4" spans="1:56" x14ac:dyDescent="0.25">
      <c r="A4" s="691" t="s">
        <v>48</v>
      </c>
      <c r="B4" s="684">
        <v>2013</v>
      </c>
      <c r="C4" s="684"/>
      <c r="D4" s="684"/>
      <c r="E4" s="684"/>
      <c r="G4" s="679">
        <v>2014</v>
      </c>
      <c r="H4" s="679"/>
      <c r="I4" s="679"/>
      <c r="J4" s="679"/>
      <c r="K4" s="10"/>
      <c r="L4" s="679">
        <v>2015</v>
      </c>
      <c r="M4" s="679"/>
      <c r="N4" s="679"/>
      <c r="O4" s="679"/>
      <c r="P4" s="10"/>
      <c r="Q4" s="679">
        <v>2016</v>
      </c>
      <c r="R4" s="679"/>
      <c r="S4" s="679"/>
      <c r="T4" s="679"/>
      <c r="V4" s="679">
        <v>2017</v>
      </c>
      <c r="W4" s="679"/>
      <c r="X4" s="679"/>
      <c r="Y4" s="679"/>
      <c r="AA4" s="679">
        <v>2018</v>
      </c>
      <c r="AB4" s="679"/>
      <c r="AC4" s="679"/>
      <c r="AD4" s="679"/>
      <c r="AF4" s="679">
        <v>2019</v>
      </c>
      <c r="AG4" s="679"/>
      <c r="AH4" s="679"/>
      <c r="AI4" s="679"/>
      <c r="AK4" s="679">
        <v>2020</v>
      </c>
      <c r="AL4" s="679"/>
      <c r="AM4" s="679"/>
      <c r="AN4" s="679"/>
      <c r="AO4" s="531"/>
      <c r="AP4" s="679">
        <v>2021</v>
      </c>
      <c r="AQ4" s="679"/>
      <c r="AR4" s="679"/>
      <c r="AS4" s="679"/>
      <c r="AT4" s="490"/>
      <c r="AU4" s="679">
        <v>2022</v>
      </c>
      <c r="AV4" s="679"/>
      <c r="AW4" s="679"/>
      <c r="AX4" s="679"/>
      <c r="AY4" s="484"/>
      <c r="AZ4" s="705" t="s">
        <v>365</v>
      </c>
      <c r="BA4" s="705"/>
      <c r="BB4" s="705"/>
      <c r="BC4" s="705"/>
    </row>
    <row r="5" spans="1:56" x14ac:dyDescent="0.25">
      <c r="A5" s="692"/>
      <c r="B5" s="308" t="s">
        <v>47</v>
      </c>
      <c r="C5" s="308" t="s">
        <v>46</v>
      </c>
      <c r="D5" s="308" t="s">
        <v>73</v>
      </c>
      <c r="E5" s="325" t="s">
        <v>0</v>
      </c>
      <c r="F5" s="325"/>
      <c r="G5" s="308" t="s">
        <v>47</v>
      </c>
      <c r="H5" s="308" t="s">
        <v>46</v>
      </c>
      <c r="I5" s="308" t="s">
        <v>73</v>
      </c>
      <c r="J5" s="325" t="s">
        <v>0</v>
      </c>
      <c r="K5" s="90"/>
      <c r="L5" s="308" t="s">
        <v>47</v>
      </c>
      <c r="M5" s="308" t="s">
        <v>46</v>
      </c>
      <c r="N5" s="308" t="s">
        <v>73</v>
      </c>
      <c r="O5" s="325" t="s">
        <v>0</v>
      </c>
      <c r="P5" s="90"/>
      <c r="Q5" s="308" t="s">
        <v>47</v>
      </c>
      <c r="R5" s="308" t="s">
        <v>46</v>
      </c>
      <c r="S5" s="308" t="s">
        <v>73</v>
      </c>
      <c r="T5" s="325" t="s">
        <v>0</v>
      </c>
      <c r="U5" s="325"/>
      <c r="V5" s="308" t="s">
        <v>47</v>
      </c>
      <c r="W5" s="308" t="s">
        <v>46</v>
      </c>
      <c r="X5" s="308" t="s">
        <v>73</v>
      </c>
      <c r="Y5" s="325" t="s">
        <v>0</v>
      </c>
      <c r="Z5" s="325"/>
      <c r="AA5" s="308" t="s">
        <v>47</v>
      </c>
      <c r="AB5" s="308" t="s">
        <v>46</v>
      </c>
      <c r="AC5" s="308" t="s">
        <v>73</v>
      </c>
      <c r="AD5" s="325" t="s">
        <v>0</v>
      </c>
      <c r="AE5" s="325"/>
      <c r="AF5" s="308" t="s">
        <v>47</v>
      </c>
      <c r="AG5" s="308" t="s">
        <v>46</v>
      </c>
      <c r="AH5" s="308" t="s">
        <v>73</v>
      </c>
      <c r="AI5" s="325" t="s">
        <v>0</v>
      </c>
      <c r="AJ5" s="325"/>
      <c r="AK5" s="308" t="s">
        <v>47</v>
      </c>
      <c r="AL5" s="308" t="s">
        <v>46</v>
      </c>
      <c r="AM5" s="308" t="s">
        <v>73</v>
      </c>
      <c r="AN5" s="325" t="s">
        <v>0</v>
      </c>
      <c r="AO5" s="325"/>
      <c r="AP5" s="489" t="s">
        <v>47</v>
      </c>
      <c r="AQ5" s="489" t="s">
        <v>46</v>
      </c>
      <c r="AR5" s="489" t="s">
        <v>73</v>
      </c>
      <c r="AS5" s="489" t="s">
        <v>0</v>
      </c>
      <c r="AT5" s="325"/>
      <c r="AU5" s="489" t="s">
        <v>47</v>
      </c>
      <c r="AV5" s="489" t="s">
        <v>46</v>
      </c>
      <c r="AW5" s="489" t="s">
        <v>73</v>
      </c>
      <c r="AX5" s="489" t="s">
        <v>0</v>
      </c>
      <c r="AY5" s="489"/>
      <c r="AZ5" s="308" t="s">
        <v>47</v>
      </c>
      <c r="BA5" s="308" t="s">
        <v>46</v>
      </c>
      <c r="BB5" s="308" t="s">
        <v>73</v>
      </c>
      <c r="BC5" s="308" t="s">
        <v>0</v>
      </c>
      <c r="BD5" s="308"/>
    </row>
    <row r="6" spans="1:56" ht="9.75" customHeight="1" x14ac:dyDescent="0.25">
      <c r="A6" s="493"/>
      <c r="B6" s="307"/>
      <c r="C6" s="307"/>
      <c r="D6" s="307"/>
      <c r="E6" s="326"/>
      <c r="F6" s="326"/>
      <c r="G6" s="307"/>
      <c r="H6" s="307"/>
      <c r="I6" s="307"/>
      <c r="J6" s="326"/>
      <c r="K6" s="10"/>
      <c r="L6" s="307"/>
      <c r="M6" s="307"/>
      <c r="N6" s="307"/>
      <c r="O6" s="326"/>
      <c r="P6" s="10"/>
      <c r="Q6" s="307"/>
      <c r="R6" s="307"/>
      <c r="S6" s="307"/>
      <c r="T6" s="326"/>
      <c r="U6" s="326"/>
      <c r="V6" s="307"/>
      <c r="W6" s="307"/>
      <c r="X6" s="307"/>
      <c r="Y6" s="326"/>
      <c r="AA6" s="307"/>
      <c r="AB6" s="307"/>
      <c r="AC6" s="307"/>
      <c r="AD6" s="326"/>
      <c r="AE6" s="326"/>
      <c r="AF6" s="307"/>
      <c r="AG6" s="307"/>
      <c r="AH6" s="307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07"/>
      <c r="BA6" s="307"/>
      <c r="BB6" s="307"/>
      <c r="BC6" s="307"/>
      <c r="BD6" s="307"/>
    </row>
    <row r="7" spans="1:56" x14ac:dyDescent="0.25">
      <c r="A7" s="456" t="s">
        <v>37</v>
      </c>
      <c r="B7" s="286">
        <f>'Tav13'!B7/'Tav13'!B$35*100</f>
        <v>2.286138525146244</v>
      </c>
      <c r="C7" s="286">
        <f>'Tav13'!C7/'Tav13'!C$35*100</f>
        <v>2.8663176161730024</v>
      </c>
      <c r="D7" s="286">
        <f>'Tav13'!D7/'Tav13'!D$35*100</f>
        <v>4.1881968996464503</v>
      </c>
      <c r="E7" s="286">
        <f>'Tav13'!E7/'Tav13'!E$35*100</f>
        <v>2.7754484547222824</v>
      </c>
      <c r="F7" s="286" t="e">
        <f>'Tav13'!F7/'Tav13'!F$35*100</f>
        <v>#DIV/0!</v>
      </c>
      <c r="G7" s="286">
        <f>'Tav13'!G7/'Tav13'!G$35*100</f>
        <v>3.1245098893439049</v>
      </c>
      <c r="H7" s="286">
        <f>'Tav13'!H7/'Tav13'!H$35*100</f>
        <v>2.95731583849674</v>
      </c>
      <c r="I7" s="286">
        <f>'Tav13'!I7/'Tav13'!I$35*100</f>
        <v>4.1274716836244956</v>
      </c>
      <c r="J7" s="286">
        <f>'Tav13'!J7/'Tav13'!J$35*100</f>
        <v>3.1196153308806407</v>
      </c>
      <c r="K7" s="286" t="e">
        <f>'Tav13'!K7/'Tav13'!K$35*100</f>
        <v>#DIV/0!</v>
      </c>
      <c r="L7" s="286">
        <f>'Tav13'!L7/'Tav13'!L$35*100</f>
        <v>2.5609400578566142</v>
      </c>
      <c r="M7" s="286">
        <f>'Tav13'!M7/'Tav13'!M$35*100</f>
        <v>2.9378559421962418</v>
      </c>
      <c r="N7" s="286">
        <f>'Tav13'!N7/'Tav13'!N$35*100</f>
        <v>4.6712951058541181</v>
      </c>
      <c r="O7" s="286">
        <f>'Tav13'!O7/'Tav13'!O$35*100</f>
        <v>2.9629793054758857</v>
      </c>
      <c r="P7" s="286" t="e">
        <f>'Tav13'!P7/'Tav13'!P$35*100</f>
        <v>#DIV/0!</v>
      </c>
      <c r="Q7" s="286">
        <f>'Tav13'!Q7/'Tav13'!Q$35*100</f>
        <v>2.2768434670116426</v>
      </c>
      <c r="R7" s="286">
        <f>'Tav13'!R7/'Tav13'!R$35*100</f>
        <v>2.8238802373565473</v>
      </c>
      <c r="S7" s="286">
        <f>'Tav13'!S7/'Tav13'!S$35*100</f>
        <v>3.4030140982012638</v>
      </c>
      <c r="T7" s="286">
        <f>'Tav13'!T7/'Tav13'!T$35*100</f>
        <v>2.6935134492875488</v>
      </c>
      <c r="U7" s="286" t="e">
        <f>'Tav13'!U7/'Tav13'!U$35*100</f>
        <v>#DIV/0!</v>
      </c>
      <c r="V7" s="286">
        <f>'Tav13'!V7/'Tav13'!V$35*100</f>
        <v>1.9186566211211848</v>
      </c>
      <c r="W7" s="286">
        <f>'Tav13'!W7/'Tav13'!W$35*100</f>
        <v>1.9952049395691014</v>
      </c>
      <c r="X7" s="286">
        <f>'Tav13'!X7/'Tav13'!X$35*100</f>
        <v>4.4032124065355855</v>
      </c>
      <c r="Y7" s="286">
        <f>'Tav13'!Y7/'Tav13'!Y$35*100</f>
        <v>2.1459745379216026</v>
      </c>
      <c r="Z7" s="286" t="e">
        <f>'Tav13'!Z7/'Tav13'!Z$35*100</f>
        <v>#DIV/0!</v>
      </c>
      <c r="AA7" s="286">
        <f>'Tav13'!AA7/'Tav13'!AA$35*100</f>
        <v>1.2262563116133687</v>
      </c>
      <c r="AB7" s="286">
        <f>'Tav13'!AB7/'Tav13'!AB$35*100</f>
        <v>1.0013496451739301</v>
      </c>
      <c r="AC7" s="286">
        <f>'Tav13'!AC7/'Tav13'!AC$35*100</f>
        <v>3.9714058776806991</v>
      </c>
      <c r="AD7" s="286">
        <f>'Tav13'!AD7/'Tav13'!AD$35*100</f>
        <v>1.226776343781024</v>
      </c>
      <c r="AE7" s="286" t="e">
        <f>'Tav13'!AE7/'Tav13'!AE$35*100</f>
        <v>#DIV/0!</v>
      </c>
      <c r="AF7" s="286">
        <f>'Tav13'!AF7/'Tav13'!AF$35*100</f>
        <v>0.7142857142857143</v>
      </c>
      <c r="AG7" s="286">
        <f>'Tav13'!AG7/'Tav13'!AG$35*100</f>
        <v>0.58487643618373897</v>
      </c>
      <c r="AH7" s="286">
        <f>'Tav13'!AH7/'Tav13'!AH$35*100</f>
        <v>1.4067995310668231</v>
      </c>
      <c r="AI7" s="286">
        <f>'Tav13'!AI7/'Tav13'!AI$35*100</f>
        <v>0.63551989932358033</v>
      </c>
      <c r="AJ7" s="286" t="e">
        <f>'Tav13'!AJ7/'Tav13'!AJ$35*100</f>
        <v>#DIV/0!</v>
      </c>
      <c r="AK7" s="286">
        <f>'Tav13'!AK7/'Tav13'!AK$35*100</f>
        <v>0.9437032216075496</v>
      </c>
      <c r="AL7" s="286">
        <f>'Tav13'!AL7/'Tav13'!AL$35*100</f>
        <v>0.58050523092625672</v>
      </c>
      <c r="AM7" s="286">
        <f>'Tav13'!AM7/'Tav13'!AM$35*100</f>
        <v>0</v>
      </c>
      <c r="AN7" s="286">
        <f>'Tav13'!AN7/'Tav13'!AN$35*100</f>
        <v>0.6823906572017403</v>
      </c>
      <c r="AO7" s="286"/>
      <c r="AP7" s="334">
        <f>'Tav13'!AP7/'Tav13'!AP$35*100</f>
        <v>0.58479532163742687</v>
      </c>
      <c r="AQ7" s="334">
        <f>'Tav13'!AQ7/'Tav13'!AQ$35*100</f>
        <v>0.17218543046357615</v>
      </c>
      <c r="AR7" s="334">
        <f>'Tav13'!AR7/'Tav13'!AR$35*100</f>
        <v>0.26315789473684209</v>
      </c>
      <c r="AS7" s="334">
        <f>'Tav13'!AS7/'Tav13'!AS$35*100</f>
        <v>0.43319344794909981</v>
      </c>
      <c r="AU7" s="334">
        <f>'Tav13'!AU7/'Tav13'!AU$35*100</f>
        <v>0.54624685447738297</v>
      </c>
      <c r="AV7" s="334">
        <f>'Tav13'!AV7/'Tav13'!AV$35*100</f>
        <v>0.38763354448331283</v>
      </c>
      <c r="AW7" s="334">
        <f>'Tav13'!AW7/'Tav13'!AW$35*100</f>
        <v>0.40780658316341395</v>
      </c>
      <c r="AX7" s="334">
        <f>'Tav13'!AX7/'Tav13'!AX$35*100</f>
        <v>0.47520047520047515</v>
      </c>
      <c r="AZ7" s="286">
        <f>AU7-AP7</f>
        <v>-3.8548467160043898E-2</v>
      </c>
      <c r="BA7" s="286">
        <f t="shared" ref="BA7:BC7" si="0">AV7-AQ7</f>
        <v>0.21544811401973668</v>
      </c>
      <c r="BB7" s="286">
        <f t="shared" si="0"/>
        <v>0.14464868842657186</v>
      </c>
      <c r="BC7" s="286">
        <f t="shared" si="0"/>
        <v>4.200702725137534E-2</v>
      </c>
    </row>
    <row r="8" spans="1:56" x14ac:dyDescent="0.25">
      <c r="A8" s="456" t="s">
        <v>82</v>
      </c>
      <c r="B8" s="286">
        <f>'Tav13'!B8/'Tav13'!B$35*100</f>
        <v>1.2800327688388822E-2</v>
      </c>
      <c r="C8" s="286">
        <f>'Tav13'!C8/'Tav13'!C$35*100</f>
        <v>3.7822043576927068E-2</v>
      </c>
      <c r="D8" s="286">
        <f>'Tav13'!D8/'Tav13'!D$35*100</f>
        <v>8.7027468044601583E-2</v>
      </c>
      <c r="E8" s="286">
        <f>'Tav13'!E8/'Tav13'!E$35*100</f>
        <v>3.3282904689863842E-2</v>
      </c>
      <c r="F8" s="286" t="e">
        <f>'Tav13'!F8/'Tav13'!F$35*100</f>
        <v>#DIV/0!</v>
      </c>
      <c r="G8" s="286">
        <f>'Tav13'!G8/'Tav13'!G$35*100</f>
        <v>1.2198309662803868E-2</v>
      </c>
      <c r="H8" s="286">
        <f>'Tav13'!H8/'Tav13'!H$35*100</f>
        <v>6.0745960393633822E-2</v>
      </c>
      <c r="I8" s="286">
        <f>'Tav13'!I8/'Tav13'!I$35*100</f>
        <v>2.5596723619376718E-2</v>
      </c>
      <c r="J8" s="286">
        <f>'Tav13'!J8/'Tav13'!J$35*100</f>
        <v>4.133097378102734E-2</v>
      </c>
      <c r="K8" s="286" t="e">
        <f>'Tav13'!K8/'Tav13'!K$35*100</f>
        <v>#DIV/0!</v>
      </c>
      <c r="L8" s="286">
        <f>'Tav13'!L8/'Tav13'!L$35*100</f>
        <v>6.7275132868387421E-3</v>
      </c>
      <c r="M8" s="286">
        <f>'Tav13'!M8/'Tav13'!M$35*100</f>
        <v>5.8957826337840892E-2</v>
      </c>
      <c r="N8" s="286">
        <f>'Tav13'!N8/'Tav13'!N$35*100</f>
        <v>0.1199965715265278</v>
      </c>
      <c r="O8" s="286">
        <f>'Tav13'!O8/'Tav13'!O$35*100</f>
        <v>4.706643721778523E-2</v>
      </c>
      <c r="P8" s="286" t="e">
        <f>'Tav13'!P8/'Tav13'!P$35*100</f>
        <v>#DIV/0!</v>
      </c>
      <c r="Q8" s="286">
        <f>'Tav13'!Q8/'Tav13'!Q$35*100</f>
        <v>8.6244070720138E-3</v>
      </c>
      <c r="R8" s="286">
        <f>'Tav13'!R8/'Tav13'!R$35*100</f>
        <v>3.6145667038163805E-2</v>
      </c>
      <c r="S8" s="286">
        <f>'Tav13'!S8/'Tav13'!S$35*100</f>
        <v>6.0768108896451144E-2</v>
      </c>
      <c r="T8" s="286">
        <f>'Tav13'!T8/'Tav13'!T$35*100</f>
        <v>2.9247516246081292E-2</v>
      </c>
      <c r="U8" s="286" t="e">
        <f>'Tav13'!U8/'Tav13'!U$35*100</f>
        <v>#DIV/0!</v>
      </c>
      <c r="V8" s="286">
        <f>'Tav13'!V8/'Tav13'!V$35*100</f>
        <v>2.5539522410930913E-2</v>
      </c>
      <c r="W8" s="286">
        <f>'Tav13'!W8/'Tav13'!W$35*100</f>
        <v>6.0759327377824489E-2</v>
      </c>
      <c r="X8" s="286">
        <f>'Tav13'!X8/'Tav13'!X$35*100</f>
        <v>1.3846579894765992E-2</v>
      </c>
      <c r="Y8" s="286">
        <f>'Tav13'!Y8/'Tav13'!Y$35*100</f>
        <v>4.6258120311337261E-2</v>
      </c>
      <c r="Z8" s="286" t="e">
        <f>'Tav13'!Z8/'Tav13'!Z$35*100</f>
        <v>#DIV/0!</v>
      </c>
      <c r="AA8" s="286">
        <f>'Tav13'!AA8/'Tav13'!AA$35*100</f>
        <v>4.8088482808367394E-3</v>
      </c>
      <c r="AB8" s="286">
        <f>'Tav13'!AB8/'Tav13'!AB$35*100</f>
        <v>4.3536941094518694E-3</v>
      </c>
      <c r="AC8" s="286">
        <f>'Tav13'!AC8/'Tav13'!AC$35*100</f>
        <v>0</v>
      </c>
      <c r="AD8" s="286">
        <f>'Tav13'!AD8/'Tav13'!AD$35*100</f>
        <v>4.2547156431711813E-3</v>
      </c>
      <c r="AE8" s="286" t="e">
        <f>'Tav13'!AE8/'Tav13'!AE$35*100</f>
        <v>#DIV/0!</v>
      </c>
      <c r="AF8" s="286">
        <f>'Tav13'!AF8/'Tav13'!AF$35*100</f>
        <v>0</v>
      </c>
      <c r="AG8" s="286">
        <f>'Tav13'!AG8/'Tav13'!AG$35*100</f>
        <v>0</v>
      </c>
      <c r="AH8" s="286">
        <f>'Tav13'!AH8/'Tav13'!AH$35*100</f>
        <v>0</v>
      </c>
      <c r="AI8" s="286">
        <f>'Tav13'!AI8/'Tav13'!AI$35*100</f>
        <v>0</v>
      </c>
      <c r="AJ8" s="286" t="e">
        <f>'Tav13'!AJ8/'Tav13'!AJ$35*100</f>
        <v>#DIV/0!</v>
      </c>
      <c r="AK8" s="286">
        <f>'Tav13'!AK8/'Tav13'!AK$35*100</f>
        <v>0</v>
      </c>
      <c r="AL8" s="286">
        <f>'Tav13'!AL8/'Tav13'!AL$35*100</f>
        <v>0</v>
      </c>
      <c r="AM8" s="286">
        <f>'Tav13'!AM8/'Tav13'!AM$35*100</f>
        <v>0</v>
      </c>
      <c r="AN8" s="286">
        <f>'Tav13'!AN8/'Tav13'!AN$35*100</f>
        <v>0</v>
      </c>
      <c r="AO8" s="286"/>
      <c r="AP8" s="334">
        <f>'Tav13'!AP8/'Tav13'!AP$35*100</f>
        <v>0</v>
      </c>
      <c r="AQ8" s="334">
        <f>'Tav13'!AQ8/'Tav13'!AQ$35*100</f>
        <v>0</v>
      </c>
      <c r="AR8" s="334">
        <f>'Tav13'!AR8/'Tav13'!AR$35*100</f>
        <v>0</v>
      </c>
      <c r="AS8" s="334">
        <f>'Tav13'!AS8/'Tav13'!AS$35*100</f>
        <v>0</v>
      </c>
      <c r="AU8" s="334">
        <f>'Tav13'!AU8/'Tav13'!AU$35*100</f>
        <v>0</v>
      </c>
      <c r="AV8" s="334">
        <f>'Tav13'!AV8/'Tav13'!AV$35*100</f>
        <v>0</v>
      </c>
      <c r="AW8" s="334">
        <f>'Tav13'!AW8/'Tav13'!AW$35*100</f>
        <v>0</v>
      </c>
      <c r="AX8" s="334">
        <f>'Tav13'!AX8/'Tav13'!AX$35*100</f>
        <v>0</v>
      </c>
      <c r="AZ8" s="286">
        <f t="shared" ref="AZ8:AZ35" si="1">AU8-AP8</f>
        <v>0</v>
      </c>
      <c r="BA8" s="286">
        <f t="shared" ref="BA8:BA35" si="2">AV8-AQ8</f>
        <v>0</v>
      </c>
      <c r="BB8" s="286">
        <f t="shared" ref="BB8:BB35" si="3">AW8-AR8</f>
        <v>0</v>
      </c>
      <c r="BC8" s="286">
        <f t="shared" ref="BC8:BC35" si="4">AX8-AS8</f>
        <v>0</v>
      </c>
    </row>
    <row r="9" spans="1:56" x14ac:dyDescent="0.25">
      <c r="A9" s="456" t="s">
        <v>5</v>
      </c>
      <c r="B9" s="286">
        <f>'Tav13'!B9/'Tav13'!B$35*100</f>
        <v>0.89346287264953983</v>
      </c>
      <c r="C9" s="286">
        <f>'Tav13'!C9/'Tav13'!C$35*100</f>
        <v>0.74457513237715245</v>
      </c>
      <c r="D9" s="286">
        <f>'Tav13'!D9/'Tav13'!D$35*100</f>
        <v>1.4196355724775633</v>
      </c>
      <c r="E9" s="286">
        <f>'Tav13'!E9/'Tav13'!E$35*100</f>
        <v>0.84849794683380164</v>
      </c>
      <c r="F9" s="286" t="e">
        <f>'Tav13'!F9/'Tav13'!F$35*100</f>
        <v>#DIV/0!</v>
      </c>
      <c r="G9" s="286">
        <f>'Tav13'!G9/'Tav13'!G$35*100</f>
        <v>0.95146815369870175</v>
      </c>
      <c r="H9" s="286">
        <f>'Tav13'!H9/'Tav13'!H$35*100</f>
        <v>0.92333859798323403</v>
      </c>
      <c r="I9" s="286">
        <f>'Tav13'!I9/'Tav13'!I$35*100</f>
        <v>1.5997952262110451</v>
      </c>
      <c r="J9" s="286">
        <f>'Tav13'!J9/'Tav13'!J$35*100</f>
        <v>0.99427187630978431</v>
      </c>
      <c r="K9" s="286" t="e">
        <f>'Tav13'!K9/'Tav13'!K$35*100</f>
        <v>#DIV/0!</v>
      </c>
      <c r="L9" s="286">
        <f>'Tav13'!L9/'Tav13'!L$35*100</f>
        <v>1.0248245240284348</v>
      </c>
      <c r="M9" s="286">
        <f>'Tav13'!M9/'Tav13'!M$35*100</f>
        <v>0.78025038259866031</v>
      </c>
      <c r="N9" s="286">
        <f>'Tav13'!N9/'Tav13'!N$35*100</f>
        <v>1.5170995114425303</v>
      </c>
      <c r="O9" s="286">
        <f>'Tav13'!O9/'Tav13'!O$35*100</f>
        <v>0.92367883039903509</v>
      </c>
      <c r="P9" s="286" t="e">
        <f>'Tav13'!P9/'Tav13'!P$35*100</f>
        <v>#DIV/0!</v>
      </c>
      <c r="Q9" s="286">
        <f>'Tav13'!Q9/'Tav13'!Q$35*100</f>
        <v>8.6244070720138E-3</v>
      </c>
      <c r="R9" s="286">
        <f>'Tav13'!R9/'Tav13'!R$35*100</f>
        <v>3.6145667038163805E-2</v>
      </c>
      <c r="S9" s="286">
        <f>'Tav13'!S9/'Tav13'!S$35*100</f>
        <v>6.0768108896451144E-2</v>
      </c>
      <c r="T9" s="286">
        <f>'Tav13'!T9/'Tav13'!T$35*100</f>
        <v>2.9247516246081292E-2</v>
      </c>
      <c r="U9" s="286" t="e">
        <f>'Tav13'!U9/'Tav13'!U$35*100</f>
        <v>#DIV/0!</v>
      </c>
      <c r="V9" s="286">
        <f>'Tav13'!V9/'Tav13'!V$35*100</f>
        <v>1.2769761205465457</v>
      </c>
      <c r="W9" s="286">
        <f>'Tav13'!W9/'Tav13'!W$35*100</f>
        <v>0.62073042564372038</v>
      </c>
      <c r="X9" s="286">
        <f>'Tav13'!X9/'Tav13'!X$35*100</f>
        <v>0.78925505400166163</v>
      </c>
      <c r="Y9" s="286">
        <f>'Tav13'!Y9/'Tav13'!Y$35*100</f>
        <v>0.83968544478188289</v>
      </c>
      <c r="Z9" s="286" t="e">
        <f>'Tav13'!Z9/'Tav13'!Z$35*100</f>
        <v>#DIV/0!</v>
      </c>
      <c r="AA9" s="286">
        <f>'Tav13'!AA9/'Tav13'!AA$35*100</f>
        <v>0.73575378696802118</v>
      </c>
      <c r="AB9" s="286">
        <f>'Tav13'!AB9/'Tav13'!AB$35*100</f>
        <v>0.56162654011929114</v>
      </c>
      <c r="AC9" s="286">
        <f>'Tav13'!AC9/'Tav13'!AC$35*100</f>
        <v>1.1649457241196717</v>
      </c>
      <c r="AD9" s="286">
        <f>'Tav13'!AD9/'Tav13'!AD$35*100</f>
        <v>0.64529853921429581</v>
      </c>
      <c r="AE9" s="286" t="e">
        <f>'Tav13'!AE9/'Tav13'!AE$35*100</f>
        <v>#DIV/0!</v>
      </c>
      <c r="AF9" s="286">
        <f>'Tav13'!AF9/'Tav13'!AF$35*100</f>
        <v>0.36485097636176772</v>
      </c>
      <c r="AG9" s="286">
        <f>'Tav13'!AG9/'Tav13'!AG$35*100</f>
        <v>0.45772938483944792</v>
      </c>
      <c r="AH9" s="286">
        <f>'Tav13'!AH9/'Tav13'!AH$35*100</f>
        <v>0.58616647127784294</v>
      </c>
      <c r="AI9" s="286">
        <f>'Tav13'!AI9/'Tav13'!AI$35*100</f>
        <v>0.43102092181846785</v>
      </c>
      <c r="AJ9" s="286" t="e">
        <f>'Tav13'!AJ9/'Tav13'!AJ$35*100</f>
        <v>#DIV/0!</v>
      </c>
      <c r="AK9" s="286">
        <f>'Tav13'!AK9/'Tav13'!AK$35*100</f>
        <v>0.13016596160104132</v>
      </c>
      <c r="AL9" s="286">
        <f>'Tav13'!AL9/'Tav13'!AL$35*100</f>
        <v>0.14672110232202093</v>
      </c>
      <c r="AM9" s="286">
        <f>'Tav13'!AM9/'Tav13'!AM$35*100</f>
        <v>0</v>
      </c>
      <c r="AN9" s="286">
        <f>'Tav13'!AN9/'Tav13'!AN$35*100</f>
        <v>0.14197389512250974</v>
      </c>
      <c r="AO9" s="286"/>
      <c r="AP9" s="334">
        <f>'Tav13'!AP9/'Tav13'!AP$35*100</f>
        <v>0.45484080571799868</v>
      </c>
      <c r="AQ9" s="334">
        <f>'Tav13'!AQ9/'Tav13'!AQ$35*100</f>
        <v>0.38410596026490068</v>
      </c>
      <c r="AR9" s="334">
        <f>'Tav13'!AR9/'Tav13'!AR$35*100</f>
        <v>0.52631578947368418</v>
      </c>
      <c r="AS9" s="334">
        <f>'Tav13'!AS9/'Tav13'!AS$35*100</f>
        <v>0.43319344794909981</v>
      </c>
      <c r="AU9" s="334">
        <f>'Tav13'!AU9/'Tav13'!AU$35*100</f>
        <v>0.34370588596329715</v>
      </c>
      <c r="AV9" s="334">
        <f>'Tav13'!AV9/'Tav13'!AV$35*100</f>
        <v>8.5090290252434531E-2</v>
      </c>
      <c r="AW9" s="334">
        <f>'Tav13'!AW9/'Tav13'!AW$35*100</f>
        <v>0.34954849985435477</v>
      </c>
      <c r="AX9" s="334">
        <f>'Tav13'!AX9/'Tav13'!AX$35*100</f>
        <v>0.25410025410025411</v>
      </c>
      <c r="AZ9" s="286">
        <f t="shared" si="1"/>
        <v>-0.11113491975470152</v>
      </c>
      <c r="BA9" s="286">
        <f t="shared" si="2"/>
        <v>-0.29901567001246615</v>
      </c>
      <c r="BB9" s="286">
        <f t="shared" si="3"/>
        <v>-0.17676728961932942</v>
      </c>
      <c r="BC9" s="286">
        <f t="shared" si="4"/>
        <v>-0.1790931938488457</v>
      </c>
    </row>
    <row r="10" spans="1:56" x14ac:dyDescent="0.25">
      <c r="A10" s="456" t="s">
        <v>6</v>
      </c>
      <c r="B10" s="286">
        <f>'Tav13'!B10/'Tav13'!B$35*100</f>
        <v>15.037824968319189</v>
      </c>
      <c r="C10" s="286">
        <f>'Tav13'!C10/'Tav13'!C$35*100</f>
        <v>27.046469200990792</v>
      </c>
      <c r="D10" s="286">
        <f>'Tav13'!D10/'Tav13'!D$35*100</f>
        <v>20.293717704650529</v>
      </c>
      <c r="E10" s="286">
        <f>'Tav13'!E10/'Tav13'!E$35*100</f>
        <v>22.45472228225632</v>
      </c>
      <c r="F10" s="286" t="e">
        <f>'Tav13'!F10/'Tav13'!F$35*100</f>
        <v>#DIV/0!</v>
      </c>
      <c r="G10" s="286">
        <f>'Tav13'!G10/'Tav13'!G$35*100</f>
        <v>14.646684673695217</v>
      </c>
      <c r="H10" s="286">
        <f>'Tav13'!H10/'Tav13'!H$35*100</f>
        <v>30.668610537399267</v>
      </c>
      <c r="I10" s="286">
        <f>'Tav13'!I10/'Tav13'!I$35*100</f>
        <v>24.880015358034171</v>
      </c>
      <c r="J10" s="286">
        <f>'Tav13'!J10/'Tav13'!J$35*100</f>
        <v>24.78985237274717</v>
      </c>
      <c r="K10" s="286" t="e">
        <f>'Tav13'!K10/'Tav13'!K$35*100</f>
        <v>#DIV/0!</v>
      </c>
      <c r="L10" s="286">
        <f>'Tav13'!L10/'Tav13'!L$35*100</f>
        <v>16.841208261386317</v>
      </c>
      <c r="M10" s="286">
        <f>'Tav13'!M10/'Tav13'!M$35*100</f>
        <v>30.723299631199978</v>
      </c>
      <c r="N10" s="286">
        <f>'Tav13'!N10/'Tav13'!N$35*100</f>
        <v>23.819319448015772</v>
      </c>
      <c r="O10" s="286">
        <f>'Tav13'!O10/'Tav13'!O$35*100</f>
        <v>25.57840238862169</v>
      </c>
      <c r="P10" s="286" t="e">
        <f>'Tav13'!P10/'Tav13'!P$35*100</f>
        <v>#DIV/0!</v>
      </c>
      <c r="Q10" s="286">
        <f>'Tav13'!Q10/'Tav13'!Q$35*100</f>
        <v>16.486991519333046</v>
      </c>
      <c r="R10" s="286">
        <f>'Tav13'!R10/'Tav13'!R$35*100</f>
        <v>30.035543239254192</v>
      </c>
      <c r="S10" s="286">
        <f>'Tav13'!S10/'Tav13'!S$35*100</f>
        <v>26.00875060768109</v>
      </c>
      <c r="T10" s="286">
        <f>'Tav13'!T10/'Tav13'!T$35*100</f>
        <v>25.425231466671544</v>
      </c>
      <c r="U10" s="286" t="e">
        <f>'Tav13'!U10/'Tav13'!U$35*100</f>
        <v>#DIV/0!</v>
      </c>
      <c r="V10" s="286">
        <f>'Tav13'!V10/'Tav13'!V$35*100</f>
        <v>15.923892223215425</v>
      </c>
      <c r="W10" s="286">
        <f>'Tav13'!W10/'Tav13'!W$35*100</f>
        <v>26.8260641093011</v>
      </c>
      <c r="X10" s="286">
        <f>'Tav13'!X10/'Tav13'!X$35*100</f>
        <v>24.480753253946276</v>
      </c>
      <c r="Y10" s="286">
        <f>'Tav13'!Y10/'Tav13'!Y$35*100</f>
        <v>23.221576396291304</v>
      </c>
      <c r="Z10" s="286" t="e">
        <f>'Tav13'!Z10/'Tav13'!Z$35*100</f>
        <v>#DIV/0!</v>
      </c>
      <c r="AA10" s="286">
        <f>'Tav13'!AA10/'Tav13'!AA$35*100</f>
        <v>18.576580908872327</v>
      </c>
      <c r="AB10" s="286">
        <f>'Tav13'!AB10/'Tav13'!AB$35*100</f>
        <v>31.951761069267278</v>
      </c>
      <c r="AC10" s="286">
        <f>'Tav13'!AC10/'Tav13'!AC$35*100</f>
        <v>28.011649457241194</v>
      </c>
      <c r="AD10" s="286">
        <f>'Tav13'!AD10/'Tav13'!AD$35*100</f>
        <v>27.796057296837329</v>
      </c>
      <c r="AE10" s="286" t="e">
        <f>'Tav13'!AE10/'Tav13'!AE$35*100</f>
        <v>#DIV/0!</v>
      </c>
      <c r="AF10" s="286">
        <f>'Tav13'!AF10/'Tav13'!AF$35*100</f>
        <v>26.356628982528264</v>
      </c>
      <c r="AG10" s="286">
        <f>'Tav13'!AG10/'Tav13'!AG$35*100</f>
        <v>39.200591811729893</v>
      </c>
      <c r="AH10" s="286">
        <f>'Tav13'!AH10/'Tav13'!AH$35*100</f>
        <v>51.934349355216881</v>
      </c>
      <c r="AI10" s="286">
        <f>'Tav13'!AI10/'Tav13'!AI$35*100</f>
        <v>35.439672801635993</v>
      </c>
      <c r="AJ10" s="286" t="e">
        <f>'Tav13'!AJ10/'Tav13'!AJ$35*100</f>
        <v>#DIV/0!</v>
      </c>
      <c r="AK10" s="286">
        <f>'Tav13'!AK10/'Tav13'!AK$35*100</f>
        <v>27.33485193621868</v>
      </c>
      <c r="AL10" s="286">
        <f>'Tav13'!AL10/'Tav13'!AL$35*100</f>
        <v>41.847410053585101</v>
      </c>
      <c r="AM10" s="286">
        <f>'Tav13'!AM10/'Tav13'!AM$35*100</f>
        <v>23.076923076923077</v>
      </c>
      <c r="AN10" s="286">
        <f>'Tav13'!AN10/'Tav13'!AN$35*100</f>
        <v>37.751316693382186</v>
      </c>
      <c r="AO10" s="286"/>
      <c r="AP10" s="334">
        <f>'Tav13'!AP10/'Tav13'!AP$35*100</f>
        <v>37.434120280124176</v>
      </c>
      <c r="AQ10" s="334">
        <f>'Tav13'!AQ10/'Tav13'!AQ$35*100</f>
        <v>45.880794701986751</v>
      </c>
      <c r="AR10" s="334">
        <f>'Tav13'!AR10/'Tav13'!AR$35*100</f>
        <v>30.131578947368421</v>
      </c>
      <c r="AS10" s="334">
        <f>'Tav13'!AS10/'Tav13'!AS$35*100</f>
        <v>40.061369071792789</v>
      </c>
      <c r="AU10" s="334">
        <f>'Tav13'!AU10/'Tav13'!AU$35*100</f>
        <v>41.705026698582216</v>
      </c>
      <c r="AV10" s="334">
        <f>'Tav13'!AV10/'Tav13'!AV$35*100</f>
        <v>45.23021650751631</v>
      </c>
      <c r="AW10" s="334">
        <f>'Tav13'!AW10/'Tav13'!AW$35*100</f>
        <v>28.983396446256922</v>
      </c>
      <c r="AX10" s="334">
        <f>'Tav13'!AX10/'Tav13'!AX$35*100</f>
        <v>41.494241494241493</v>
      </c>
      <c r="AZ10" s="286">
        <f t="shared" si="1"/>
        <v>4.2709064184580399</v>
      </c>
      <c r="BA10" s="286">
        <f t="shared" si="2"/>
        <v>-0.65057819447044096</v>
      </c>
      <c r="BB10" s="286">
        <f t="shared" si="3"/>
        <v>-1.1481825011114992</v>
      </c>
      <c r="BC10" s="286">
        <f t="shared" si="4"/>
        <v>1.4328724224487033</v>
      </c>
    </row>
    <row r="11" spans="1:56" x14ac:dyDescent="0.25">
      <c r="A11" s="456" t="s">
        <v>83</v>
      </c>
      <c r="B11" s="286">
        <f>'Tav13'!B11/'Tav13'!B$35*100</f>
        <v>0.2675268486873264</v>
      </c>
      <c r="C11" s="286">
        <f>'Tav13'!C11/'Tav13'!C$35*100</f>
        <v>0.15870426128357634</v>
      </c>
      <c r="D11" s="286">
        <f>'Tav13'!D11/'Tav13'!D$35*100</f>
        <v>0.10878433505575197</v>
      </c>
      <c r="E11" s="286">
        <f>'Tav13'!E11/'Tav13'!E$35*100</f>
        <v>0.19148476334558029</v>
      </c>
      <c r="F11" s="286" t="e">
        <f>'Tav13'!F11/'Tav13'!F$35*100</f>
        <v>#DIV/0!</v>
      </c>
      <c r="G11" s="286">
        <f>'Tav13'!G11/'Tav13'!G$35*100</f>
        <v>0.3572362115535419</v>
      </c>
      <c r="H11" s="286">
        <f>'Tav13'!H11/'Tav13'!H$35*100</f>
        <v>0.18730004454703761</v>
      </c>
      <c r="I11" s="286">
        <f>'Tav13'!I11/'Tav13'!I$35*100</f>
        <v>0.16637870352594869</v>
      </c>
      <c r="J11" s="286">
        <f>'Tav13'!J11/'Tav13'!J$35*100</f>
        <v>0.24216457877334327</v>
      </c>
      <c r="K11" s="286" t="e">
        <f>'Tav13'!K11/'Tav13'!K$35*100</f>
        <v>#DIV/0!</v>
      </c>
      <c r="L11" s="286">
        <f>'Tav13'!L11/'Tav13'!L$35*100</f>
        <v>0.21976543403673224</v>
      </c>
      <c r="M11" s="286">
        <f>'Tav13'!M11/'Tav13'!M$35*100</f>
        <v>0.27597280413457437</v>
      </c>
      <c r="N11" s="286">
        <f>'Tav13'!N11/'Tav13'!N$35*100</f>
        <v>5.9998285763263902E-2</v>
      </c>
      <c r="O11" s="286">
        <f>'Tav13'!O11/'Tav13'!O$35*100</f>
        <v>0.23900925149656563</v>
      </c>
      <c r="P11" s="286" t="e">
        <f>'Tav13'!P11/'Tav13'!P$35*100</f>
        <v>#DIV/0!</v>
      </c>
      <c r="Q11" s="286">
        <f>'Tav13'!Q11/'Tav13'!Q$35*100</f>
        <v>0.2759810263044416</v>
      </c>
      <c r="R11" s="286">
        <f>'Tav13'!R11/'Tav13'!R$35*100</f>
        <v>0.15512515437211963</v>
      </c>
      <c r="S11" s="286">
        <f>'Tav13'!S11/'Tav13'!S$35*100</f>
        <v>4.8614487117160911E-2</v>
      </c>
      <c r="T11" s="286">
        <f>'Tav13'!T11/'Tav13'!T$35*100</f>
        <v>0.18553893118607817</v>
      </c>
      <c r="U11" s="286" t="e">
        <f>'Tav13'!U11/'Tav13'!U$35*100</f>
        <v>#DIV/0!</v>
      </c>
      <c r="V11" s="286">
        <f>'Tav13'!V11/'Tav13'!V$35*100</f>
        <v>0.2138935001915464</v>
      </c>
      <c r="W11" s="286">
        <f>'Tav13'!W11/'Tav13'!W$35*100</f>
        <v>0.17406726221755123</v>
      </c>
      <c r="X11" s="286">
        <f>'Tav13'!X11/'Tav13'!X$35*100</f>
        <v>5.5386319579063967E-2</v>
      </c>
      <c r="Y11" s="286">
        <f>'Tav13'!Y11/'Tav13'!Y$35*100</f>
        <v>0.17799320206753685</v>
      </c>
      <c r="Z11" s="286" t="e">
        <f>'Tav13'!Z11/'Tav13'!Z$35*100</f>
        <v>#DIV/0!</v>
      </c>
      <c r="AA11" s="286">
        <f>'Tav13'!AA11/'Tav13'!AA$35*100</f>
        <v>5.7706179370040883E-2</v>
      </c>
      <c r="AB11" s="286">
        <f>'Tav13'!AB11/'Tav13'!AB$35*100</f>
        <v>9.5781270407941141E-2</v>
      </c>
      <c r="AC11" s="286">
        <f>'Tav13'!AC11/'Tav13'!AC$35*100</f>
        <v>0.10590415673815197</v>
      </c>
      <c r="AD11" s="286">
        <f>'Tav13'!AD11/'Tav13'!AD$35*100</f>
        <v>8.509431286342363E-2</v>
      </c>
      <c r="AE11" s="286" t="e">
        <f>'Tav13'!AE11/'Tav13'!AE$35*100</f>
        <v>#DIV/0!</v>
      </c>
      <c r="AF11" s="286">
        <f>'Tav13'!AF11/'Tav13'!AF$35*100</f>
        <v>4.1109969167523124E-2</v>
      </c>
      <c r="AG11" s="286">
        <f>'Tav13'!AG11/'Tav13'!AG$35*100</f>
        <v>2.542941026885822E-2</v>
      </c>
      <c r="AH11" s="286">
        <f>'Tav13'!AH11/'Tav13'!AH$35*100</f>
        <v>0</v>
      </c>
      <c r="AI11" s="286">
        <f>'Tav13'!AI11/'Tav13'!AI$35*100</f>
        <v>2.9888312096901053E-2</v>
      </c>
      <c r="AJ11" s="286" t="e">
        <f>'Tav13'!AJ11/'Tav13'!AJ$35*100</f>
        <v>#DIV/0!</v>
      </c>
      <c r="AK11" s="286">
        <f>'Tav13'!AK11/'Tav13'!AK$35*100</f>
        <v>0</v>
      </c>
      <c r="AL11" s="286">
        <f>'Tav13'!AL11/'Tav13'!AL$35*100</f>
        <v>1.2758356723653993E-2</v>
      </c>
      <c r="AM11" s="286">
        <f>'Tav13'!AM11/'Tav13'!AM$35*100</f>
        <v>0</v>
      </c>
      <c r="AN11" s="286">
        <f>'Tav13'!AN11/'Tav13'!AN$35*100</f>
        <v>9.1596061369361107E-3</v>
      </c>
      <c r="AO11" s="286"/>
      <c r="AP11" s="334">
        <f>'Tav13'!AP11/'Tav13'!AP$35*100</f>
        <v>0</v>
      </c>
      <c r="AQ11" s="334">
        <f>'Tav13'!AQ11/'Tav13'!AQ$35*100</f>
        <v>1.3245033112582781E-2</v>
      </c>
      <c r="AR11" s="334">
        <f>'Tav13'!AR11/'Tav13'!AR$35*100</f>
        <v>0</v>
      </c>
      <c r="AS11" s="334">
        <f>'Tav13'!AS11/'Tav13'!AS$35*100</f>
        <v>4.5124317494697891E-3</v>
      </c>
      <c r="AU11" s="334">
        <f>'Tav13'!AU11/'Tav13'!AU$35*100</f>
        <v>0</v>
      </c>
      <c r="AV11" s="334">
        <f>'Tav13'!AV11/'Tav13'!AV$35*100</f>
        <v>0</v>
      </c>
      <c r="AW11" s="334">
        <f>'Tav13'!AW11/'Tav13'!AW$35*100</f>
        <v>0</v>
      </c>
      <c r="AX11" s="334">
        <f>'Tav13'!AX11/'Tav13'!AX$35*100</f>
        <v>0</v>
      </c>
      <c r="AZ11" s="286">
        <f t="shared" si="1"/>
        <v>0</v>
      </c>
      <c r="BA11" s="286">
        <f t="shared" si="2"/>
        <v>-1.3245033112582781E-2</v>
      </c>
      <c r="BB11" s="286">
        <f t="shared" si="3"/>
        <v>0</v>
      </c>
      <c r="BC11" s="286">
        <f t="shared" si="4"/>
        <v>-4.5124317494697891E-3</v>
      </c>
    </row>
    <row r="12" spans="1:56" x14ac:dyDescent="0.25">
      <c r="A12" s="456" t="s">
        <v>3</v>
      </c>
      <c r="B12" s="286">
        <f>'Tav13'!B12/'Tav13'!B$35*100</f>
        <v>7.1681835054977397E-2</v>
      </c>
      <c r="C12" s="286">
        <f>'Tav13'!C12/'Tav13'!C$35*100</f>
        <v>3.1147565298645822E-2</v>
      </c>
      <c r="D12" s="286">
        <f>'Tav13'!D12/'Tav13'!D$35*100</f>
        <v>8.7027468044601583E-2</v>
      </c>
      <c r="E12" s="286">
        <f>'Tav13'!E12/'Tav13'!E$35*100</f>
        <v>4.9275988761616596E-2</v>
      </c>
      <c r="F12" s="286" t="e">
        <f>'Tav13'!F12/'Tav13'!F$35*100</f>
        <v>#DIV/0!</v>
      </c>
      <c r="G12" s="286">
        <f>'Tav13'!G12/'Tav13'!G$35*100</f>
        <v>6.7962010978478704E-2</v>
      </c>
      <c r="H12" s="286">
        <f>'Tav13'!H12/'Tav13'!H$35*100</f>
        <v>4.555947029522537E-2</v>
      </c>
      <c r="I12" s="286">
        <f>'Tav13'!I12/'Tav13'!I$35*100</f>
        <v>5.1193447238753437E-2</v>
      </c>
      <c r="J12" s="286">
        <f>'Tav13'!J12/'Tav13'!J$35*100</f>
        <v>5.3555627997950918E-2</v>
      </c>
      <c r="K12" s="286" t="e">
        <f>'Tav13'!K12/'Tav13'!K$35*100</f>
        <v>#DIV/0!</v>
      </c>
      <c r="L12" s="286">
        <f>'Tav13'!L12/'Tav13'!L$35*100</f>
        <v>9.8670194873634876E-2</v>
      </c>
      <c r="M12" s="286">
        <f>'Tav13'!M12/'Tav13'!M$35*100</f>
        <v>6.2721091848766911E-2</v>
      </c>
      <c r="N12" s="286">
        <f>'Tav13'!N12/'Tav13'!N$35*100</f>
        <v>4.2855918402331362E-2</v>
      </c>
      <c r="O12" s="286">
        <f>'Tav13'!O12/'Tav13'!O$35*100</f>
        <v>7.280589507126152E-2</v>
      </c>
      <c r="P12" s="286" t="e">
        <f>'Tav13'!P12/'Tav13'!P$35*100</f>
        <v>#DIV/0!</v>
      </c>
      <c r="Q12" s="286">
        <f>'Tav13'!Q12/'Tav13'!Q$35*100</f>
        <v>5.462124478942073E-2</v>
      </c>
      <c r="R12" s="286">
        <f>'Tav13'!R12/'Tav13'!R$35*100</f>
        <v>5.271243109732221E-2</v>
      </c>
      <c r="S12" s="286">
        <f>'Tav13'!S12/'Tav13'!S$35*100</f>
        <v>1.2153621779290228E-2</v>
      </c>
      <c r="T12" s="286">
        <f>'Tav13'!T12/'Tav13'!T$35*100</f>
        <v>5.0269168547952221E-2</v>
      </c>
      <c r="U12" s="286" t="e">
        <f>'Tav13'!U12/'Tav13'!U$35*100</f>
        <v>#DIV/0!</v>
      </c>
      <c r="V12" s="286">
        <f>'Tav13'!V12/'Tav13'!V$35*100</f>
        <v>0.10215808964372365</v>
      </c>
      <c r="W12" s="286">
        <f>'Tav13'!W12/'Tav13'!W$35*100</f>
        <v>3.9411455596426698E-2</v>
      </c>
      <c r="X12" s="286">
        <f>'Tav13'!X12/'Tav13'!X$35*100</f>
        <v>4.1539739684297979E-2</v>
      </c>
      <c r="Y12" s="286">
        <f>'Tav13'!Y12/'Tav13'!Y$35*100</f>
        <v>5.9331067355845618E-2</v>
      </c>
      <c r="Z12" s="286" t="e">
        <f>'Tav13'!Z12/'Tav13'!Z$35*100</f>
        <v>#DIV/0!</v>
      </c>
      <c r="AA12" s="286">
        <f>'Tav13'!AA12/'Tav13'!AA$35*100</f>
        <v>1.9235393123346958E-2</v>
      </c>
      <c r="AB12" s="286">
        <f>'Tav13'!AB12/'Tav13'!AB$35*100</f>
        <v>1.7414776437807478E-2</v>
      </c>
      <c r="AC12" s="286">
        <f>'Tav13'!AC12/'Tav13'!AC$35*100</f>
        <v>0</v>
      </c>
      <c r="AD12" s="286">
        <f>'Tav13'!AD12/'Tav13'!AD$35*100</f>
        <v>1.7018862572684725E-2</v>
      </c>
      <c r="AE12" s="286" t="e">
        <f>'Tav13'!AE12/'Tav13'!AE$35*100</f>
        <v>#DIV/0!</v>
      </c>
      <c r="AF12" s="286">
        <f>'Tav13'!AF12/'Tav13'!AF$35*100</f>
        <v>5.1387461459403904E-3</v>
      </c>
      <c r="AG12" s="286">
        <f>'Tav13'!AG12/'Tav13'!AG$35*100</f>
        <v>0</v>
      </c>
      <c r="AH12" s="286">
        <f>'Tav13'!AH12/'Tav13'!AH$35*100</f>
        <v>0</v>
      </c>
      <c r="AI12" s="286">
        <f>'Tav13'!AI12/'Tav13'!AI$35*100</f>
        <v>1.5730690577316342E-3</v>
      </c>
      <c r="AJ12" s="286" t="e">
        <f>'Tav13'!AJ12/'Tav13'!AJ$35*100</f>
        <v>#DIV/0!</v>
      </c>
      <c r="AK12" s="286">
        <f>'Tav13'!AK12/'Tav13'!AK$35*100</f>
        <v>0</v>
      </c>
      <c r="AL12" s="286">
        <f>'Tav13'!AL12/'Tav13'!AL$35*100</f>
        <v>6.3791783618269964E-3</v>
      </c>
      <c r="AM12" s="286">
        <f>'Tav13'!AM12/'Tav13'!AM$35*100</f>
        <v>0</v>
      </c>
      <c r="AN12" s="286">
        <f>'Tav13'!AN12/'Tav13'!AN$35*100</f>
        <v>4.5798030684680554E-3</v>
      </c>
      <c r="AO12" s="286"/>
      <c r="AP12" s="334">
        <f>'Tav13'!AP12/'Tav13'!AP$35*100</f>
        <v>0</v>
      </c>
      <c r="AQ12" s="334">
        <f>'Tav13'!AQ12/'Tav13'!AQ$35*100</f>
        <v>1.3245033112582781E-2</v>
      </c>
      <c r="AR12" s="334">
        <f>'Tav13'!AR12/'Tav13'!AR$35*100</f>
        <v>0</v>
      </c>
      <c r="AS12" s="334">
        <f>'Tav13'!AS12/'Tav13'!AS$35*100</f>
        <v>4.5124317494697891E-3</v>
      </c>
      <c r="AU12" s="334">
        <f>'Tav13'!AU12/'Tav13'!AU$35*100</f>
        <v>0</v>
      </c>
      <c r="AV12" s="334">
        <f>'Tav13'!AV12/'Tav13'!AV$35*100</f>
        <v>0</v>
      </c>
      <c r="AW12" s="334">
        <f>'Tav13'!AW12/'Tav13'!AW$35*100</f>
        <v>0</v>
      </c>
      <c r="AX12" s="334">
        <f>'Tav13'!AX12/'Tav13'!AX$35*100</f>
        <v>0</v>
      </c>
      <c r="AZ12" s="286">
        <f t="shared" si="1"/>
        <v>0</v>
      </c>
      <c r="BA12" s="286">
        <f t="shared" si="2"/>
        <v>-1.3245033112582781E-2</v>
      </c>
      <c r="BB12" s="286">
        <f t="shared" si="3"/>
        <v>0</v>
      </c>
      <c r="BC12" s="286">
        <f t="shared" si="4"/>
        <v>-4.5124317494697891E-3</v>
      </c>
    </row>
    <row r="13" spans="1:56" x14ac:dyDescent="0.25">
      <c r="A13" s="456" t="s">
        <v>4</v>
      </c>
      <c r="B13" s="286">
        <f>'Tav13'!B13/'Tav13'!B$35*100</f>
        <v>0.19584501363234899</v>
      </c>
      <c r="C13" s="286">
        <f>'Tav13'!C13/'Tav13'!C$35*100</f>
        <v>0.12755669598493052</v>
      </c>
      <c r="D13" s="286">
        <f>'Tav13'!D13/'Tav13'!D$35*100</f>
        <v>2.1756867011150396E-2</v>
      </c>
      <c r="E13" s="286">
        <f>'Tav13'!E13/'Tav13'!E$35*100</f>
        <v>0.14220877458396369</v>
      </c>
      <c r="F13" s="286" t="e">
        <f>'Tav13'!F13/'Tav13'!F$35*100</f>
        <v>#DIV/0!</v>
      </c>
      <c r="G13" s="286">
        <f>'Tav13'!G13/'Tav13'!G$35*100</f>
        <v>0.28927420057506315</v>
      </c>
      <c r="H13" s="286">
        <f>'Tav13'!H13/'Tav13'!H$35*100</f>
        <v>0.14174057425181225</v>
      </c>
      <c r="I13" s="286">
        <f>'Tav13'!I13/'Tav13'!I$35*100</f>
        <v>0.11518525628719525</v>
      </c>
      <c r="J13" s="286">
        <f>'Tav13'!J13/'Tav13'!J$35*100</f>
        <v>0.18860895077539236</v>
      </c>
      <c r="K13" s="286" t="e">
        <f>'Tav13'!K13/'Tav13'!K$35*100</f>
        <v>#DIV/0!</v>
      </c>
      <c r="L13" s="286">
        <f>'Tav13'!L13/'Tav13'!L$35*100</f>
        <v>0.12109523916309735</v>
      </c>
      <c r="M13" s="286">
        <f>'Tav13'!M13/'Tav13'!M$35*100</f>
        <v>0.21325171228580747</v>
      </c>
      <c r="N13" s="286">
        <f>'Tav13'!N13/'Tav13'!N$35*100</f>
        <v>1.7142367360932543E-2</v>
      </c>
      <c r="O13" s="286">
        <f>'Tav13'!O13/'Tav13'!O$35*100</f>
        <v>0.16620335642530409</v>
      </c>
      <c r="P13" s="286" t="e">
        <f>'Tav13'!P13/'Tav13'!P$35*100</f>
        <v>#DIV/0!</v>
      </c>
      <c r="Q13" s="286">
        <f>'Tav13'!Q13/'Tav13'!Q$35*100</f>
        <v>0.22135978151502084</v>
      </c>
      <c r="R13" s="286">
        <f>'Tav13'!R13/'Tav13'!R$35*100</f>
        <v>0.10241272327479745</v>
      </c>
      <c r="S13" s="286">
        <f>'Tav13'!S13/'Tav13'!S$35*100</f>
        <v>3.6460865337870685E-2</v>
      </c>
      <c r="T13" s="286">
        <f>'Tav13'!T13/'Tav13'!T$35*100</f>
        <v>0.13526976263812598</v>
      </c>
      <c r="U13" s="286" t="e">
        <f>'Tav13'!U13/'Tav13'!U$35*100</f>
        <v>#DIV/0!</v>
      </c>
      <c r="V13" s="286">
        <f>'Tav13'!V13/'Tav13'!V$35*100</f>
        <v>0.11173541054782275</v>
      </c>
      <c r="W13" s="286">
        <f>'Tav13'!W13/'Tav13'!W$35*100</f>
        <v>0.13465580662112453</v>
      </c>
      <c r="X13" s="286">
        <f>'Tav13'!X13/'Tav13'!X$35*100</f>
        <v>1.3846579894765992E-2</v>
      </c>
      <c r="Y13" s="286">
        <f>'Tav13'!Y13/'Tav13'!Y$35*100</f>
        <v>0.11866213471169124</v>
      </c>
      <c r="Z13" s="286" t="e">
        <f>'Tav13'!Z13/'Tav13'!Z$35*100</f>
        <v>#DIV/0!</v>
      </c>
      <c r="AA13" s="286">
        <f>'Tav13'!AA13/'Tav13'!AA$35*100</f>
        <v>3.8470786246693915E-2</v>
      </c>
      <c r="AB13" s="286">
        <f>'Tav13'!AB13/'Tav13'!AB$35*100</f>
        <v>7.8366493970133663E-2</v>
      </c>
      <c r="AC13" s="286">
        <f>'Tav13'!AC13/'Tav13'!AC$35*100</f>
        <v>0.10590415673815197</v>
      </c>
      <c r="AD13" s="286">
        <f>'Tav13'!AD13/'Tav13'!AD$35*100</f>
        <v>6.8075450290738901E-2</v>
      </c>
      <c r="AE13" s="286" t="e">
        <f>'Tav13'!AE13/'Tav13'!AE$35*100</f>
        <v>#DIV/0!</v>
      </c>
      <c r="AF13" s="286">
        <f>'Tav13'!AF13/'Tav13'!AF$35*100</f>
        <v>3.5971223021582732E-2</v>
      </c>
      <c r="AG13" s="286">
        <f>'Tav13'!AG13/'Tav13'!AG$35*100</f>
        <v>2.542941026885822E-2</v>
      </c>
      <c r="AH13" s="286">
        <f>'Tav13'!AH13/'Tav13'!AH$35*100</f>
        <v>0</v>
      </c>
      <c r="AI13" s="286">
        <f>'Tav13'!AI13/'Tav13'!AI$35*100</f>
        <v>2.8315243039169418E-2</v>
      </c>
      <c r="AJ13" s="286" t="e">
        <f>'Tav13'!AJ13/'Tav13'!AJ$35*100</f>
        <v>#DIV/0!</v>
      </c>
      <c r="AK13" s="286">
        <f>'Tav13'!AK13/'Tav13'!AK$35*100</f>
        <v>0</v>
      </c>
      <c r="AL13" s="286">
        <f>'Tav13'!AL13/'Tav13'!AL$35*100</f>
        <v>6.3791783618269964E-3</v>
      </c>
      <c r="AM13" s="286">
        <f>'Tav13'!AM13/'Tav13'!AM$35*100</f>
        <v>0</v>
      </c>
      <c r="AN13" s="286">
        <f>'Tav13'!AN13/'Tav13'!AN$35*100</f>
        <v>4.5798030684680554E-3</v>
      </c>
      <c r="AO13" s="286"/>
      <c r="AP13" s="334">
        <f>'Tav13'!AP13/'Tav13'!AP$35*100</f>
        <v>0</v>
      </c>
      <c r="AQ13" s="334">
        <f>'Tav13'!AQ13/'Tav13'!AQ$35*100</f>
        <v>0</v>
      </c>
      <c r="AR13" s="334">
        <f>'Tav13'!AR13/'Tav13'!AR$35*100</f>
        <v>0</v>
      </c>
      <c r="AS13" s="334">
        <f>'Tav13'!AS13/'Tav13'!AS$35*100</f>
        <v>0</v>
      </c>
      <c r="AU13" s="334">
        <f>'Tav13'!AU13/'Tav13'!AU$35*100</f>
        <v>0</v>
      </c>
      <c r="AV13" s="334">
        <f>'Tav13'!AV13/'Tav13'!AV$35*100</f>
        <v>0</v>
      </c>
      <c r="AW13" s="334">
        <f>'Tav13'!AW13/'Tav13'!AW$35*100</f>
        <v>0</v>
      </c>
      <c r="AX13" s="334">
        <f>'Tav13'!AX13/'Tav13'!AX$35*100</f>
        <v>0</v>
      </c>
      <c r="AZ13" s="286">
        <f t="shared" si="1"/>
        <v>0</v>
      </c>
      <c r="BA13" s="286">
        <f t="shared" si="2"/>
        <v>0</v>
      </c>
      <c r="BB13" s="286">
        <f t="shared" si="3"/>
        <v>0</v>
      </c>
      <c r="BC13" s="286">
        <f t="shared" si="4"/>
        <v>0</v>
      </c>
    </row>
    <row r="14" spans="1:56" x14ac:dyDescent="0.25">
      <c r="A14" s="456" t="s">
        <v>7</v>
      </c>
      <c r="B14" s="286">
        <f>'Tav13'!B14/'Tav13'!B$35*100</f>
        <v>4.8014029159146476</v>
      </c>
      <c r="C14" s="286">
        <f>'Tav13'!C14/'Tav13'!C$35*100</f>
        <v>1.4127645689028641</v>
      </c>
      <c r="D14" s="286">
        <f>'Tav13'!D14/'Tav13'!D$35*100</f>
        <v>4.1773184661408758</v>
      </c>
      <c r="E14" s="286">
        <f>'Tav13'!E14/'Tav13'!E$35*100</f>
        <v>2.7767451912686405</v>
      </c>
      <c r="F14" s="286" t="e">
        <f>'Tav13'!F14/'Tav13'!F$35*100</f>
        <v>#DIV/0!</v>
      </c>
      <c r="G14" s="286">
        <f>'Tav13'!G14/'Tav13'!G$35*100</f>
        <v>4.2972902326391917</v>
      </c>
      <c r="H14" s="286">
        <f>'Tav13'!H14/'Tav13'!H$35*100</f>
        <v>1.4852387316243472</v>
      </c>
      <c r="I14" s="286">
        <f>'Tav13'!I14/'Tav13'!I$35*100</f>
        <v>3.6155372112369619</v>
      </c>
      <c r="J14" s="286">
        <f>'Tav13'!J14/'Tav13'!J$35*100</f>
        <v>2.6184045079867739</v>
      </c>
      <c r="K14" s="286" t="e">
        <f>'Tav13'!K14/'Tav13'!K$35*100</f>
        <v>#DIV/0!</v>
      </c>
      <c r="L14" s="286">
        <f>'Tav13'!L14/'Tav13'!L$35*100</f>
        <v>4.1441481846926651</v>
      </c>
      <c r="M14" s="286">
        <f>'Tav13'!M14/'Tav13'!M$35*100</f>
        <v>1.5567374996863945</v>
      </c>
      <c r="N14" s="286">
        <f>'Tav13'!N14/'Tav13'!N$35*100</f>
        <v>4.5427273506471249</v>
      </c>
      <c r="O14" s="286">
        <f>'Tav13'!O14/'Tav13'!O$35*100</f>
        <v>2.6614599420494494</v>
      </c>
      <c r="P14" s="286" t="e">
        <f>'Tav13'!P14/'Tav13'!P$35*100</f>
        <v>#DIV/0!</v>
      </c>
      <c r="Q14" s="286">
        <f>'Tav13'!Q14/'Tav13'!Q$35*100</f>
        <v>4.2805807100761823</v>
      </c>
      <c r="R14" s="286">
        <f>'Tav13'!R14/'Tav13'!R$35*100</f>
        <v>1.4518509593662461</v>
      </c>
      <c r="S14" s="286">
        <f>'Tav13'!S14/'Tav13'!S$35*100</f>
        <v>4.3631502187651918</v>
      </c>
      <c r="T14" s="286">
        <f>'Tav13'!T14/'Tav13'!T$35*100</f>
        <v>2.5701254901243935</v>
      </c>
      <c r="U14" s="286" t="e">
        <f>'Tav13'!U14/'Tav13'!U$35*100</f>
        <v>#DIV/0!</v>
      </c>
      <c r="V14" s="286">
        <f>'Tav13'!V14/'Tav13'!V$35*100</f>
        <v>2.8157323458051335</v>
      </c>
      <c r="W14" s="286">
        <f>'Tav13'!W14/'Tav13'!W$35*100</f>
        <v>1.042761429322123</v>
      </c>
      <c r="X14" s="286">
        <f>'Tav13'!X14/'Tav13'!X$35*100</f>
        <v>3.780116311271116</v>
      </c>
      <c r="Y14" s="286">
        <f>'Tav13'!Y14/'Tav13'!Y$35*100</f>
        <v>1.8000442468976892</v>
      </c>
      <c r="Z14" s="286" t="e">
        <f>'Tav13'!Z14/'Tav13'!Z$35*100</f>
        <v>#DIV/0!</v>
      </c>
      <c r="AA14" s="286">
        <f>'Tav13'!AA14/'Tav13'!AA$35*100</f>
        <v>2.8708824236595336</v>
      </c>
      <c r="AB14" s="286">
        <f>'Tav13'!AB14/'Tav13'!AB$35*100</f>
        <v>0.76189646915407727</v>
      </c>
      <c r="AC14" s="286">
        <f>'Tav13'!AC14/'Tav13'!AC$35*100</f>
        <v>3.2565528196981735</v>
      </c>
      <c r="AD14" s="286">
        <f>'Tav13'!AD14/'Tav13'!AD$35*100</f>
        <v>1.5175152460643879</v>
      </c>
      <c r="AE14" s="286" t="e">
        <f>'Tav13'!AE14/'Tav13'!AE$35*100</f>
        <v>#DIV/0!</v>
      </c>
      <c r="AF14" s="286">
        <f>'Tav13'!AF14/'Tav13'!AF$35*100</f>
        <v>1.2230215827338129</v>
      </c>
      <c r="AG14" s="286">
        <f>'Tav13'!AG14/'Tav13'!AG$35*100</f>
        <v>0.47853526596851376</v>
      </c>
      <c r="AH14" s="286">
        <f>'Tav13'!AH14/'Tav13'!AH$35*100</f>
        <v>3.1652989449003512</v>
      </c>
      <c r="AI14" s="286">
        <f>'Tav13'!AI14/'Tav13'!AI$35*100</f>
        <v>0.74248859524933142</v>
      </c>
      <c r="AJ14" s="286" t="e">
        <f>'Tav13'!AJ14/'Tav13'!AJ$35*100</f>
        <v>#DIV/0!</v>
      </c>
      <c r="AK14" s="286">
        <f>'Tav13'!AK14/'Tav13'!AK$35*100</f>
        <v>0.87862024080702894</v>
      </c>
      <c r="AL14" s="286">
        <f>'Tav13'!AL14/'Tav13'!AL$35*100</f>
        <v>0.38275070170961983</v>
      </c>
      <c r="AM14" s="286">
        <f>'Tav13'!AM14/'Tav13'!AM$35*100</f>
        <v>0</v>
      </c>
      <c r="AN14" s="286">
        <f>'Tav13'!AN14/'Tav13'!AN$35*100</f>
        <v>0.52209754980535839</v>
      </c>
      <c r="AO14" s="286"/>
      <c r="AP14" s="334">
        <f>'Tav13'!AP14/'Tav13'!AP$35*100</f>
        <v>0.92412100209371162</v>
      </c>
      <c r="AQ14" s="334">
        <f>'Tav13'!AQ14/'Tav13'!AQ$35*100</f>
        <v>0.29139072847682118</v>
      </c>
      <c r="AR14" s="334">
        <f>'Tav13'!AR14/'Tav13'!AR$35*100</f>
        <v>0.78947368421052633</v>
      </c>
      <c r="AS14" s="334">
        <f>'Tav13'!AS14/'Tav13'!AS$35*100</f>
        <v>0.70393935291728715</v>
      </c>
      <c r="AU14" s="334">
        <f>'Tav13'!AU14/'Tav13'!AU$35*100</f>
        <v>0.55238445958387039</v>
      </c>
      <c r="AV14" s="334">
        <f>'Tav13'!AV14/'Tav13'!AV$35*100</f>
        <v>8.5090290252434531E-2</v>
      </c>
      <c r="AW14" s="334">
        <f>'Tav13'!AW14/'Tav13'!AW$35*100</f>
        <v>0.58258083309059128</v>
      </c>
      <c r="AX14" s="334">
        <f>'Tav13'!AX14/'Tav13'!AX$35*100</f>
        <v>0.3927003927003927</v>
      </c>
      <c r="AZ14" s="286">
        <f t="shared" si="1"/>
        <v>-0.37173654250984123</v>
      </c>
      <c r="BA14" s="286">
        <f t="shared" si="2"/>
        <v>-0.20630043822438665</v>
      </c>
      <c r="BB14" s="286">
        <f t="shared" si="3"/>
        <v>-0.20689285111993505</v>
      </c>
      <c r="BC14" s="286">
        <f t="shared" si="4"/>
        <v>-0.31123896021689446</v>
      </c>
    </row>
    <row r="15" spans="1:56" x14ac:dyDescent="0.25">
      <c r="A15" s="456" t="s">
        <v>50</v>
      </c>
      <c r="B15" s="286">
        <f>'Tav13'!B15/'Tav13'!B$35*100</f>
        <v>0.73857890762003509</v>
      </c>
      <c r="C15" s="286">
        <f>'Tav13'!C15/'Tav13'!C$35*100</f>
        <v>0.24621408759881938</v>
      </c>
      <c r="D15" s="286">
        <f>'Tav13'!D15/'Tav13'!D$35*100</f>
        <v>0.17405493608920317</v>
      </c>
      <c r="E15" s="286">
        <f>'Tav13'!E15/'Tav13'!E$35*100</f>
        <v>0.40674303004106332</v>
      </c>
      <c r="F15" s="286" t="e">
        <f>'Tav13'!F15/'Tav13'!F$35*100</f>
        <v>#DIV/0!</v>
      </c>
      <c r="G15" s="286">
        <f>'Tav13'!G15/'Tav13'!G$35*100</f>
        <v>0.76849350875664368</v>
      </c>
      <c r="H15" s="286">
        <f>'Tav13'!H15/'Tav13'!H$35*100</f>
        <v>0.35536386830275785</v>
      </c>
      <c r="I15" s="286">
        <f>'Tav13'!I15/'Tav13'!I$35*100</f>
        <v>0.22397133166954628</v>
      </c>
      <c r="J15" s="286">
        <f>'Tav13'!J15/'Tav13'!J$35*100</f>
        <v>0.4814185255902762</v>
      </c>
      <c r="K15" s="286" t="e">
        <f>'Tav13'!K15/'Tav13'!K$35*100</f>
        <v>#DIV/0!</v>
      </c>
      <c r="L15" s="286">
        <f>'Tav13'!L15/'Tav13'!L$35*100</f>
        <v>0.44401587693135691</v>
      </c>
      <c r="M15" s="286">
        <f>'Tav13'!M15/'Tav13'!M$35*100</f>
        <v>0.30858777189593317</v>
      </c>
      <c r="N15" s="286">
        <f>'Tav13'!N15/'Tav13'!N$35*100</f>
        <v>0.10285420416559526</v>
      </c>
      <c r="O15" s="286">
        <f>'Tav13'!O15/'Tav13'!O$35*100</f>
        <v>0.33534836517671973</v>
      </c>
      <c r="P15" s="286" t="e">
        <f>'Tav13'!P15/'Tav13'!P$35*100</f>
        <v>#DIV/0!</v>
      </c>
      <c r="Q15" s="286">
        <f>'Tav13'!Q15/'Tav13'!Q$35*100</f>
        <v>0.64108092568635899</v>
      </c>
      <c r="R15" s="286">
        <f>'Tav13'!R15/'Tav13'!R$35*100</f>
        <v>0.19578902979005391</v>
      </c>
      <c r="S15" s="286">
        <f>'Tav13'!S15/'Tav13'!S$35*100</f>
        <v>0.30384054448225567</v>
      </c>
      <c r="T15" s="286">
        <f>'Tav13'!T15/'Tav13'!T$35*100</f>
        <v>0.3454862856568352</v>
      </c>
      <c r="U15" s="286" t="e">
        <f>'Tav13'!U15/'Tav13'!U$35*100</f>
        <v>#DIV/0!</v>
      </c>
      <c r="V15" s="286">
        <f>'Tav13'!V15/'Tav13'!V$35*100</f>
        <v>0.4916358064104201</v>
      </c>
      <c r="W15" s="286">
        <f>'Tav13'!W15/'Tav13'!W$35*100</f>
        <v>0.18556227009984236</v>
      </c>
      <c r="X15" s="286">
        <f>'Tav13'!X15/'Tav13'!X$35*100</f>
        <v>0.34616449736914984</v>
      </c>
      <c r="Y15" s="286">
        <f>'Tav13'!Y15/'Tav13'!Y$35*100</f>
        <v>0.29363850284588</v>
      </c>
      <c r="Z15" s="286" t="e">
        <f>'Tav13'!Z15/'Tav13'!Z$35*100</f>
        <v>#DIV/0!</v>
      </c>
      <c r="AA15" s="286">
        <f>'Tav13'!AA15/'Tav13'!AA$35*100</f>
        <v>0.30295744169271455</v>
      </c>
      <c r="AB15" s="286">
        <f>'Tav13'!AB15/'Tav13'!AB$35*100</f>
        <v>0.18067830554225262</v>
      </c>
      <c r="AC15" s="286">
        <f>'Tav13'!AC15/'Tav13'!AC$35*100</f>
        <v>7.9428117553613981E-2</v>
      </c>
      <c r="AD15" s="286">
        <f>'Tav13'!AD15/'Tav13'!AD$35*100</f>
        <v>0.21131754361083535</v>
      </c>
      <c r="AE15" s="286" t="e">
        <f>'Tav13'!AE15/'Tav13'!AE$35*100</f>
        <v>#DIV/0!</v>
      </c>
      <c r="AF15" s="286">
        <f>'Tav13'!AF15/'Tav13'!AF$35*100</f>
        <v>0.30318602261048305</v>
      </c>
      <c r="AG15" s="286">
        <f>'Tav13'!AG15/'Tav13'!AG$35*100</f>
        <v>6.0105878817301242E-2</v>
      </c>
      <c r="AH15" s="286">
        <f>'Tav13'!AH15/'Tav13'!AH$35*100</f>
        <v>0</v>
      </c>
      <c r="AI15" s="286">
        <f>'Tav13'!AI15/'Tav13'!AI$35*100</f>
        <v>0.13371086990718892</v>
      </c>
      <c r="AJ15" s="286" t="e">
        <f>'Tav13'!AJ15/'Tav13'!AJ$35*100</f>
        <v>#DIV/0!</v>
      </c>
      <c r="AK15" s="286">
        <f>'Tav13'!AK15/'Tav13'!AK$35*100</f>
        <v>1.6270745200130166E-2</v>
      </c>
      <c r="AL15" s="286">
        <f>'Tav13'!AL15/'Tav13'!AL$35*100</f>
        <v>1.2758356723653993E-2</v>
      </c>
      <c r="AM15" s="286">
        <f>'Tav13'!AM15/'Tav13'!AM$35*100</f>
        <v>0</v>
      </c>
      <c r="AN15" s="286">
        <f>'Tav13'!AN15/'Tav13'!AN$35*100</f>
        <v>1.3739409205404169E-2</v>
      </c>
      <c r="AO15" s="286"/>
      <c r="AP15" s="334">
        <f>'Tav13'!AP15/'Tav13'!AP$35*100</f>
        <v>3.6098476644285615E-2</v>
      </c>
      <c r="AQ15" s="334">
        <f>'Tav13'!AQ15/'Tav13'!AQ$35*100</f>
        <v>6.6225165562913912E-2</v>
      </c>
      <c r="AR15" s="334">
        <f>'Tav13'!AR15/'Tav13'!AR$35*100</f>
        <v>0</v>
      </c>
      <c r="AS15" s="334">
        <f>'Tav13'!AS15/'Tav13'!AS$35*100</f>
        <v>4.5124317494697891E-2</v>
      </c>
      <c r="AU15" s="334">
        <f>'Tav13'!AU15/'Tav13'!AU$35*100</f>
        <v>0</v>
      </c>
      <c r="AV15" s="334">
        <f>'Tav13'!AV15/'Tav13'!AV$35*100</f>
        <v>9.4544766947149469E-3</v>
      </c>
      <c r="AW15" s="334">
        <f>'Tav13'!AW15/'Tav13'!AW$35*100</f>
        <v>0</v>
      </c>
      <c r="AX15" s="334">
        <f>'Tav13'!AX15/'Tav13'!AX$35*100</f>
        <v>3.3000033000033001E-3</v>
      </c>
      <c r="AZ15" s="286">
        <f t="shared" si="1"/>
        <v>-3.6098476644285615E-2</v>
      </c>
      <c r="BA15" s="286">
        <f t="shared" si="2"/>
        <v>-5.6770688868198964E-2</v>
      </c>
      <c r="BB15" s="286">
        <f t="shared" si="3"/>
        <v>0</v>
      </c>
      <c r="BC15" s="286">
        <f t="shared" si="4"/>
        <v>-4.1824314194694588E-2</v>
      </c>
    </row>
    <row r="16" spans="1:56" x14ac:dyDescent="0.25">
      <c r="A16" s="456" t="s">
        <v>8</v>
      </c>
      <c r="B16" s="286">
        <f>'Tav13'!B16/'Tav13'!B$35*100</f>
        <v>4.5389961983026765</v>
      </c>
      <c r="C16" s="286">
        <f>'Tav13'!C16/'Tav13'!C$35*100</f>
        <v>3.5330238353035406</v>
      </c>
      <c r="D16" s="286">
        <f>'Tav13'!D16/'Tav13'!D$35*100</f>
        <v>1.2292629861299973</v>
      </c>
      <c r="E16" s="286">
        <f>'Tav13'!E16/'Tav13'!E$35*100</f>
        <v>3.6896477199049058</v>
      </c>
      <c r="F16" s="286" t="e">
        <f>'Tav13'!F16/'Tav13'!F$35*100</f>
        <v>#DIV/0!</v>
      </c>
      <c r="G16" s="286">
        <f>'Tav13'!G16/'Tav13'!G$35*100</f>
        <v>5.0954082077197871</v>
      </c>
      <c r="H16" s="286">
        <f>'Tav13'!H16/'Tav13'!H$35*100</f>
        <v>3.8887538978657918</v>
      </c>
      <c r="I16" s="286">
        <f>'Tav13'!I16/'Tav13'!I$35*100</f>
        <v>1.5422025980674472</v>
      </c>
      <c r="J16" s="286">
        <f>'Tav13'!J16/'Tav13'!J$35*100</f>
        <v>4.0783774973222187</v>
      </c>
      <c r="K16" s="286" t="e">
        <f>'Tav13'!K16/'Tav13'!K$35*100</f>
        <v>#DIV/0!</v>
      </c>
      <c r="L16" s="286">
        <f>'Tav13'!L16/'Tav13'!L$35*100</f>
        <v>4.1889982732715891</v>
      </c>
      <c r="M16" s="286">
        <f>'Tav13'!M16/'Tav13'!M$35*100</f>
        <v>3.9953335507664516</v>
      </c>
      <c r="N16" s="286">
        <f>'Tav13'!N16/'Tav13'!N$35*100</f>
        <v>2.0056569812291078</v>
      </c>
      <c r="O16" s="286">
        <f>'Tav13'!O16/'Tav13'!O$35*100</f>
        <v>3.8881289620379769</v>
      </c>
      <c r="P16" s="286" t="e">
        <f>'Tav13'!P16/'Tav13'!P$35*100</f>
        <v>#DIV/0!</v>
      </c>
      <c r="Q16" s="286">
        <f>'Tav13'!Q16/'Tav13'!Q$35*100</f>
        <v>4.8411671697570791</v>
      </c>
      <c r="R16" s="286">
        <f>'Tav13'!R16/'Tav13'!R$35*100</f>
        <v>3.9715051658182476</v>
      </c>
      <c r="S16" s="286">
        <f>'Tav13'!S16/'Tav13'!S$35*100</f>
        <v>1.4705882352941175</v>
      </c>
      <c r="T16" s="286">
        <f>'Tav13'!T16/'Tav13'!T$35*100</f>
        <v>4.0599208489091589</v>
      </c>
      <c r="U16" s="286" t="e">
        <f>'Tav13'!U16/'Tav13'!U$35*100</f>
        <v>#DIV/0!</v>
      </c>
      <c r="V16" s="286">
        <f>'Tav13'!V16/'Tav13'!V$35*100</f>
        <v>4.43429957859788</v>
      </c>
      <c r="W16" s="286">
        <f>'Tav13'!W16/'Tav13'!W$35*100</f>
        <v>3.3236994219653178</v>
      </c>
      <c r="X16" s="286">
        <f>'Tav13'!X16/'Tav13'!X$35*100</f>
        <v>1.3015785101080033</v>
      </c>
      <c r="Y16" s="286">
        <f>'Tav13'!Y16/'Tav13'!Y$35*100</f>
        <v>3.5266788680839078</v>
      </c>
      <c r="Z16" s="286" t="e">
        <f>'Tav13'!Z16/'Tav13'!Z$35*100</f>
        <v>#DIV/0!</v>
      </c>
      <c r="AA16" s="286">
        <f>'Tav13'!AA16/'Tav13'!AA$35*100</f>
        <v>2.5919692233710028</v>
      </c>
      <c r="AB16" s="286">
        <f>'Tav13'!AB16/'Tav13'!AB$35*100</f>
        <v>2.374940136705995</v>
      </c>
      <c r="AC16" s="286">
        <f>'Tav13'!AC16/'Tav13'!AC$35*100</f>
        <v>1.4032300767805137</v>
      </c>
      <c r="AD16" s="286">
        <f>'Tav13'!AD16/'Tav13'!AD$35*100</f>
        <v>2.3868954758190326</v>
      </c>
      <c r="AE16" s="286" t="e">
        <f>'Tav13'!AE16/'Tav13'!AE$35*100</f>
        <v>#DIV/0!</v>
      </c>
      <c r="AF16" s="286">
        <f>'Tav13'!AF16/'Tav13'!AF$35*100</f>
        <v>2.0246659815005139</v>
      </c>
      <c r="AG16" s="286">
        <f>'Tav13'!AG16/'Tav13'!AG$35*100</f>
        <v>1.0379822918833947</v>
      </c>
      <c r="AH16" s="286">
        <f>'Tav13'!AH16/'Tav13'!AH$35*100</f>
        <v>1.7584994138335288</v>
      </c>
      <c r="AI16" s="286">
        <f>'Tav13'!AI16/'Tav13'!AI$35*100</f>
        <v>1.3496932515337423</v>
      </c>
      <c r="AJ16" s="286" t="e">
        <f>'Tav13'!AJ16/'Tav13'!AJ$35*100</f>
        <v>#DIV/0!</v>
      </c>
      <c r="AK16" s="286">
        <f>'Tav13'!AK16/'Tav13'!AK$35*100</f>
        <v>1.4969085584119752</v>
      </c>
      <c r="AL16" s="286">
        <f>'Tav13'!AL16/'Tav13'!AL$35*100</f>
        <v>0.79739729522837455</v>
      </c>
      <c r="AM16" s="286">
        <f>'Tav13'!AM16/'Tav13'!AM$35*100</f>
        <v>0</v>
      </c>
      <c r="AN16" s="286">
        <f>'Tav13'!AN16/'Tav13'!AN$35*100</f>
        <v>0.99381726585756802</v>
      </c>
      <c r="AO16" s="286"/>
      <c r="AP16" s="334">
        <f>'Tav13'!AP16/'Tav13'!AP$35*100</f>
        <v>1.0107573460399972</v>
      </c>
      <c r="AQ16" s="334">
        <f>'Tav13'!AQ16/'Tav13'!AQ$35*100</f>
        <v>0.70198675496688745</v>
      </c>
      <c r="AR16" s="334">
        <f>'Tav13'!AR16/'Tav13'!AR$35*100</f>
        <v>0.39473684210526316</v>
      </c>
      <c r="AS16" s="334">
        <f>'Tav13'!AS16/'Tav13'!AS$35*100</f>
        <v>0.88443662289607872</v>
      </c>
      <c r="AU16" s="334">
        <f>'Tav13'!AU16/'Tav13'!AU$35*100</f>
        <v>0.72423740256551894</v>
      </c>
      <c r="AV16" s="334">
        <f>'Tav13'!AV16/'Tav13'!AV$35*100</f>
        <v>0.18908953389429894</v>
      </c>
      <c r="AW16" s="334">
        <f>'Tav13'!AW16/'Tav13'!AW$35*100</f>
        <v>0.99038741625400528</v>
      </c>
      <c r="AX16" s="334">
        <f>'Tav13'!AX16/'Tav13'!AX$35*100</f>
        <v>0.56760056760056765</v>
      </c>
      <c r="AZ16" s="286">
        <f t="shared" si="1"/>
        <v>-0.28651994347447829</v>
      </c>
      <c r="BA16" s="286">
        <f t="shared" si="2"/>
        <v>-0.51289722107258851</v>
      </c>
      <c r="BB16" s="286">
        <f t="shared" si="3"/>
        <v>0.59565057414874212</v>
      </c>
      <c r="BC16" s="286">
        <f t="shared" si="4"/>
        <v>-0.31683605529551107</v>
      </c>
    </row>
    <row r="17" spans="1:61" x14ac:dyDescent="0.25">
      <c r="A17" s="456" t="s">
        <v>9</v>
      </c>
      <c r="B17" s="286">
        <f>'Tav13'!B17/'Tav13'!B$35*100</f>
        <v>3.8324181099036134</v>
      </c>
      <c r="C17" s="286">
        <f>'Tav13'!C17/'Tav13'!C$35*100</f>
        <v>2.0194004835288708</v>
      </c>
      <c r="D17" s="286">
        <f>'Tav13'!D17/'Tav13'!D$35*100</f>
        <v>4.3296165352189284</v>
      </c>
      <c r="E17" s="286">
        <f>'Tav13'!E17/'Tav13'!E$35*100</f>
        <v>2.8152150421439379</v>
      </c>
      <c r="F17" s="286" t="e">
        <f>'Tav13'!F17/'Tav13'!F$35*100</f>
        <v>#DIV/0!</v>
      </c>
      <c r="G17" s="286">
        <f>'Tav13'!G17/'Tav13'!G$35*100</f>
        <v>3.5619064215387297</v>
      </c>
      <c r="H17" s="286">
        <f>'Tav13'!H17/'Tav13'!H$35*100</f>
        <v>2.2637994573360869</v>
      </c>
      <c r="I17" s="286">
        <f>'Tav13'!I17/'Tav13'!I$35*100</f>
        <v>4.1082741409099635</v>
      </c>
      <c r="J17" s="286">
        <f>'Tav13'!J17/'Tav13'!J$35*100</f>
        <v>2.8652260978903739</v>
      </c>
      <c r="K17" s="286" t="e">
        <f>'Tav13'!K17/'Tav13'!K$35*100</f>
        <v>#DIV/0!</v>
      </c>
      <c r="L17" s="286">
        <f>'Tav13'!L17/'Tav13'!L$35*100</f>
        <v>3.3368465902720157</v>
      </c>
      <c r="M17" s="286">
        <f>'Tav13'!M17/'Tav13'!M$35*100</f>
        <v>2.3131538673825234</v>
      </c>
      <c r="N17" s="286">
        <f>'Tav13'!N17/'Tav13'!N$35*100</f>
        <v>4.1227393503042764</v>
      </c>
      <c r="O17" s="286">
        <f>'Tav13'!O17/'Tav13'!O$35*100</f>
        <v>2.8041300798658608</v>
      </c>
      <c r="P17" s="286" t="e">
        <f>'Tav13'!P17/'Tav13'!P$35*100</f>
        <v>#DIV/0!</v>
      </c>
      <c r="Q17" s="286">
        <f>'Tav13'!Q17/'Tav13'!Q$35*100</f>
        <v>3.7372430645393124</v>
      </c>
      <c r="R17" s="286">
        <f>'Tav13'!R17/'Tav13'!R$35*100</f>
        <v>2.0181330762974787</v>
      </c>
      <c r="S17" s="286">
        <f>'Tav13'!S17/'Tav13'!S$35*100</f>
        <v>3.8891589693728732</v>
      </c>
      <c r="T17" s="286">
        <f>'Tav13'!T17/'Tav13'!T$35*100</f>
        <v>2.7053952527625191</v>
      </c>
      <c r="U17" s="286" t="e">
        <f>'Tav13'!U17/'Tav13'!U$35*100</f>
        <v>#DIV/0!</v>
      </c>
      <c r="V17" s="286">
        <f>'Tav13'!V17/'Tav13'!V$35*100</f>
        <v>3.5340314136125657</v>
      </c>
      <c r="W17" s="286">
        <f>'Tav13'!W17/'Tav13'!W$35*100</f>
        <v>2.0493956910141882</v>
      </c>
      <c r="X17" s="286">
        <f>'Tav13'!X17/'Tav13'!X$35*100</f>
        <v>4.1539739684297983</v>
      </c>
      <c r="Y17" s="286">
        <f>'Tav13'!Y17/'Tav13'!Y$35*100</f>
        <v>2.6698980310130529</v>
      </c>
      <c r="Z17" s="286" t="e">
        <f>'Tav13'!Z17/'Tav13'!Z$35*100</f>
        <v>#DIV/0!</v>
      </c>
      <c r="AA17" s="286">
        <f>'Tav13'!AA17/'Tav13'!AA$35*100</f>
        <v>2.2409232988699208</v>
      </c>
      <c r="AB17" s="286">
        <f>'Tav13'!AB17/'Tav13'!AB$35*100</f>
        <v>1.1994427271539903</v>
      </c>
      <c r="AC17" s="286">
        <f>'Tav13'!AC17/'Tav13'!AC$35*100</f>
        <v>2.832936192745565</v>
      </c>
      <c r="AD17" s="286">
        <f>'Tav13'!AD17/'Tav13'!AD$35*100</f>
        <v>1.5941001276414692</v>
      </c>
      <c r="AE17" s="286" t="e">
        <f>'Tav13'!AE17/'Tav13'!AE$35*100</f>
        <v>#DIV/0!</v>
      </c>
      <c r="AF17" s="286">
        <f>'Tav13'!AF17/'Tav13'!AF$35*100</f>
        <v>1.4182939362795477</v>
      </c>
      <c r="AG17" s="286">
        <f>'Tav13'!AG17/'Tav13'!AG$35*100</f>
        <v>0.56869408419446565</v>
      </c>
      <c r="AH17" s="286">
        <f>'Tav13'!AH17/'Tav13'!AH$35*100</f>
        <v>2.2274325908558033</v>
      </c>
      <c r="AI17" s="286">
        <f>'Tav13'!AI17/'Tav13'!AI$35*100</f>
        <v>0.8510303602328142</v>
      </c>
      <c r="AJ17" s="286" t="e">
        <f>'Tav13'!AJ17/'Tav13'!AJ$35*100</f>
        <v>#DIV/0!</v>
      </c>
      <c r="AK17" s="286">
        <f>'Tav13'!AK17/'Tav13'!AK$35*100</f>
        <v>2.0826553856166612</v>
      </c>
      <c r="AL17" s="286">
        <f>'Tav13'!AL17/'Tav13'!AL$35*100</f>
        <v>0.49757591222250569</v>
      </c>
      <c r="AM17" s="286">
        <f>'Tav13'!AM17/'Tav13'!AM$35*100</f>
        <v>0</v>
      </c>
      <c r="AN17" s="286">
        <f>'Tav13'!AN17/'Tav13'!AN$35*100</f>
        <v>0.9434394321044195</v>
      </c>
      <c r="AO17" s="286"/>
      <c r="AP17" s="334">
        <f>'Tav13'!AP17/'Tav13'!AP$35*100</f>
        <v>0.96743917406685431</v>
      </c>
      <c r="AQ17" s="334">
        <f>'Tav13'!AQ17/'Tav13'!AQ$35*100</f>
        <v>0.56953642384105962</v>
      </c>
      <c r="AR17" s="334">
        <f>'Tav13'!AR17/'Tav13'!AR$35*100</f>
        <v>1.1842105263157896</v>
      </c>
      <c r="AS17" s="334">
        <f>'Tav13'!AS17/'Tav13'!AS$35*100</f>
        <v>0.8393123054013808</v>
      </c>
      <c r="AU17" s="334">
        <f>'Tav13'!AU17/'Tav13'!AU$35*100</f>
        <v>0.81630147916283058</v>
      </c>
      <c r="AV17" s="334">
        <f>'Tav13'!AV17/'Tav13'!AV$35*100</f>
        <v>0.33090668431502318</v>
      </c>
      <c r="AW17" s="334">
        <f>'Tav13'!AW17/'Tav13'!AW$35*100</f>
        <v>1.1360326245266532</v>
      </c>
      <c r="AX17" s="334">
        <f>'Tav13'!AX17/'Tav13'!AX$35*100</f>
        <v>0.68310068310068306</v>
      </c>
      <c r="AZ17" s="286">
        <f t="shared" si="1"/>
        <v>-0.15113769490402373</v>
      </c>
      <c r="BA17" s="286">
        <f t="shared" si="2"/>
        <v>-0.23862973952603644</v>
      </c>
      <c r="BB17" s="286">
        <f t="shared" si="3"/>
        <v>-4.817790178913639E-2</v>
      </c>
      <c r="BC17" s="286">
        <f t="shared" si="4"/>
        <v>-0.15621162230069774</v>
      </c>
    </row>
    <row r="18" spans="1:61" x14ac:dyDescent="0.25">
      <c r="A18" s="456" t="s">
        <v>10</v>
      </c>
      <c r="B18" s="286">
        <f>'Tav13'!B18/'Tav13'!B$35*100</f>
        <v>1.9226092187960013</v>
      </c>
      <c r="C18" s="286">
        <f>'Tav13'!C18/'Tav13'!C$35*100</f>
        <v>0.47240474036279501</v>
      </c>
      <c r="D18" s="286">
        <f>'Tav13'!D18/'Tav13'!D$35*100</f>
        <v>2.5183573565406578</v>
      </c>
      <c r="E18" s="286">
        <f>'Tav13'!E18/'Tav13'!E$35*100</f>
        <v>1.1247028312081262</v>
      </c>
      <c r="F18" s="286" t="e">
        <f>'Tav13'!F18/'Tav13'!F$35*100</f>
        <v>#DIV/0!</v>
      </c>
      <c r="G18" s="286">
        <f>'Tav13'!G18/'Tav13'!G$35*100</f>
        <v>1.5944933344950771</v>
      </c>
      <c r="H18" s="286">
        <f>'Tav13'!H18/'Tav13'!H$35*100</f>
        <v>0.39889847325152883</v>
      </c>
      <c r="I18" s="286">
        <f>'Tav13'!I18/'Tav13'!I$35*100</f>
        <v>1.8813591860241889</v>
      </c>
      <c r="J18" s="286">
        <f>'Tav13'!J18/'Tav13'!J$35*100</f>
        <v>0.93314860522516652</v>
      </c>
      <c r="K18" s="286" t="e">
        <f>'Tav13'!K18/'Tav13'!K$35*100</f>
        <v>#DIV/0!</v>
      </c>
      <c r="L18" s="286">
        <f>'Tav13'!L18/'Tav13'!L$35*100</f>
        <v>1.4082927813782433</v>
      </c>
      <c r="M18" s="286">
        <f>'Tav13'!M18/'Tav13'!M$35*100</f>
        <v>0.42023131538673825</v>
      </c>
      <c r="N18" s="286">
        <f>'Tav13'!N18/'Tav13'!N$35*100</f>
        <v>1.7828062055369847</v>
      </c>
      <c r="O18" s="286">
        <f>'Tav13'!O18/'Tav13'!O$35*100</f>
        <v>0.86116871846916421</v>
      </c>
      <c r="P18" s="286" t="e">
        <f>'Tav13'!P18/'Tav13'!P$35*100</f>
        <v>#DIV/0!</v>
      </c>
      <c r="Q18" s="286">
        <f>'Tav13'!Q18/'Tav13'!Q$35*100</f>
        <v>1.3569067126635044</v>
      </c>
      <c r="R18" s="286">
        <f>'Tav13'!R18/'Tav13'!R$35*100</f>
        <v>0.41868730985873065</v>
      </c>
      <c r="S18" s="286">
        <f>'Tav13'!S18/'Tav13'!S$35*100</f>
        <v>1.4219737481769568</v>
      </c>
      <c r="T18" s="286">
        <f>'Tav13'!T18/'Tav13'!T$35*100</f>
        <v>0.79242489329226484</v>
      </c>
      <c r="U18" s="286" t="e">
        <f>'Tav13'!U18/'Tav13'!U$35*100</f>
        <v>#DIV/0!</v>
      </c>
      <c r="V18" s="286">
        <f>'Tav13'!V18/'Tav13'!V$35*100</f>
        <v>1.4844847401353594</v>
      </c>
      <c r="W18" s="286">
        <f>'Tav13'!W18/'Tav13'!W$35*100</f>
        <v>0.46636889122438258</v>
      </c>
      <c r="X18" s="286">
        <f>'Tav13'!X18/'Tav13'!X$35*100</f>
        <v>2.8247022985322627</v>
      </c>
      <c r="Y18" s="286">
        <f>'Tav13'!Y18/'Tav13'!Y$35*100</f>
        <v>0.95834757949357419</v>
      </c>
      <c r="Z18" s="286" t="e">
        <f>'Tav13'!Z18/'Tav13'!Z$35*100</f>
        <v>#DIV/0!</v>
      </c>
      <c r="AA18" s="286">
        <f>'Tav13'!AA18/'Tav13'!AA$35*100</f>
        <v>0.75498918009136817</v>
      </c>
      <c r="AB18" s="286">
        <f>'Tav13'!AB18/'Tav13'!AB$35*100</f>
        <v>0.24598371718403067</v>
      </c>
      <c r="AC18" s="286">
        <f>'Tav13'!AC18/'Tav13'!AC$35*100</f>
        <v>1.0325655281969817</v>
      </c>
      <c r="AD18" s="286">
        <f>'Tav13'!AD18/'Tav13'!AD$35*100</f>
        <v>0.43823571124663163</v>
      </c>
      <c r="AE18" s="286" t="e">
        <f>'Tav13'!AE18/'Tav13'!AE$35*100</f>
        <v>#DIV/0!</v>
      </c>
      <c r="AF18" s="286">
        <f>'Tav13'!AF18/'Tav13'!AF$35*100</f>
        <v>0.13360739979445013</v>
      </c>
      <c r="AG18" s="286">
        <f>'Tav13'!AG18/'Tav13'!AG$35*100</f>
        <v>5.7794114247405048E-2</v>
      </c>
      <c r="AH18" s="286">
        <f>'Tav13'!AH18/'Tav13'!AH$35*100</f>
        <v>0</v>
      </c>
      <c r="AI18" s="286">
        <f>'Tav13'!AI18/'Tav13'!AI$35*100</f>
        <v>8.0226521944313345E-2</v>
      </c>
      <c r="AJ18" s="286" t="e">
        <f>'Tav13'!AJ18/'Tav13'!AJ$35*100</f>
        <v>#DIV/0!</v>
      </c>
      <c r="AK18" s="286">
        <f>'Tav13'!AK18/'Tav13'!AK$35*100</f>
        <v>9.7624471200780993E-2</v>
      </c>
      <c r="AL18" s="286">
        <f>'Tav13'!AL18/'Tav13'!AL$35*100</f>
        <v>2.5516713447307986E-2</v>
      </c>
      <c r="AM18" s="286">
        <f>'Tav13'!AM18/'Tav13'!AM$35*100</f>
        <v>0</v>
      </c>
      <c r="AN18" s="286">
        <f>'Tav13'!AN18/'Tav13'!AN$35*100</f>
        <v>4.5798030684680559E-2</v>
      </c>
      <c r="AO18" s="286"/>
      <c r="AP18" s="334">
        <f>'Tav13'!AP18/'Tav13'!AP$35*100</f>
        <v>0.12995451591942819</v>
      </c>
      <c r="AQ18" s="334">
        <f>'Tav13'!AQ18/'Tav13'!AQ$35*100</f>
        <v>7.9470198675496692E-2</v>
      </c>
      <c r="AR18" s="334">
        <f>'Tav13'!AR18/'Tav13'!AR$35*100</f>
        <v>0.39473684210526316</v>
      </c>
      <c r="AS18" s="334">
        <f>'Tav13'!AS18/'Tav13'!AS$35*100</f>
        <v>0.12183565723568432</v>
      </c>
      <c r="AU18" s="334">
        <f>'Tav13'!AU18/'Tav13'!AU$35*100</f>
        <v>2.4550420425949796E-2</v>
      </c>
      <c r="AV18" s="334">
        <f>'Tav13'!AV18/'Tav13'!AV$35*100</f>
        <v>0</v>
      </c>
      <c r="AW18" s="334">
        <f>'Tav13'!AW18/'Tav13'!AW$35*100</f>
        <v>0.17477424992717738</v>
      </c>
      <c r="AX18" s="334">
        <f>'Tav13'!AX18/'Tav13'!AX$35*100</f>
        <v>3.3000033000032999E-2</v>
      </c>
      <c r="AZ18" s="286">
        <f t="shared" si="1"/>
        <v>-0.1054040954934784</v>
      </c>
      <c r="BA18" s="286">
        <f t="shared" si="2"/>
        <v>-7.9470198675496692E-2</v>
      </c>
      <c r="BB18" s="286">
        <f t="shared" si="3"/>
        <v>-0.21996259217808578</v>
      </c>
      <c r="BC18" s="286">
        <f t="shared" si="4"/>
        <v>-8.883562423565132E-2</v>
      </c>
    </row>
    <row r="19" spans="1:61" x14ac:dyDescent="0.25">
      <c r="A19" s="456" t="s">
        <v>11</v>
      </c>
      <c r="B19" s="286">
        <f>'Tav13'!B19/'Tav13'!B$35*100</f>
        <v>3.2090421514790779</v>
      </c>
      <c r="C19" s="286">
        <f>'Tav13'!C19/'Tav13'!C$35*100</f>
        <v>0.66003174085225669</v>
      </c>
      <c r="D19" s="286">
        <f>'Tav13'!D19/'Tav13'!D$35*100</f>
        <v>2.9752515637748163</v>
      </c>
      <c r="E19" s="286">
        <f>'Tav13'!E19/'Tav13'!E$35*100</f>
        <v>1.7047763129457532</v>
      </c>
      <c r="F19" s="286" t="e">
        <f>'Tav13'!F19/'Tav13'!F$35*100</f>
        <v>#DIV/0!</v>
      </c>
      <c r="G19" s="286">
        <f>'Tav13'!G19/'Tav13'!G$35*100</f>
        <v>2.6871133571490806</v>
      </c>
      <c r="H19" s="286">
        <f>'Tav13'!H19/'Tav13'!H$35*100</f>
        <v>0.76539910095978614</v>
      </c>
      <c r="I19" s="286">
        <f>'Tav13'!I19/'Tav13'!I$35*100</f>
        <v>3.0140142061816091</v>
      </c>
      <c r="J19" s="286">
        <f>'Tav13'!J19/'Tav13'!J$35*100</f>
        <v>1.6119079774600662</v>
      </c>
      <c r="K19" s="286" t="e">
        <f>'Tav13'!K19/'Tav13'!K$35*100</f>
        <v>#DIV/0!</v>
      </c>
      <c r="L19" s="286">
        <f>'Tav13'!L19/'Tav13'!L$35*100</f>
        <v>1.9061287646043101</v>
      </c>
      <c r="M19" s="286">
        <f>'Tav13'!M19/'Tav13'!M$35*100</f>
        <v>0.56448982663890213</v>
      </c>
      <c r="N19" s="286">
        <f>'Tav13'!N19/'Tav13'!N$35*100</f>
        <v>2.7256364103882746</v>
      </c>
      <c r="O19" s="286">
        <f>'Tav13'!O19/'Tav13'!O$35*100</f>
        <v>1.1898983659121329</v>
      </c>
      <c r="P19" s="286" t="e">
        <f>'Tav13'!P19/'Tav13'!P$35*100</f>
        <v>#DIV/0!</v>
      </c>
      <c r="Q19" s="286">
        <f>'Tav13'!Q19/'Tav13'!Q$35*100</f>
        <v>1.6875089837573667</v>
      </c>
      <c r="R19" s="286">
        <f>'Tav13'!R19/'Tav13'!R$35*100</f>
        <v>0.56778818639115636</v>
      </c>
      <c r="S19" s="286">
        <f>'Tav13'!S19/'Tav13'!S$35*100</f>
        <v>2.5279533300923673</v>
      </c>
      <c r="T19" s="286">
        <f>'Tav13'!T19/'Tav13'!T$35*100</f>
        <v>1.0711902825127273</v>
      </c>
      <c r="U19" s="286" t="e">
        <f>'Tav13'!U19/'Tav13'!U$35*100</f>
        <v>#DIV/0!</v>
      </c>
      <c r="V19" s="286">
        <f>'Tav13'!V19/'Tav13'!V$35*100</f>
        <v>1.4142510535052994</v>
      </c>
      <c r="W19" s="286">
        <f>'Tav13'!W19/'Tav13'!W$35*100</f>
        <v>0.47950604308985811</v>
      </c>
      <c r="X19" s="286">
        <f>'Tav13'!X19/'Tav13'!X$35*100</f>
        <v>1.2323456106341735</v>
      </c>
      <c r="Y19" s="286">
        <f>'Tav13'!Y19/'Tav13'!Y$35*100</f>
        <v>0.82862372035960652</v>
      </c>
      <c r="Z19" s="286" t="e">
        <f>'Tav13'!Z19/'Tav13'!Z$35*100</f>
        <v>#DIV/0!</v>
      </c>
      <c r="AA19" s="286">
        <f>'Tav13'!AA19/'Tav13'!AA$35*100</f>
        <v>0.83193075258475602</v>
      </c>
      <c r="AB19" s="286">
        <f>'Tav13'!AB19/'Tav13'!AB$35*100</f>
        <v>0.27863642300491964</v>
      </c>
      <c r="AC19" s="286">
        <f>'Tav13'!AC19/'Tav13'!AC$35*100</f>
        <v>0.47656870532168394</v>
      </c>
      <c r="AD19" s="286">
        <f>'Tav13'!AD19/'Tav13'!AD$35*100</f>
        <v>0.45241809672386896</v>
      </c>
      <c r="AE19" s="286" t="e">
        <f>'Tav13'!AE19/'Tav13'!AE$35*100</f>
        <v>#DIV/0!</v>
      </c>
      <c r="AF19" s="286">
        <f>'Tav13'!AF19/'Tav13'!AF$35*100</f>
        <v>0.34429599177800618</v>
      </c>
      <c r="AG19" s="286">
        <f>'Tav13'!AG19/'Tav13'!AG$35*100</f>
        <v>6.4729407957093657E-2</v>
      </c>
      <c r="AH19" s="286">
        <f>'Tav13'!AH19/'Tav13'!AH$35*100</f>
        <v>0.46893317702227427</v>
      </c>
      <c r="AI19" s="286">
        <f>'Tav13'!AI19/'Tav13'!AI$35*100</f>
        <v>0.15573383671543181</v>
      </c>
      <c r="AJ19" s="286" t="e">
        <f>'Tav13'!AJ19/'Tav13'!AJ$35*100</f>
        <v>#DIV/0!</v>
      </c>
      <c r="AK19" s="286">
        <f>'Tav13'!AK19/'Tav13'!AK$35*100</f>
        <v>0.13016596160104132</v>
      </c>
      <c r="AL19" s="286">
        <f>'Tav13'!AL19/'Tav13'!AL$35*100</f>
        <v>3.8275070170961975E-2</v>
      </c>
      <c r="AM19" s="286">
        <f>'Tav13'!AM19/'Tav13'!AM$35*100</f>
        <v>0</v>
      </c>
      <c r="AN19" s="286">
        <f>'Tav13'!AN19/'Tav13'!AN$35*100</f>
        <v>6.4117242958552784E-2</v>
      </c>
      <c r="AO19" s="286"/>
      <c r="AP19" s="334">
        <f>'Tav13'!AP19/'Tav13'!AP$35*100</f>
        <v>0.15161360190599957</v>
      </c>
      <c r="AQ19" s="334">
        <f>'Tav13'!AQ19/'Tav13'!AQ$35*100</f>
        <v>2.6490066225165563E-2</v>
      </c>
      <c r="AR19" s="334">
        <f>'Tav13'!AR19/'Tav13'!AR$35*100</f>
        <v>0.39473684210526316</v>
      </c>
      <c r="AS19" s="334">
        <f>'Tav13'!AS19/'Tav13'!AS$35*100</f>
        <v>0.11732322548621453</v>
      </c>
      <c r="AU19" s="334">
        <f>'Tav13'!AU19/'Tav13'!AU$35*100</f>
        <v>0.12275210212974896</v>
      </c>
      <c r="AV19" s="334">
        <f>'Tav13'!AV19/'Tav13'!AV$35*100</f>
        <v>0</v>
      </c>
      <c r="AW19" s="334">
        <f>'Tav13'!AW19/'Tav13'!AW$35*100</f>
        <v>0.17477424992717738</v>
      </c>
      <c r="AX19" s="334">
        <f>'Tav13'!AX19/'Tav13'!AX$35*100</f>
        <v>8.5800085800085801E-2</v>
      </c>
      <c r="AZ19" s="286">
        <f t="shared" si="1"/>
        <v>-2.8861499776250604E-2</v>
      </c>
      <c r="BA19" s="286">
        <f t="shared" si="2"/>
        <v>-2.6490066225165563E-2</v>
      </c>
      <c r="BB19" s="286">
        <f t="shared" si="3"/>
        <v>-0.21996259217808578</v>
      </c>
      <c r="BC19" s="286">
        <f t="shared" si="4"/>
        <v>-3.1523139686128729E-2</v>
      </c>
    </row>
    <row r="20" spans="1:61" x14ac:dyDescent="0.25">
      <c r="A20" s="456" t="s">
        <v>12</v>
      </c>
      <c r="B20" s="286">
        <f>'Tav13'!B20/'Tav13'!B$35*100</f>
        <v>20.731410724114539</v>
      </c>
      <c r="C20" s="286">
        <f>'Tav13'!C20/'Tav13'!C$35*100</f>
        <v>37.45939692380712</v>
      </c>
      <c r="D20" s="286">
        <f>'Tav13'!D20/'Tav13'!D$35*100</f>
        <v>9.6818058199619248</v>
      </c>
      <c r="E20" s="286">
        <f>'Tav13'!E20/'Tav13'!E$35*100</f>
        <v>29.603198616814353</v>
      </c>
      <c r="F20" s="286" t="e">
        <f>'Tav13'!F20/'Tav13'!F$35*100</f>
        <v>#DIV/0!</v>
      </c>
      <c r="G20" s="286">
        <f>'Tav13'!G20/'Tav13'!G$35*100</f>
        <v>19.114751241613661</v>
      </c>
      <c r="H20" s="286">
        <f>'Tav13'!H20/'Tav13'!H$35*100</f>
        <v>31.730652411614628</v>
      </c>
      <c r="I20" s="286">
        <f>'Tav13'!I20/'Tav13'!I$35*100</f>
        <v>8.8756639150188779</v>
      </c>
      <c r="J20" s="286">
        <f>'Tav13'!J20/'Tav13'!J$35*100</f>
        <v>25.437176919852838</v>
      </c>
      <c r="K20" s="286" t="e">
        <f>'Tav13'!K20/'Tav13'!K$35*100</f>
        <v>#DIV/0!</v>
      </c>
      <c r="L20" s="286">
        <f>'Tav13'!L20/'Tav13'!L$35*100</f>
        <v>20.563765613437088</v>
      </c>
      <c r="M20" s="286">
        <f>'Tav13'!M20/'Tav13'!M$35*100</f>
        <v>32.587370480945332</v>
      </c>
      <c r="N20" s="286">
        <f>'Tav13'!N20/'Tav13'!N$35*100</f>
        <v>7.2169366589526014</v>
      </c>
      <c r="O20" s="286">
        <f>'Tav13'!O20/'Tav13'!O$35*100</f>
        <v>26.467516804188911</v>
      </c>
      <c r="P20" s="286" t="e">
        <f>'Tav13'!P20/'Tav13'!P$35*100</f>
        <v>#DIV/0!</v>
      </c>
      <c r="Q20" s="286">
        <f>'Tav13'!Q20/'Tav13'!Q$35*100</f>
        <v>23.610751760816445</v>
      </c>
      <c r="R20" s="286">
        <f>'Tav13'!R20/'Tav13'!R$35*100</f>
        <v>37.427332148558691</v>
      </c>
      <c r="S20" s="286">
        <f>'Tav13'!S20/'Tav13'!S$35*100</f>
        <v>9.6864365580943126</v>
      </c>
      <c r="T20" s="286">
        <f>'Tav13'!T20/'Tav13'!T$35*100</f>
        <v>30.948442112767456</v>
      </c>
      <c r="U20" s="286" t="e">
        <f>'Tav13'!U20/'Tav13'!U$35*100</f>
        <v>#DIV/0!</v>
      </c>
      <c r="V20" s="286">
        <f>'Tav13'!V20/'Tav13'!V$35*100</f>
        <v>26.759034606052868</v>
      </c>
      <c r="W20" s="286">
        <f>'Tav13'!W20/'Tav13'!W$35*100</f>
        <v>43.213018917498687</v>
      </c>
      <c r="X20" s="286">
        <f>'Tav13'!X20/'Tav13'!X$35*100</f>
        <v>12.725006923289946</v>
      </c>
      <c r="Y20" s="286">
        <f>'Tav13'!Y20/'Tav13'!Y$35*100</f>
        <v>35.815852456708434</v>
      </c>
      <c r="Z20" s="286" t="e">
        <f>'Tav13'!Z20/'Tav13'!Z$35*100</f>
        <v>#DIV/0!</v>
      </c>
      <c r="AA20" s="286">
        <f>'Tav13'!AA20/'Tav13'!AA$35*100</f>
        <v>35.556624188506852</v>
      </c>
      <c r="AB20" s="286">
        <f>'Tav13'!AB20/'Tav13'!AB$35*100</f>
        <v>44.908354738996039</v>
      </c>
      <c r="AC20" s="286">
        <f>'Tav13'!AC20/'Tav13'!AC$35*100</f>
        <v>15.594387079692879</v>
      </c>
      <c r="AD20" s="286">
        <f>'Tav13'!AD20/'Tav13'!AD$35*100</f>
        <v>40.580059566019003</v>
      </c>
      <c r="AE20" s="286" t="e">
        <f>'Tav13'!AE20/'Tav13'!AE$35*100</f>
        <v>#DIV/0!</v>
      </c>
      <c r="AF20" s="286">
        <f>'Tav13'!AF20/'Tav13'!AF$35*100</f>
        <v>46.330935251798557</v>
      </c>
      <c r="AG20" s="286">
        <f>'Tav13'!AG20/'Tav13'!AG$35*100</f>
        <v>46.801673717548603</v>
      </c>
      <c r="AH20" s="286">
        <f>'Tav13'!AH20/'Tav13'!AH$35*100</f>
        <v>13.012895662368113</v>
      </c>
      <c r="AI20" s="286">
        <f>'Tav13'!AI20/'Tav13'!AI$35*100</f>
        <v>46.204184363693571</v>
      </c>
      <c r="AJ20" s="286" t="e">
        <f>'Tav13'!AJ20/'Tav13'!AJ$35*100</f>
        <v>#DIV/0!</v>
      </c>
      <c r="AK20" s="286">
        <f>'Tav13'!AK20/'Tav13'!AK$35*100</f>
        <v>50.195248942401562</v>
      </c>
      <c r="AL20" s="286">
        <f>'Tav13'!AL20/'Tav13'!AL$35*100</f>
        <v>49.055881602449602</v>
      </c>
      <c r="AM20" s="286">
        <f>'Tav13'!AM20/'Tav13'!AM$35*100</f>
        <v>53.846153846153847</v>
      </c>
      <c r="AN20" s="286">
        <f>'Tav13'!AN20/'Tav13'!AN$35*100</f>
        <v>49.379436684222576</v>
      </c>
      <c r="AO20" s="286"/>
      <c r="AP20" s="334">
        <f>'Tav13'!AP20/'Tav13'!AP$35*100</f>
        <v>45.296368493249581</v>
      </c>
      <c r="AQ20" s="334">
        <f>'Tav13'!AQ20/'Tav13'!AQ$35*100</f>
        <v>48.013245033112582</v>
      </c>
      <c r="AR20" s="334">
        <f>'Tav13'!AR20/'Tav13'!AR$35*100</f>
        <v>36.84210526315789</v>
      </c>
      <c r="AS20" s="334">
        <f>'Tav13'!AS20/'Tav13'!AS$35*100</f>
        <v>45.932042777852985</v>
      </c>
      <c r="AU20" s="334">
        <f>'Tav13'!AU20/'Tav13'!AU$35*100</f>
        <v>50.285398637451664</v>
      </c>
      <c r="AV20" s="334">
        <f>'Tav13'!AV20/'Tav13'!AV$35*100</f>
        <v>52.45343670227853</v>
      </c>
      <c r="AW20" s="334">
        <f>'Tav13'!AW20/'Tav13'!AW$35*100</f>
        <v>56.62685697640547</v>
      </c>
      <c r="AX20" s="334">
        <f>'Tav13'!AX20/'Tav13'!AX$35*100</f>
        <v>51.760551760551763</v>
      </c>
      <c r="AZ20" s="286">
        <f t="shared" si="1"/>
        <v>4.9890301442020828</v>
      </c>
      <c r="BA20" s="286">
        <f t="shared" si="2"/>
        <v>4.440191669165948</v>
      </c>
      <c r="BB20" s="286">
        <f t="shared" si="3"/>
        <v>19.78475171324758</v>
      </c>
      <c r="BC20" s="286">
        <f t="shared" si="4"/>
        <v>5.8285089826987786</v>
      </c>
    </row>
    <row r="21" spans="1:61" x14ac:dyDescent="0.25">
      <c r="A21" s="456" t="s">
        <v>13</v>
      </c>
      <c r="B21" s="286">
        <f>'Tav13'!B21/'Tav13'!B$35*100</f>
        <v>4.1511462693444949</v>
      </c>
      <c r="C21" s="286">
        <f>'Tav13'!C21/'Tav13'!C$35*100</f>
        <v>2.1083935272392873</v>
      </c>
      <c r="D21" s="286">
        <f>'Tav13'!D21/'Tav13'!D$35*100</f>
        <v>1.1422355180853958</v>
      </c>
      <c r="E21" s="286">
        <f>'Tav13'!E21/'Tav13'!E$35*100</f>
        <v>2.7214177652906852</v>
      </c>
      <c r="F21" s="286" t="e">
        <f>'Tav13'!F21/'Tav13'!F$35*100</f>
        <v>#DIV/0!</v>
      </c>
      <c r="G21" s="286">
        <f>'Tav13'!G21/'Tav13'!G$35*100</f>
        <v>3.50440010455694</v>
      </c>
      <c r="H21" s="286">
        <f>'Tav13'!H21/'Tav13'!H$35*100</f>
        <v>1.9398210019033735</v>
      </c>
      <c r="I21" s="286">
        <f>'Tav13'!I21/'Tav13'!I$35*100</f>
        <v>0.94707877391693862</v>
      </c>
      <c r="J21" s="286">
        <f>'Tav13'!J21/'Tav13'!J$35*100</f>
        <v>2.3721650444744564</v>
      </c>
      <c r="K21" s="286" t="e">
        <f>'Tav13'!K21/'Tav13'!K$35*100</f>
        <v>#DIV/0!</v>
      </c>
      <c r="L21" s="286">
        <f>'Tav13'!L21/'Tav13'!L$35*100</f>
        <v>3.3547866257035861</v>
      </c>
      <c r="M21" s="286">
        <f>'Tav13'!M21/'Tav13'!M$35*100</f>
        <v>1.9920218771168368</v>
      </c>
      <c r="N21" s="286">
        <f>'Tav13'!N21/'Tav13'!N$35*100</f>
        <v>1.0199708579754865</v>
      </c>
      <c r="O21" s="286">
        <f>'Tav13'!O21/'Tav13'!O$35*100</f>
        <v>2.3555281001338453</v>
      </c>
      <c r="P21" s="286" t="e">
        <f>'Tav13'!P21/'Tav13'!P$35*100</f>
        <v>#DIV/0!</v>
      </c>
      <c r="Q21" s="286">
        <f>'Tav13'!Q21/'Tav13'!Q$35*100</f>
        <v>3.2945235015092713</v>
      </c>
      <c r="R21" s="286">
        <f>'Tav13'!R21/'Tav13'!R$35*100</f>
        <v>1.8690321997650532</v>
      </c>
      <c r="S21" s="286">
        <f>'Tav13'!S21/'Tav13'!S$35*100</f>
        <v>1.5313563441905689</v>
      </c>
      <c r="T21" s="286">
        <f>'Tav13'!T21/'Tav13'!T$35*100</f>
        <v>2.2968440102000711</v>
      </c>
      <c r="U21" s="286" t="e">
        <f>'Tav13'!U21/'Tav13'!U$35*100</f>
        <v>#DIV/0!</v>
      </c>
      <c r="V21" s="286">
        <f>'Tav13'!V21/'Tav13'!V$35*100</f>
        <v>3.7096156301877152</v>
      </c>
      <c r="W21" s="286">
        <f>'Tav13'!W21/'Tav13'!W$35*100</f>
        <v>1.4089595375722543</v>
      </c>
      <c r="X21" s="286">
        <f>'Tav13'!X21/'Tav13'!X$35*100</f>
        <v>0.78925505400166163</v>
      </c>
      <c r="Y21" s="286">
        <f>'Tav13'!Y21/'Tav13'!Y$35*100</f>
        <v>2.0886546931879888</v>
      </c>
      <c r="Z21" s="286" t="e">
        <f>'Tav13'!Z21/'Tav13'!Z$35*100</f>
        <v>#DIV/0!</v>
      </c>
      <c r="AA21" s="286">
        <f>'Tav13'!AA21/'Tav13'!AA$35*100</f>
        <v>2.1784082712190433</v>
      </c>
      <c r="AB21" s="286">
        <f>'Tav13'!AB21/'Tav13'!AB$35*100</f>
        <v>1.4954939265967173</v>
      </c>
      <c r="AC21" s="286">
        <f>'Tav13'!AC21/'Tav13'!AC$35*100</f>
        <v>0.92666137145882987</v>
      </c>
      <c r="AD21" s="286">
        <f>'Tav13'!AD21/'Tav13'!AD$35*100</f>
        <v>1.6664302935753792</v>
      </c>
      <c r="AE21" s="286" t="e">
        <f>'Tav13'!AE21/'Tav13'!AE$35*100</f>
        <v>#DIV/0!</v>
      </c>
      <c r="AF21" s="286">
        <f>'Tav13'!AF21/'Tav13'!AF$35*100</f>
        <v>2.1942446043165469</v>
      </c>
      <c r="AG21" s="286">
        <f>'Tav13'!AG21/'Tav13'!AG$35*100</f>
        <v>0.90389994682941488</v>
      </c>
      <c r="AH21" s="286">
        <f>'Tav13'!AH21/'Tav13'!AH$35*100</f>
        <v>1.1723329425556859</v>
      </c>
      <c r="AI21" s="286">
        <f>'Tav13'!AI21/'Tav13'!AI$35*100</f>
        <v>1.3025011798017934</v>
      </c>
      <c r="AJ21" s="286" t="e">
        <f>'Tav13'!AJ21/'Tav13'!AJ$35*100</f>
        <v>#DIV/0!</v>
      </c>
      <c r="AK21" s="286">
        <f>'Tav13'!AK21/'Tav13'!AK$35*100</f>
        <v>2.2290920924178326</v>
      </c>
      <c r="AL21" s="286">
        <f>'Tav13'!AL21/'Tav13'!AL$35*100</f>
        <v>0.6570553712681807</v>
      </c>
      <c r="AM21" s="286">
        <f>'Tav13'!AM21/'Tav13'!AM$35*100</f>
        <v>0</v>
      </c>
      <c r="AN21" s="286">
        <f>'Tav13'!AN21/'Tav13'!AN$35*100</f>
        <v>1.0991527364323335</v>
      </c>
      <c r="AO21" s="286"/>
      <c r="AP21" s="334">
        <f>'Tav13'!AP21/'Tav13'!AP$35*100</f>
        <v>0.82304526748971196</v>
      </c>
      <c r="AQ21" s="334">
        <f>'Tav13'!AQ21/'Tav13'!AQ$35*100</f>
        <v>0.38410596026490068</v>
      </c>
      <c r="AR21" s="334">
        <f>'Tav13'!AR21/'Tav13'!AR$35*100</f>
        <v>3.5526315789473681</v>
      </c>
      <c r="AS21" s="334">
        <f>'Tav13'!AS21/'Tav13'!AS$35*100</f>
        <v>0.76711339740986417</v>
      </c>
      <c r="AU21" s="334">
        <f>'Tav13'!AU21/'Tav13'!AU$35*100</f>
        <v>0.55852206469035781</v>
      </c>
      <c r="AV21" s="334">
        <f>'Tav13'!AV21/'Tav13'!AV$35*100</f>
        <v>0.11345372033657937</v>
      </c>
      <c r="AW21" s="334">
        <f>'Tav13'!AW21/'Tav13'!AW$35*100</f>
        <v>1.0777745412175939</v>
      </c>
      <c r="AX21" s="334">
        <f>'Tav13'!AX21/'Tav13'!AX$35*100</f>
        <v>0.46200046200046202</v>
      </c>
      <c r="AZ21" s="286">
        <f t="shared" si="1"/>
        <v>-0.26452320279935415</v>
      </c>
      <c r="BA21" s="286">
        <f t="shared" si="2"/>
        <v>-0.27065223992832133</v>
      </c>
      <c r="BB21" s="286">
        <f t="shared" si="3"/>
        <v>-2.4748570377297741</v>
      </c>
      <c r="BC21" s="286">
        <f t="shared" si="4"/>
        <v>-0.30511293540940215</v>
      </c>
    </row>
    <row r="22" spans="1:61" x14ac:dyDescent="0.25">
      <c r="A22" s="456" t="s">
        <v>14</v>
      </c>
      <c r="B22" s="286">
        <f>'Tav13'!B22/'Tav13'!B$35*100</f>
        <v>0.57857481151517476</v>
      </c>
      <c r="C22" s="286">
        <f>'Tav13'!C22/'Tav13'!C$35*100</f>
        <v>0.2432476528084721</v>
      </c>
      <c r="D22" s="286">
        <f>'Tav13'!D22/'Tav13'!D$35*100</f>
        <v>0.74517269513190099</v>
      </c>
      <c r="E22" s="286">
        <f>'Tav13'!E22/'Tav13'!E$35*100</f>
        <v>0.39636913767019666</v>
      </c>
      <c r="F22" s="286" t="e">
        <f>'Tav13'!F22/'Tav13'!F$35*100</f>
        <v>#DIV/0!</v>
      </c>
      <c r="G22" s="286">
        <f>'Tav13'!G22/'Tav13'!G$35*100</f>
        <v>0.49664546484272898</v>
      </c>
      <c r="H22" s="286">
        <f>'Tav13'!H22/'Tav13'!H$35*100</f>
        <v>0.24095897622808085</v>
      </c>
      <c r="I22" s="286">
        <f>'Tav13'!I22/'Tav13'!I$35*100</f>
        <v>0.8702886030588084</v>
      </c>
      <c r="J22" s="286">
        <f>'Tav13'!J22/'Tav13'!J$35*100</f>
        <v>0.38362129185488753</v>
      </c>
      <c r="K22" s="286" t="e">
        <f>'Tav13'!K22/'Tav13'!K$35*100</f>
        <v>#DIV/0!</v>
      </c>
      <c r="L22" s="286">
        <f>'Tav13'!L22/'Tav13'!L$35*100</f>
        <v>0.69069136411544407</v>
      </c>
      <c r="M22" s="286">
        <f>'Tav13'!M22/'Tav13'!M$35*100</f>
        <v>0.27220953862364838</v>
      </c>
      <c r="N22" s="286">
        <f>'Tav13'!N22/'Tav13'!N$35*100</f>
        <v>1.1571097968629467</v>
      </c>
      <c r="O22" s="286">
        <f>'Tav13'!O22/'Tav13'!O$35*100</f>
        <v>0.48537263380841017</v>
      </c>
      <c r="P22" s="286" t="e">
        <f>'Tav13'!P22/'Tav13'!P$35*100</f>
        <v>#DIV/0!</v>
      </c>
      <c r="Q22" s="286">
        <f>'Tav13'!Q22/'Tav13'!Q$35*100</f>
        <v>0.80494466005462117</v>
      </c>
      <c r="R22" s="286">
        <f>'Tav13'!R22/'Tav13'!R$35*100</f>
        <v>0.18976475195035997</v>
      </c>
      <c r="S22" s="286">
        <f>'Tav13'!S22/'Tav13'!S$35*100</f>
        <v>1.3125911521633447</v>
      </c>
      <c r="T22" s="286">
        <f>'Tav13'!T22/'Tav13'!T$35*100</f>
        <v>0.46978822970268075</v>
      </c>
      <c r="U22" s="286" t="e">
        <f>'Tav13'!U22/'Tav13'!U$35*100</f>
        <v>#DIV/0!</v>
      </c>
      <c r="V22" s="286">
        <f>'Tav13'!V22/'Tav13'!V$35*100</f>
        <v>0.72787638871153104</v>
      </c>
      <c r="W22" s="286">
        <f>'Tav13'!W22/'Tav13'!W$35*100</f>
        <v>0.13301366263794009</v>
      </c>
      <c r="X22" s="286">
        <f>'Tav13'!X22/'Tav13'!X$35*100</f>
        <v>1.3431182497923013</v>
      </c>
      <c r="Y22" s="286">
        <f>'Tav13'!Y22/'Tav13'!Y$35*100</f>
        <v>0.40827819231310714</v>
      </c>
      <c r="Z22" s="286" t="e">
        <f>'Tav13'!Z22/'Tav13'!Z$35*100</f>
        <v>#DIV/0!</v>
      </c>
      <c r="AA22" s="286">
        <f>'Tav13'!AA22/'Tav13'!AA$35*100</f>
        <v>0.53378215917287808</v>
      </c>
      <c r="AB22" s="286">
        <f>'Tav13'!AB22/'Tav13'!AB$35*100</f>
        <v>8.7073882189037402E-2</v>
      </c>
      <c r="AC22" s="286">
        <f>'Tav13'!AC22/'Tav13'!AC$35*100</f>
        <v>0.47656870532168394</v>
      </c>
      <c r="AD22" s="286">
        <f>'Tav13'!AD22/'Tav13'!AD$35*100</f>
        <v>0.23968231456530986</v>
      </c>
      <c r="AE22" s="286" t="e">
        <f>'Tav13'!AE22/'Tav13'!AE$35*100</f>
        <v>#DIV/0!</v>
      </c>
      <c r="AF22" s="286">
        <f>'Tav13'!AF22/'Tav13'!AF$35*100</f>
        <v>0.59609455292908531</v>
      </c>
      <c r="AG22" s="286">
        <f>'Tav13'!AG22/'Tav13'!AG$35*100</f>
        <v>0.10171764107543288</v>
      </c>
      <c r="AH22" s="286">
        <f>'Tav13'!AH22/'Tav13'!AH$35*100</f>
        <v>0</v>
      </c>
      <c r="AI22" s="286">
        <f>'Tav13'!AI22/'Tav13'!AI$35*100</f>
        <v>0.25169104923706148</v>
      </c>
      <c r="AJ22" s="286" t="e">
        <f>'Tav13'!AJ22/'Tav13'!AJ$35*100</f>
        <v>#DIV/0!</v>
      </c>
      <c r="AK22" s="286">
        <f>'Tav13'!AK22/'Tav13'!AK$35*100</f>
        <v>0.21151968760169215</v>
      </c>
      <c r="AL22" s="286">
        <f>'Tav13'!AL22/'Tav13'!AL$35*100</f>
        <v>5.1033426894615971E-2</v>
      </c>
      <c r="AM22" s="286">
        <f>'Tav13'!AM22/'Tav13'!AM$35*100</f>
        <v>0</v>
      </c>
      <c r="AN22" s="286">
        <f>'Tav13'!AN22/'Tav13'!AN$35*100</f>
        <v>9.6175864437829175E-2</v>
      </c>
      <c r="AO22" s="286"/>
      <c r="AP22" s="334">
        <f>'Tav13'!AP22/'Tav13'!AP$35*100</f>
        <v>9.3856039275142591E-2</v>
      </c>
      <c r="AQ22" s="334">
        <f>'Tav13'!AQ22/'Tav13'!AQ$35*100</f>
        <v>2.6490066225165563E-2</v>
      </c>
      <c r="AR22" s="334">
        <f>'Tav13'!AR22/'Tav13'!AR$35*100</f>
        <v>0.39473684210526316</v>
      </c>
      <c r="AS22" s="334">
        <f>'Tav13'!AS22/'Tav13'!AS$35*100</f>
        <v>8.1223771490456204E-2</v>
      </c>
      <c r="AU22" s="334">
        <f>'Tav13'!AU22/'Tav13'!AU$35*100</f>
        <v>3.6825630638924689E-2</v>
      </c>
      <c r="AV22" s="334">
        <f>'Tav13'!AV22/'Tav13'!AV$35*100</f>
        <v>0</v>
      </c>
      <c r="AW22" s="334">
        <f>'Tav13'!AW22/'Tav13'!AW$35*100</f>
        <v>0.34954849985435477</v>
      </c>
      <c r="AX22" s="334">
        <f>'Tav13'!AX22/'Tav13'!AX$35*100</f>
        <v>5.9400059400059393E-2</v>
      </c>
      <c r="AZ22" s="286">
        <f t="shared" si="1"/>
        <v>-5.7030408636217902E-2</v>
      </c>
      <c r="BA22" s="286">
        <f t="shared" si="2"/>
        <v>-2.6490066225165563E-2</v>
      </c>
      <c r="BB22" s="286">
        <f t="shared" si="3"/>
        <v>-4.5188342250908398E-2</v>
      </c>
      <c r="BC22" s="286">
        <f t="shared" si="4"/>
        <v>-2.182371209039681E-2</v>
      </c>
    </row>
    <row r="23" spans="1:61" x14ac:dyDescent="0.25">
      <c r="A23" s="456" t="s">
        <v>15</v>
      </c>
      <c r="B23" s="286">
        <f>'Tav13'!B23/'Tav13'!B$35*100</f>
        <v>14.52197176247712</v>
      </c>
      <c r="C23" s="286">
        <f>'Tav13'!C23/'Tav13'!C$35*100</f>
        <v>6.5951261476394603</v>
      </c>
      <c r="D23" s="286">
        <f>'Tav13'!D23/'Tav13'!D$35*100</f>
        <v>19.75523524612456</v>
      </c>
      <c r="E23" s="286">
        <f>'Tav13'!E23/'Tav13'!E$35*100</f>
        <v>10.317700453857791</v>
      </c>
      <c r="F23" s="286" t="e">
        <f>'Tav13'!F23/'Tav13'!F$35*100</f>
        <v>#DIV/0!</v>
      </c>
      <c r="G23" s="286">
        <f>'Tav13'!G23/'Tav13'!G$35*100</f>
        <v>15.718393308355841</v>
      </c>
      <c r="H23" s="286">
        <f>'Tav13'!H23/'Tav13'!H$35*100</f>
        <v>7.2115579313975626</v>
      </c>
      <c r="I23" s="286">
        <f>'Tav13'!I23/'Tav13'!I$35*100</f>
        <v>18.819991041146732</v>
      </c>
      <c r="J23" s="286">
        <f>'Tav13'!J23/'Tav13'!J$35*100</f>
        <v>11.109300051227123</v>
      </c>
      <c r="K23" s="286" t="e">
        <f>'Tav13'!K23/'Tav13'!K$35*100</f>
        <v>#DIV/0!</v>
      </c>
      <c r="L23" s="286">
        <f>'Tav13'!L23/'Tav13'!L$35*100</f>
        <v>15.311820240844975</v>
      </c>
      <c r="M23" s="286">
        <f>'Tav13'!M23/'Tav13'!M$35*100</f>
        <v>6.5706615820768217</v>
      </c>
      <c r="N23" s="286">
        <f>'Tav13'!N23/'Tav13'!N$35*100</f>
        <v>20.082283363332476</v>
      </c>
      <c r="O23" s="286">
        <f>'Tav13'!O23/'Tav13'!O$35*100</f>
        <v>10.596567091735427</v>
      </c>
      <c r="P23" s="286" t="e">
        <f>'Tav13'!P23/'Tav13'!P$35*100</f>
        <v>#DIV/0!</v>
      </c>
      <c r="Q23" s="286">
        <f>'Tav13'!Q23/'Tav13'!Q$35*100</f>
        <v>13.247089262613196</v>
      </c>
      <c r="R23" s="286">
        <f>'Tav13'!R23/'Tav13'!R$35*100</f>
        <v>5.4459471670833457</v>
      </c>
      <c r="S23" s="286">
        <f>'Tav13'!S23/'Tav13'!S$35*100</f>
        <v>20.430238210986872</v>
      </c>
      <c r="T23" s="286">
        <f>'Tav13'!T23/'Tav13'!T$35*100</f>
        <v>9.0530202630448482</v>
      </c>
      <c r="U23" s="286" t="e">
        <f>'Tav13'!U23/'Tav13'!U$35*100</f>
        <v>#DIV/0!</v>
      </c>
      <c r="V23" s="286">
        <f>'Tav13'!V23/'Tav13'!V$35*100</f>
        <v>12.645256033712169</v>
      </c>
      <c r="W23" s="286">
        <f>'Tav13'!W23/'Tav13'!W$35*100</f>
        <v>5.3944429847609037</v>
      </c>
      <c r="X23" s="286">
        <f>'Tav13'!X23/'Tav13'!X$35*100</f>
        <v>19.412905012461923</v>
      </c>
      <c r="Y23" s="286">
        <f>'Tav13'!Y23/'Tav13'!Y$35*100</f>
        <v>8.6965266185314061</v>
      </c>
      <c r="Z23" s="286" t="e">
        <f>'Tav13'!Z23/'Tav13'!Z$35*100</f>
        <v>#DIV/0!</v>
      </c>
      <c r="AA23" s="286">
        <f>'Tav13'!AA23/'Tav13'!AA$35*100</f>
        <v>10.723731666265929</v>
      </c>
      <c r="AB23" s="286">
        <f>'Tav13'!AB23/'Tav13'!AB$35*100</f>
        <v>3.7920675693325787</v>
      </c>
      <c r="AC23" s="286">
        <f>'Tav13'!AC23/'Tav13'!AC$35*100</f>
        <v>15.620863118877415</v>
      </c>
      <c r="AD23" s="286">
        <f>'Tav13'!AD23/'Tav13'!AD$35*100</f>
        <v>6.4700042547156427</v>
      </c>
      <c r="AE23" s="286" t="e">
        <f>'Tav13'!AE23/'Tav13'!AE$35*100</f>
        <v>#DIV/0!</v>
      </c>
      <c r="AF23" s="286">
        <f>'Tav13'!AF23/'Tav13'!AF$35*100</f>
        <v>5.0668036998972248</v>
      </c>
      <c r="AG23" s="286">
        <f>'Tav13'!AG23/'Tav13'!AG$35*100</f>
        <v>1.7569410731211135</v>
      </c>
      <c r="AH23" s="286">
        <f>'Tav13'!AH23/'Tav13'!AH$35*100</f>
        <v>5.6271981242672924</v>
      </c>
      <c r="AI23" s="286">
        <f>'Tav13'!AI23/'Tav13'!AI$35*100</f>
        <v>2.8220858895705523</v>
      </c>
      <c r="AJ23" s="286" t="e">
        <f>'Tav13'!AJ23/'Tav13'!AJ$35*100</f>
        <v>#DIV/0!</v>
      </c>
      <c r="AK23" s="286">
        <f>'Tav13'!AK23/'Tav13'!AK$35*100</f>
        <v>3.6446469248291571</v>
      </c>
      <c r="AL23" s="286">
        <f>'Tav13'!AL23/'Tav13'!AL$35*100</f>
        <v>0.80377647359020155</v>
      </c>
      <c r="AM23" s="286">
        <f>'Tav13'!AM23/'Tav13'!AM$35*100</f>
        <v>15.384615384615385</v>
      </c>
      <c r="AN23" s="286">
        <f>'Tav13'!AN23/'Tav13'!AN$35*100</f>
        <v>1.6120906801007555</v>
      </c>
      <c r="AO23" s="286"/>
      <c r="AP23" s="334">
        <f>'Tav13'!AP23/'Tav13'!AP$35*100</f>
        <v>1.8121435275431377</v>
      </c>
      <c r="AQ23" s="334">
        <f>'Tav13'!AQ23/'Tav13'!AQ$35*100</f>
        <v>0.72847682119205304</v>
      </c>
      <c r="AR23" s="334">
        <f>'Tav13'!AR23/'Tav13'!AR$35*100</f>
        <v>4.6052631578947363</v>
      </c>
      <c r="AS23" s="334">
        <f>'Tav13'!AS23/'Tav13'!AS$35*100</f>
        <v>1.5387392265691981</v>
      </c>
      <c r="AU23" s="334">
        <f>'Tav13'!AU23/'Tav13'!AU$35*100</f>
        <v>0.76106303320444368</v>
      </c>
      <c r="AV23" s="334">
        <f>'Tav13'!AV23/'Tav13'!AV$35*100</f>
        <v>0.28363430084144842</v>
      </c>
      <c r="AW23" s="334">
        <f>'Tav13'!AW23/'Tav13'!AW$35*100</f>
        <v>1.6894844159627147</v>
      </c>
      <c r="AX23" s="334">
        <f>'Tav13'!AX23/'Tav13'!AX$35*100</f>
        <v>0.69960069960069959</v>
      </c>
      <c r="AZ23" s="286">
        <f t="shared" si="1"/>
        <v>-1.051080494338694</v>
      </c>
      <c r="BA23" s="286">
        <f t="shared" si="2"/>
        <v>-0.44484252035060462</v>
      </c>
      <c r="BB23" s="286">
        <f t="shared" si="3"/>
        <v>-2.9157787419320216</v>
      </c>
      <c r="BC23" s="286">
        <f t="shared" si="4"/>
        <v>-0.83913852696849855</v>
      </c>
    </row>
    <row r="24" spans="1:61" x14ac:dyDescent="0.25">
      <c r="A24" s="456" t="s">
        <v>16</v>
      </c>
      <c r="B24" s="286">
        <f>'Tav13'!B24/'Tav13'!B$35*100</f>
        <v>6.4385648272595786</v>
      </c>
      <c r="C24" s="286">
        <f>'Tav13'!C24/'Tav13'!C$35*100</f>
        <v>3.6464899660343217</v>
      </c>
      <c r="D24" s="286">
        <f>'Tav13'!D24/'Tav13'!D$35*100</f>
        <v>4.3350557519717166</v>
      </c>
      <c r="E24" s="286">
        <f>'Tav13'!E24/'Tav13'!E$35*100</f>
        <v>4.6440458180246376</v>
      </c>
      <c r="F24" s="286" t="e">
        <f>'Tav13'!F24/'Tav13'!F$35*100</f>
        <v>#DIV/0!</v>
      </c>
      <c r="G24" s="286">
        <f>'Tav13'!G24/'Tav13'!G$35*100</f>
        <v>6.1740873050448721</v>
      </c>
      <c r="H24" s="286">
        <f>'Tav13'!H24/'Tav13'!H$35*100</f>
        <v>4.2177945166646422</v>
      </c>
      <c r="I24" s="286">
        <f>'Tav13'!I24/'Tav13'!I$35*100</f>
        <v>3.9354962564791709</v>
      </c>
      <c r="J24" s="286">
        <f>'Tav13'!J24/'Tav13'!J$35*100</f>
        <v>4.8456200810319938</v>
      </c>
      <c r="K24" s="286" t="e">
        <f>'Tav13'!K24/'Tav13'!K$35*100</f>
        <v>#DIV/0!</v>
      </c>
      <c r="L24" s="286">
        <f>'Tav13'!L24/'Tav13'!L$35*100</f>
        <v>6.4113201623573204</v>
      </c>
      <c r="M24" s="286">
        <f>'Tav13'!M24/'Tav13'!M$35*100</f>
        <v>4.0041145036252797</v>
      </c>
      <c r="N24" s="286">
        <f>'Tav13'!N24/'Tav13'!N$35*100</f>
        <v>4.3541613096768659</v>
      </c>
      <c r="O24" s="286">
        <f>'Tav13'!O24/'Tav13'!O$35*100</f>
        <v>4.8235744017414577</v>
      </c>
      <c r="P24" s="286" t="e">
        <f>'Tav13'!P24/'Tav13'!P$35*100</f>
        <v>#DIV/0!</v>
      </c>
      <c r="Q24" s="286">
        <f>'Tav13'!Q24/'Tav13'!Q$35*100</f>
        <v>5.9537156820468589</v>
      </c>
      <c r="R24" s="286">
        <f>'Tav13'!R24/'Tav13'!R$35*100</f>
        <v>3.1401548239404802</v>
      </c>
      <c r="S24" s="286">
        <f>'Tav13'!S24/'Tav13'!S$35*100</f>
        <v>4.0471560525036461</v>
      </c>
      <c r="T24" s="286">
        <f>'Tav13'!T24/'Tav13'!T$35*100</f>
        <v>4.1028781383955906</v>
      </c>
      <c r="U24" s="286" t="e">
        <f>'Tav13'!U24/'Tav13'!U$35*100</f>
        <v>#DIV/0!</v>
      </c>
      <c r="V24" s="286">
        <f>'Tav13'!V24/'Tav13'!V$35*100</f>
        <v>5.0951347209807176</v>
      </c>
      <c r="W24" s="286">
        <f>'Tav13'!W24/'Tav13'!W$35*100</f>
        <v>3.0133342091434576</v>
      </c>
      <c r="X24" s="286">
        <f>'Tav13'!X24/'Tav13'!X$35*100</f>
        <v>3.2539462752700081</v>
      </c>
      <c r="Y24" s="286">
        <f>'Tav13'!Y24/'Tav13'!Y$35*100</f>
        <v>3.6865710665513562</v>
      </c>
      <c r="Z24" s="286" t="e">
        <f>'Tav13'!Z24/'Tav13'!Z$35*100</f>
        <v>#DIV/0!</v>
      </c>
      <c r="AA24" s="286">
        <f>'Tav13'!AA24/'Tav13'!AA$35*100</f>
        <v>4.1596537629237798</v>
      </c>
      <c r="AB24" s="286">
        <f>'Tav13'!AB24/'Tav13'!AB$35*100</f>
        <v>2.1724933606164831</v>
      </c>
      <c r="AC24" s="286">
        <f>'Tav13'!AC24/'Tav13'!AC$35*100</f>
        <v>1.9592268996558113</v>
      </c>
      <c r="AD24" s="286">
        <f>'Tav13'!AD24/'Tav13'!AD$35*100</f>
        <v>2.7471280669408595</v>
      </c>
      <c r="AE24" s="286" t="e">
        <f>'Tav13'!AE24/'Tav13'!AE$35*100</f>
        <v>#DIV/0!</v>
      </c>
      <c r="AF24" s="286">
        <f>'Tav13'!AF24/'Tav13'!AF$35*100</f>
        <v>2.2250770811921892</v>
      </c>
      <c r="AG24" s="286">
        <f>'Tav13'!AG24/'Tav13'!AG$35*100</f>
        <v>1.4749057955937768</v>
      </c>
      <c r="AH24" s="286">
        <f>'Tav13'!AH24/'Tav13'!AH$35*100</f>
        <v>1.2895662368112544</v>
      </c>
      <c r="AI24" s="286">
        <f>'Tav13'!AI24/'Tav13'!AI$35*100</f>
        <v>1.7020607204656284</v>
      </c>
      <c r="AJ24" s="286" t="e">
        <f>'Tav13'!AJ24/'Tav13'!AJ$35*100</f>
        <v>#DIV/0!</v>
      </c>
      <c r="AK24" s="286">
        <f>'Tav13'!AK24/'Tav13'!AK$35*100</f>
        <v>3.2053368044256425</v>
      </c>
      <c r="AL24" s="286">
        <f>'Tav13'!AL24/'Tav13'!AL$35*100</f>
        <v>1.0972186782342435</v>
      </c>
      <c r="AM24" s="286">
        <f>'Tav13'!AM24/'Tav13'!AM$35*100</f>
        <v>0</v>
      </c>
      <c r="AN24" s="286">
        <f>'Tav13'!AN24/'Tav13'!AN$35*100</f>
        <v>1.6899473322647125</v>
      </c>
      <c r="AO24" s="286"/>
      <c r="AP24" s="334">
        <f>'Tav13'!AP24/'Tav13'!AP$35*100</f>
        <v>2.0287343874088513</v>
      </c>
      <c r="AQ24" s="334">
        <f>'Tav13'!AQ24/'Tav13'!AQ$35*100</f>
        <v>0.29139072847682118</v>
      </c>
      <c r="AR24" s="334">
        <f>'Tav13'!AR24/'Tav13'!AR$35*100</f>
        <v>2.236842105263158</v>
      </c>
      <c r="AS24" s="334">
        <f>'Tav13'!AS24/'Tav13'!AS$35*100</f>
        <v>1.4439781598303325</v>
      </c>
      <c r="AU24" s="334">
        <f>'Tav13'!AU24/'Tav13'!AU$35*100</f>
        <v>1.2643466519364144</v>
      </c>
      <c r="AV24" s="334">
        <f>'Tav13'!AV24/'Tav13'!AV$35*100</f>
        <v>0.23636191736787368</v>
      </c>
      <c r="AW24" s="334">
        <f>'Tav13'!AW24/'Tav13'!AW$35*100</f>
        <v>1.9807748325080106</v>
      </c>
      <c r="AX24" s="334">
        <f>'Tav13'!AX24/'Tav13'!AX$35*100</f>
        <v>0.9867009867009866</v>
      </c>
      <c r="AZ24" s="286">
        <f t="shared" si="1"/>
        <v>-0.76438773547243688</v>
      </c>
      <c r="BA24" s="286">
        <f t="shared" si="2"/>
        <v>-5.5028811108947501E-2</v>
      </c>
      <c r="BB24" s="286">
        <f t="shared" si="3"/>
        <v>-0.2560672727551474</v>
      </c>
      <c r="BC24" s="286">
        <f t="shared" si="4"/>
        <v>-0.4572771731293459</v>
      </c>
    </row>
    <row r="25" spans="1:61" x14ac:dyDescent="0.25">
      <c r="A25" s="456" t="s">
        <v>17</v>
      </c>
      <c r="B25" s="286">
        <f>'Tav13'!B25/'Tav13'!B$35*100</f>
        <v>0.73857890762003509</v>
      </c>
      <c r="C25" s="286">
        <f>'Tav13'!C25/'Tav13'!C$35*100</f>
        <v>0.38860295753548596</v>
      </c>
      <c r="D25" s="286">
        <f>'Tav13'!D25/'Tav13'!D$35*100</f>
        <v>1.2673375033995105</v>
      </c>
      <c r="E25" s="286">
        <f>'Tav13'!E25/'Tav13'!E$35*100</f>
        <v>0.57661551761400476</v>
      </c>
      <c r="F25" s="286" t="e">
        <f>'Tav13'!F25/'Tav13'!F$35*100</f>
        <v>#DIV/0!</v>
      </c>
      <c r="G25" s="286">
        <f>'Tav13'!G25/'Tav13'!G$35*100</f>
        <v>0.7458395050971508</v>
      </c>
      <c r="H25" s="286">
        <f>'Tav13'!H25/'Tav13'!H$35*100</f>
        <v>0.54975094156238613</v>
      </c>
      <c r="I25" s="286">
        <f>'Tav13'!I25/'Tav13'!I$35*100</f>
        <v>0.90868368848787351</v>
      </c>
      <c r="J25" s="286">
        <f>'Tav13'!J25/'Tav13'!J$35*100</f>
        <v>0.64790667349694964</v>
      </c>
      <c r="K25" s="286" t="e">
        <f>'Tav13'!K25/'Tav13'!K$35*100</f>
        <v>#DIV/0!</v>
      </c>
      <c r="L25" s="286">
        <f>'Tav13'!L25/'Tav13'!L$35*100</f>
        <v>0.55165608952077683</v>
      </c>
      <c r="M25" s="286">
        <f>'Tav13'!M25/'Tav13'!M$35*100</f>
        <v>0.46539050151785044</v>
      </c>
      <c r="N25" s="286">
        <f>'Tav13'!N25/'Tav13'!N$35*100</f>
        <v>0.55712693923030776</v>
      </c>
      <c r="O25" s="286">
        <f>'Tav13'!O25/'Tav13'!O$35*100</f>
        <v>0.50155172160202388</v>
      </c>
      <c r="P25" s="286" t="e">
        <f>'Tav13'!P25/'Tav13'!P$35*100</f>
        <v>#DIV/0!</v>
      </c>
      <c r="Q25" s="286">
        <f>'Tav13'!Q25/'Tav13'!Q$35*100</f>
        <v>0.73882420583584874</v>
      </c>
      <c r="R25" s="286">
        <f>'Tav13'!R25/'Tav13'!R$35*100</f>
        <v>0.40513268471941927</v>
      </c>
      <c r="S25" s="286">
        <f>'Tav13'!S25/'Tav13'!S$35*100</f>
        <v>0.43753038405444827</v>
      </c>
      <c r="T25" s="286">
        <f>'Tav13'!T25/'Tav13'!T$35*100</f>
        <v>0.51365950407180272</v>
      </c>
      <c r="U25" s="286" t="e">
        <f>'Tav13'!U25/'Tav13'!U$35*100</f>
        <v>#DIV/0!</v>
      </c>
      <c r="V25" s="286">
        <f>'Tav13'!V25/'Tav13'!V$35*100</f>
        <v>0.95773209040990925</v>
      </c>
      <c r="W25" s="286">
        <f>'Tav13'!W25/'Tav13'!W$35*100</f>
        <v>0.55504466631634253</v>
      </c>
      <c r="X25" s="286">
        <f>'Tav13'!X25/'Tav13'!X$35*100</f>
        <v>0.65078925505400165</v>
      </c>
      <c r="Y25" s="286">
        <f>'Tav13'!Y25/'Tav13'!Y$35*100</f>
        <v>0.68884374811447879</v>
      </c>
      <c r="Z25" s="286" t="e">
        <f>'Tav13'!Z25/'Tav13'!Z$35*100</f>
        <v>#DIV/0!</v>
      </c>
      <c r="AA25" s="286">
        <f>'Tav13'!AA25/'Tav13'!AA$35*100</f>
        <v>1.2599182495792258</v>
      </c>
      <c r="AB25" s="286">
        <f>'Tav13'!AB25/'Tav13'!AB$35*100</f>
        <v>0.70965213984065478</v>
      </c>
      <c r="AC25" s="286">
        <f>'Tav13'!AC25/'Tav13'!AC$35*100</f>
        <v>0.34418850939899392</v>
      </c>
      <c r="AD25" s="286">
        <f>'Tav13'!AD25/'Tav13'!AD$35*100</f>
        <v>0.85236136718195987</v>
      </c>
      <c r="AE25" s="286" t="e">
        <f>'Tav13'!AE25/'Tav13'!AE$35*100</f>
        <v>#DIV/0!</v>
      </c>
      <c r="AF25" s="286">
        <f>'Tav13'!AF25/'Tav13'!AF$35*100</f>
        <v>0.95066803699897229</v>
      </c>
      <c r="AG25" s="286">
        <f>'Tav13'!AG25/'Tav13'!AG$35*100</f>
        <v>0.39762350602214674</v>
      </c>
      <c r="AH25" s="286">
        <f>'Tav13'!AH25/'Tav13'!AH$35*100</f>
        <v>0.23446658851113714</v>
      </c>
      <c r="AI25" s="286">
        <f>'Tav13'!AI25/'Tav13'!AI$35*100</f>
        <v>0.56473179172565668</v>
      </c>
      <c r="AJ25" s="286" t="e">
        <f>'Tav13'!AJ25/'Tav13'!AJ$35*100</f>
        <v>#DIV/0!</v>
      </c>
      <c r="AK25" s="286">
        <f>'Tav13'!AK25/'Tav13'!AK$35*100</f>
        <v>0.69964204360559712</v>
      </c>
      <c r="AL25" s="286">
        <f>'Tav13'!AL25/'Tav13'!AL$35*100</f>
        <v>0.26792549119673387</v>
      </c>
      <c r="AM25" s="286">
        <f>'Tav13'!AM25/'Tav13'!AM$35*100</f>
        <v>0</v>
      </c>
      <c r="AN25" s="286">
        <f>'Tav13'!AN25/'Tav13'!AN$35*100</f>
        <v>0.38928326081978476</v>
      </c>
      <c r="AO25" s="286"/>
      <c r="AP25" s="334">
        <f>'Tav13'!AP25/'Tav13'!AP$35*100</f>
        <v>0.41874232907371306</v>
      </c>
      <c r="AQ25" s="334">
        <f>'Tav13'!AQ25/'Tav13'!AQ$35*100</f>
        <v>0.17218543046357615</v>
      </c>
      <c r="AR25" s="334">
        <f>'Tav13'!AR25/'Tav13'!AR$35*100</f>
        <v>0.52631578947368418</v>
      </c>
      <c r="AS25" s="334">
        <f>'Tav13'!AS25/'Tav13'!AS$35*100</f>
        <v>0.33843238121023417</v>
      </c>
      <c r="AU25" s="334">
        <f>'Tav13'!AU25/'Tav13'!AU$35*100</f>
        <v>0.23322899404652303</v>
      </c>
      <c r="AV25" s="334">
        <f>'Tav13'!AV25/'Tav13'!AV$35*100</f>
        <v>9.4544766947149472E-2</v>
      </c>
      <c r="AW25" s="334">
        <f>'Tav13'!AW25/'Tav13'!AW$35*100</f>
        <v>1.0486454995630643</v>
      </c>
      <c r="AX25" s="334">
        <f>'Tav13'!AX25/'Tav13'!AX$35*100</f>
        <v>0.27720027720027718</v>
      </c>
      <c r="AZ25" s="286">
        <f t="shared" si="1"/>
        <v>-0.18551333502719003</v>
      </c>
      <c r="BA25" s="286">
        <f t="shared" si="2"/>
        <v>-7.7640663516426678E-2</v>
      </c>
      <c r="BB25" s="286">
        <f t="shared" si="3"/>
        <v>0.52232971008938012</v>
      </c>
      <c r="BC25" s="286">
        <f t="shared" si="4"/>
        <v>-6.1232104009956989E-2</v>
      </c>
    </row>
    <row r="26" spans="1:61" x14ac:dyDescent="0.25">
      <c r="A26" s="456" t="s">
        <v>18</v>
      </c>
      <c r="B26" s="286">
        <f>'Tav13'!B26/'Tav13'!B$35*100</f>
        <v>3.4624886397091763</v>
      </c>
      <c r="C26" s="286">
        <f>'Tav13'!C26/'Tav13'!C$35*100</f>
        <v>2.3516411800477597</v>
      </c>
      <c r="D26" s="286">
        <f>'Tav13'!D26/'Tav13'!D$35*100</f>
        <v>5.5969540386184384</v>
      </c>
      <c r="E26" s="286">
        <f>'Tav13'!E26/'Tav13'!E$35*100</f>
        <v>2.9846552842014265</v>
      </c>
      <c r="F26" s="286" t="e">
        <f>'Tav13'!F26/'Tav13'!F$35*100</f>
        <v>#DIV/0!</v>
      </c>
      <c r="G26" s="286">
        <f>'Tav13'!G26/'Tav13'!G$35*100</f>
        <v>4.0289274200575065</v>
      </c>
      <c r="H26" s="286">
        <f>'Tav13'!H26/'Tav13'!H$35*100</f>
        <v>2.5138703276232128</v>
      </c>
      <c r="I26" s="286">
        <f>'Tav13'!I26/'Tav13'!I$35*100</f>
        <v>6.0152300505535292</v>
      </c>
      <c r="J26" s="286">
        <f>'Tav13'!J26/'Tav13'!J$35*100</f>
        <v>3.3384948540027013</v>
      </c>
      <c r="K26" s="286" t="e">
        <f>'Tav13'!K26/'Tav13'!K$35*100</f>
        <v>#DIV/0!</v>
      </c>
      <c r="L26" s="286">
        <f>'Tav13'!L26/'Tav13'!L$35*100</f>
        <v>3.8997152019375236</v>
      </c>
      <c r="M26" s="286">
        <f>'Tav13'!M26/'Tav13'!M$35*100</f>
        <v>2.2015103238917182</v>
      </c>
      <c r="N26" s="286">
        <f>'Tav13'!N26/'Tav13'!N$35*100</f>
        <v>6.2826776377817781</v>
      </c>
      <c r="O26" s="286">
        <f>'Tav13'!O26/'Tav13'!O$35*100</f>
        <v>3.1085910956184089</v>
      </c>
      <c r="P26" s="286" t="e">
        <f>'Tav13'!P26/'Tav13'!P$35*100</f>
        <v>#DIV/0!</v>
      </c>
      <c r="Q26" s="286">
        <f>'Tav13'!Q26/'Tav13'!Q$35*100</f>
        <v>3.2858990944372577</v>
      </c>
      <c r="R26" s="286">
        <f>'Tav13'!R26/'Tav13'!R$35*100</f>
        <v>2.0813879936142654</v>
      </c>
      <c r="S26" s="286">
        <f>'Tav13'!S26/'Tav13'!S$35*100</f>
        <v>4.2051531356344194</v>
      </c>
      <c r="T26" s="286">
        <f>'Tav13'!T26/'Tav13'!T$35*100</f>
        <v>2.6240505982031057</v>
      </c>
      <c r="U26" s="286" t="e">
        <f>'Tav13'!U26/'Tav13'!U$35*100</f>
        <v>#DIV/0!</v>
      </c>
      <c r="V26" s="286">
        <f>'Tav13'!V26/'Tav13'!V$35*100</f>
        <v>4.1214404290639761</v>
      </c>
      <c r="W26" s="286">
        <f>'Tav13'!W26/'Tav13'!W$35*100</f>
        <v>2.2480951129795059</v>
      </c>
      <c r="X26" s="286">
        <f>'Tav13'!X26/'Tav13'!X$35*100</f>
        <v>5.3586264192744393</v>
      </c>
      <c r="Y26" s="286">
        <f>'Tav13'!Y26/'Tav13'!Y$35*100</f>
        <v>3.0640976649705354</v>
      </c>
      <c r="Z26" s="286" t="e">
        <f>'Tav13'!Z26/'Tav13'!Z$35*100</f>
        <v>#DIV/0!</v>
      </c>
      <c r="AA26" s="286">
        <f>'Tav13'!AA26/'Tav13'!AA$35*100</f>
        <v>3.8134166867035342</v>
      </c>
      <c r="AB26" s="286">
        <f>'Tav13'!AB26/'Tav13'!AB$35*100</f>
        <v>1.9308633375419042</v>
      </c>
      <c r="AC26" s="286">
        <f>'Tav13'!AC26/'Tav13'!AC$35*100</f>
        <v>4.5274027005559967</v>
      </c>
      <c r="AD26" s="286">
        <f>'Tav13'!AD26/'Tav13'!AD$35*100</f>
        <v>2.6251595518366191</v>
      </c>
      <c r="AE26" s="286" t="e">
        <f>'Tav13'!AE26/'Tav13'!AE$35*100</f>
        <v>#DIV/0!</v>
      </c>
      <c r="AF26" s="286">
        <f>'Tav13'!AF26/'Tav13'!AF$35*100</f>
        <v>2.3175745118191164</v>
      </c>
      <c r="AG26" s="286">
        <f>'Tav13'!AG26/'Tav13'!AG$35*100</f>
        <v>1.5165175578519083</v>
      </c>
      <c r="AH26" s="286">
        <f>'Tav13'!AH26/'Tav13'!AH$35*100</f>
        <v>0.93786635404454854</v>
      </c>
      <c r="AI26" s="286">
        <f>'Tav13'!AI26/'Tav13'!AI$35*100</f>
        <v>1.7539719993707723</v>
      </c>
      <c r="AJ26" s="286" t="e">
        <f>'Tav13'!AJ26/'Tav13'!AJ$35*100</f>
        <v>#DIV/0!</v>
      </c>
      <c r="AK26" s="286">
        <f>'Tav13'!AK26/'Tav13'!AK$35*100</f>
        <v>1.5294500488122356</v>
      </c>
      <c r="AL26" s="286">
        <f>'Tav13'!AL26/'Tav13'!AL$35*100</f>
        <v>0.95049757591222261</v>
      </c>
      <c r="AM26" s="286">
        <f>'Tav13'!AM26/'Tav13'!AM$35*100</f>
        <v>0</v>
      </c>
      <c r="AN26" s="286">
        <f>'Tav13'!AN26/'Tav13'!AN$35*100</f>
        <v>1.1128921456377374</v>
      </c>
      <c r="AO26" s="286"/>
      <c r="AP26" s="334">
        <f>'Tav13'!AP26/'Tav13'!AP$35*100</f>
        <v>1.9204389574759946</v>
      </c>
      <c r="AQ26" s="334">
        <f>'Tav13'!AQ26/'Tav13'!AQ$35*100</f>
        <v>0.19867549668874171</v>
      </c>
      <c r="AR26" s="334">
        <f>'Tav13'!AR26/'Tav13'!AR$35*100</f>
        <v>7.8947368421052628</v>
      </c>
      <c r="AS26" s="334">
        <f>'Tav13'!AS26/'Tav13'!AS$35*100</f>
        <v>1.5387392265691981</v>
      </c>
      <c r="AU26" s="334">
        <f>'Tav13'!AU26/'Tav13'!AU$35*100</f>
        <v>0.10433928681028662</v>
      </c>
      <c r="AV26" s="334">
        <f>'Tav13'!AV26/'Tav13'!AV$35*100</f>
        <v>1.8908953389429894E-2</v>
      </c>
      <c r="AW26" s="334">
        <f>'Tav13'!AW26/'Tav13'!AW$35*100</f>
        <v>0.37867754150888433</v>
      </c>
      <c r="AX26" s="334">
        <f>'Tav13'!AX26/'Tav13'!AX$35*100</f>
        <v>0.1056001056001056</v>
      </c>
      <c r="AZ26" s="286">
        <f t="shared" si="1"/>
        <v>-1.816099670665708</v>
      </c>
      <c r="BA26" s="286">
        <f t="shared" si="2"/>
        <v>-0.17976654329931183</v>
      </c>
      <c r="BB26" s="286">
        <f t="shared" si="3"/>
        <v>-7.5160593005963783</v>
      </c>
      <c r="BC26" s="286">
        <f t="shared" si="4"/>
        <v>-1.4331391209690925</v>
      </c>
    </row>
    <row r="27" spans="1:61" x14ac:dyDescent="0.25">
      <c r="A27" s="456" t="s">
        <v>19</v>
      </c>
      <c r="B27" s="286">
        <f>'Tav13'!B27/'Tav13'!B$35*100</f>
        <v>9.3275987865289345</v>
      </c>
      <c r="C27" s="286">
        <f>'Tav13'!C27/'Tav13'!C$35*100</f>
        <v>6.9585144094569937</v>
      </c>
      <c r="D27" s="286">
        <f>'Tav13'!D27/'Tav13'!D$35*100</f>
        <v>14.228991025292359</v>
      </c>
      <c r="E27" s="286">
        <f>'Tav13'!E27/'Tav13'!E$35*100</f>
        <v>8.3362870110222609</v>
      </c>
      <c r="F27" s="286" t="e">
        <f>'Tav13'!F27/'Tav13'!F$35*100</f>
        <v>#DIV/0!</v>
      </c>
      <c r="G27" s="286">
        <f>'Tav13'!G27/'Tav13'!G$35*100</f>
        <v>10.162934564781738</v>
      </c>
      <c r="H27" s="286">
        <f>'Tav13'!H27/'Tav13'!H$35*100</f>
        <v>6.7073664601304008</v>
      </c>
      <c r="I27" s="286">
        <f>'Tav13'!I27/'Tav13'!I$35*100</f>
        <v>13.079925769501505</v>
      </c>
      <c r="J27" s="286">
        <f>'Tav13'!J27/'Tav13'!J$35*100</f>
        <v>8.4414147999813718</v>
      </c>
      <c r="K27" s="286" t="e">
        <f>'Tav13'!K27/'Tav13'!K$35*100</f>
        <v>#DIV/0!</v>
      </c>
      <c r="L27" s="286">
        <f>'Tav13'!L27/'Tav13'!L$35*100</f>
        <v>10.263942771286972</v>
      </c>
      <c r="M27" s="286">
        <f>'Tav13'!M27/'Tav13'!M$35*100</f>
        <v>6.9256629619408416</v>
      </c>
      <c r="N27" s="286">
        <f>'Tav13'!N27/'Tav13'!N$35*100</f>
        <v>12.728207765492414</v>
      </c>
      <c r="O27" s="286">
        <f>'Tav13'!O27/'Tav13'!O$35*100</f>
        <v>8.5182897233375989</v>
      </c>
      <c r="P27" s="286" t="e">
        <f>'Tav13'!P27/'Tav13'!P$35*100</f>
        <v>#DIV/0!</v>
      </c>
      <c r="Q27" s="286">
        <f>'Tav13'!Q27/'Tav13'!Q$35*100</f>
        <v>9.9554405634612628</v>
      </c>
      <c r="R27" s="286">
        <f>'Tav13'!R27/'Tav13'!R$35*100</f>
        <v>6.0980752432302179</v>
      </c>
      <c r="S27" s="286">
        <f>'Tav13'!S27/'Tav13'!S$35*100</f>
        <v>12.092853670393778</v>
      </c>
      <c r="T27" s="286">
        <f>'Tav13'!T27/'Tav13'!T$35*100</f>
        <v>7.7752693970441724</v>
      </c>
      <c r="U27" s="286" t="e">
        <f>'Tav13'!U27/'Tav13'!U$35*100</f>
        <v>#DIV/0!</v>
      </c>
      <c r="V27" s="286">
        <f>'Tav13'!V27/'Tav13'!V$35*100</f>
        <v>10.011492785084918</v>
      </c>
      <c r="W27" s="286">
        <f>'Tav13'!W27/'Tav13'!W$35*100</f>
        <v>6.0069626904887023</v>
      </c>
      <c r="X27" s="286">
        <f>'Tav13'!X27/'Tav13'!X$35*100</f>
        <v>11.686513431182497</v>
      </c>
      <c r="Y27" s="286">
        <f>'Tav13'!Y27/'Tav13'!Y$35*100</f>
        <v>7.6808591943042179</v>
      </c>
      <c r="Z27" s="286" t="e">
        <f>'Tav13'!Z27/'Tav13'!Z$35*100</f>
        <v>#DIV/0!</v>
      </c>
      <c r="AA27" s="286">
        <f>'Tav13'!AA27/'Tav13'!AA$35*100</f>
        <v>8.7328684779995189</v>
      </c>
      <c r="AB27" s="286">
        <f>'Tav13'!AB27/'Tav13'!AB$35*100</f>
        <v>4.6932822499891156</v>
      </c>
      <c r="AC27" s="286">
        <f>'Tav13'!AC27/'Tav13'!AC$35*100</f>
        <v>14.455917394757744</v>
      </c>
      <c r="AD27" s="286">
        <f>'Tav13'!AD27/'Tav13'!AD$35*100</f>
        <v>6.4076017586157992</v>
      </c>
      <c r="AE27" s="286" t="e">
        <f>'Tav13'!AE27/'Tav13'!AE$35*100</f>
        <v>#DIV/0!</v>
      </c>
      <c r="AF27" s="286">
        <f>'Tav13'!AF27/'Tav13'!AF$35*100</f>
        <v>5.0719424460431659</v>
      </c>
      <c r="AG27" s="286">
        <f>'Tav13'!AG27/'Tav13'!AG$35*100</f>
        <v>2.9151351226391102</v>
      </c>
      <c r="AH27" s="286">
        <f>'Tav13'!AH27/'Tav13'!AH$35*100</f>
        <v>11.137162954279015</v>
      </c>
      <c r="AI27" s="286">
        <f>'Tav13'!AI27/'Tav13'!AI$35*100</f>
        <v>3.6857008022652198</v>
      </c>
      <c r="AJ27" s="286" t="e">
        <f>'Tav13'!AJ27/'Tav13'!AJ$35*100</f>
        <v>#DIV/0!</v>
      </c>
      <c r="AK27" s="286">
        <f>'Tav13'!AK27/'Tav13'!AK$35*100</f>
        <v>3.6609176700292871</v>
      </c>
      <c r="AL27" s="286">
        <f>'Tav13'!AL27/'Tav13'!AL$35*100</f>
        <v>2.2518499617249299</v>
      </c>
      <c r="AM27" s="286">
        <f>'Tav13'!AM27/'Tav13'!AM$35*100</f>
        <v>7.6923076923076925</v>
      </c>
      <c r="AN27" s="286">
        <f>'Tav13'!AN27/'Tav13'!AN$35*100</f>
        <v>2.6517059766430044</v>
      </c>
      <c r="AO27" s="286"/>
      <c r="AP27" s="334">
        <f>'Tav13'!AP27/'Tav13'!AP$35*100</f>
        <v>4.4256732365894162</v>
      </c>
      <c r="AQ27" s="334">
        <f>'Tav13'!AQ27/'Tav13'!AQ$35*100</f>
        <v>1.3112582781456954</v>
      </c>
      <c r="AR27" s="334">
        <f>'Tav13'!AR27/'Tav13'!AR$35*100</f>
        <v>5</v>
      </c>
      <c r="AS27" s="334">
        <f>'Tav13'!AS27/'Tav13'!AS$35*100</f>
        <v>3.384323812102342</v>
      </c>
      <c r="AU27" s="334">
        <f>'Tav13'!AU27/'Tav13'!AU$35*100</f>
        <v>1.4484748051310379</v>
      </c>
      <c r="AV27" s="334">
        <f>'Tav13'!AV27/'Tav13'!AV$35*100</f>
        <v>0.36872459109388295</v>
      </c>
      <c r="AW27" s="334">
        <f>'Tav13'!AW27/'Tav13'!AW$35*100</f>
        <v>2.7672589571803088</v>
      </c>
      <c r="AX27" s="334">
        <f>'Tav13'!AX27/'Tav13'!AX$35*100</f>
        <v>1.2210012210012211</v>
      </c>
      <c r="AZ27" s="286">
        <f t="shared" si="1"/>
        <v>-2.9771984314583784</v>
      </c>
      <c r="BA27" s="286">
        <f t="shared" si="2"/>
        <v>-0.9425336870518124</v>
      </c>
      <c r="BB27" s="286">
        <f t="shared" si="3"/>
        <v>-2.2327410428196912</v>
      </c>
      <c r="BC27" s="286">
        <f t="shared" si="4"/>
        <v>-2.1633225911011209</v>
      </c>
    </row>
    <row r="28" spans="1:61" x14ac:dyDescent="0.25">
      <c r="A28" s="456" t="s">
        <v>20</v>
      </c>
      <c r="B28" s="286">
        <f>'Tav13'!B28/'Tav13'!B$35*100</f>
        <v>2.5088642269242092</v>
      </c>
      <c r="C28" s="286">
        <f>'Tav13'!C28/'Tav13'!C$35*100</f>
        <v>1.050859524480503</v>
      </c>
      <c r="D28" s="286">
        <f>'Tav13'!D28/'Tav13'!D$35*100</f>
        <v>1.7459885776448192</v>
      </c>
      <c r="E28" s="286">
        <f>'Tav13'!E28/'Tav13'!E$35*100</f>
        <v>1.5984439161443702</v>
      </c>
      <c r="F28" s="286" t="e">
        <f>'Tav13'!F28/'Tav13'!F$35*100</f>
        <v>#DIV/0!</v>
      </c>
      <c r="G28" s="286">
        <f>'Tav13'!G28/'Tav13'!G$35*100</f>
        <v>2.957218785396881</v>
      </c>
      <c r="H28" s="286">
        <f>'Tav13'!H28/'Tav13'!H$35*100</f>
        <v>0.9334629247155064</v>
      </c>
      <c r="I28" s="286">
        <f>'Tav13'!I28/'Tav13'!I$35*100</f>
        <v>1.3630255327318104</v>
      </c>
      <c r="J28" s="286">
        <f>'Tav13'!J28/'Tav13'!J$35*100</f>
        <v>1.6485819401108368</v>
      </c>
      <c r="K28" s="286" t="e">
        <f>'Tav13'!K28/'Tav13'!K$35*100</f>
        <v>#DIV/0!</v>
      </c>
      <c r="L28" s="286">
        <f>'Tav13'!L28/'Tav13'!L$35*100</f>
        <v>2.8704056690511961</v>
      </c>
      <c r="M28" s="286">
        <f>'Tav13'!M28/'Tav13'!M$35*100</f>
        <v>1.0461878120374319</v>
      </c>
      <c r="N28" s="286">
        <f>'Tav13'!N28/'Tav13'!N$35*100</f>
        <v>1.1313962458215481</v>
      </c>
      <c r="O28" s="286">
        <f>'Tav13'!O28/'Tav13'!O$35*100</f>
        <v>1.6517377811116503</v>
      </c>
      <c r="P28" s="286" t="e">
        <f>'Tav13'!P28/'Tav13'!P$35*100</f>
        <v>#DIV/0!</v>
      </c>
      <c r="Q28" s="286">
        <f>'Tav13'!Q28/'Tav13'!Q$35*100</f>
        <v>2.5327008768147188</v>
      </c>
      <c r="R28" s="286">
        <f>'Tav13'!R28/'Tav13'!R$35*100</f>
        <v>0.93677520407241188</v>
      </c>
      <c r="S28" s="286">
        <f>'Tav13'!S28/'Tav13'!S$35*100</f>
        <v>1.5556635877491491</v>
      </c>
      <c r="T28" s="286">
        <f>'Tav13'!T28/'Tav13'!T$35*100</f>
        <v>1.4907093436674557</v>
      </c>
      <c r="U28" s="286" t="e">
        <f>'Tav13'!U28/'Tav13'!U$35*100</f>
        <v>#DIV/0!</v>
      </c>
      <c r="V28" s="286">
        <f>'Tav13'!V28/'Tav13'!V$35*100</f>
        <v>2.4390243902439024</v>
      </c>
      <c r="W28" s="286">
        <f>'Tav13'!W28/'Tav13'!W$35*100</f>
        <v>0.80300840777719396</v>
      </c>
      <c r="X28" s="286">
        <f>'Tav13'!X28/'Tav13'!X$35*100</f>
        <v>1.3985045693713651</v>
      </c>
      <c r="Y28" s="286">
        <f>'Tav13'!Y28/'Tav13'!Y$35*100</f>
        <v>1.3615977152511012</v>
      </c>
      <c r="Z28" s="286" t="e">
        <f>'Tav13'!Z28/'Tav13'!Z$35*100</f>
        <v>#DIV/0!</v>
      </c>
      <c r="AA28" s="286">
        <f>'Tav13'!AA28/'Tav13'!AA$35*100</f>
        <v>2.8468381822553499</v>
      </c>
      <c r="AB28" s="286">
        <f>'Tav13'!AB28/'Tav13'!AB$35*100</f>
        <v>1.5542687970743176</v>
      </c>
      <c r="AC28" s="286">
        <f>'Tav13'!AC28/'Tav13'!AC$35*100</f>
        <v>3.7595975642043951</v>
      </c>
      <c r="AD28" s="286">
        <f>'Tav13'!AD28/'Tav13'!AD$35*100</f>
        <v>2.0536094171039569</v>
      </c>
      <c r="AE28" s="286" t="e">
        <f>'Tav13'!AE28/'Tav13'!AE$35*100</f>
        <v>#DIV/0!</v>
      </c>
      <c r="AF28" s="286">
        <f>'Tav13'!AF28/'Tav13'!AF$35*100</f>
        <v>2.3227132579650567</v>
      </c>
      <c r="AG28" s="286">
        <f>'Tav13'!AG28/'Tav13'!AG$35*100</f>
        <v>1.5951175532283792</v>
      </c>
      <c r="AH28" s="286">
        <f>'Tav13'!AH28/'Tav13'!AH$35*100</f>
        <v>5.0410316529894494</v>
      </c>
      <c r="AI28" s="286">
        <f>'Tav13'!AI28/'Tav13'!AI$35*100</f>
        <v>1.8640868334119869</v>
      </c>
      <c r="AJ28" s="286" t="e">
        <f>'Tav13'!AJ28/'Tav13'!AJ$35*100</f>
        <v>#DIV/0!</v>
      </c>
      <c r="AK28" s="286">
        <f>'Tav13'!AK28/'Tav13'!AK$35*100</f>
        <v>1.5131793036121055</v>
      </c>
      <c r="AL28" s="286">
        <f>'Tav13'!AL28/'Tav13'!AL$35*100</f>
        <v>0.52309262566981374</v>
      </c>
      <c r="AM28" s="286">
        <f>'Tav13'!AM28/'Tav13'!AM$35*100</f>
        <v>0</v>
      </c>
      <c r="AN28" s="286">
        <f>'Tav13'!AN28/'Tav13'!AN$35*100</f>
        <v>0.80146553698190981</v>
      </c>
      <c r="AO28" s="286"/>
      <c r="AP28" s="334">
        <f>'Tav13'!AP28/'Tav13'!AP$35*100</f>
        <v>1.4872572377445672</v>
      </c>
      <c r="AQ28" s="334">
        <f>'Tav13'!AQ28/'Tav13'!AQ$35*100</f>
        <v>0.6887417218543046</v>
      </c>
      <c r="AR28" s="334">
        <f>'Tav13'!AR28/'Tav13'!AR$35*100</f>
        <v>4.8684210526315788</v>
      </c>
      <c r="AS28" s="334">
        <f>'Tav13'!AS28/'Tav13'!AS$35*100</f>
        <v>1.3311673660935879</v>
      </c>
      <c r="AU28" s="334">
        <f>'Tav13'!AU28/'Tav13'!AU$35*100</f>
        <v>0.47259559319953354</v>
      </c>
      <c r="AV28" s="334">
        <f>'Tav13'!AV28/'Tav13'!AV$35*100</f>
        <v>0.11345372033657937</v>
      </c>
      <c r="AW28" s="334">
        <f>'Tav13'!AW28/'Tav13'!AW$35*100</f>
        <v>1.2816778327993008</v>
      </c>
      <c r="AX28" s="334">
        <f>'Tav13'!AX28/'Tav13'!AX$35*100</f>
        <v>0.43890043890043889</v>
      </c>
      <c r="AZ28" s="286">
        <f t="shared" si="1"/>
        <v>-1.0146616445450336</v>
      </c>
      <c r="BA28" s="286">
        <f t="shared" si="2"/>
        <v>-0.57528800151772519</v>
      </c>
      <c r="BB28" s="286">
        <f t="shared" si="3"/>
        <v>-3.586743219832278</v>
      </c>
      <c r="BC28" s="286">
        <f t="shared" si="4"/>
        <v>-0.89226692719314893</v>
      </c>
    </row>
    <row r="29" spans="1:6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P29"/>
      <c r="AQ29" s="334"/>
      <c r="AR29" s="334"/>
      <c r="AS29" s="334"/>
      <c r="AU29" s="334"/>
      <c r="AV29" s="334"/>
      <c r="AW29" s="334"/>
      <c r="AX29" s="334"/>
      <c r="AZ29" s="286"/>
      <c r="BA29" s="286"/>
      <c r="BB29" s="286"/>
      <c r="BC29" s="286"/>
    </row>
    <row r="30" spans="1:61" s="288" customFormat="1" x14ac:dyDescent="0.25">
      <c r="A30" s="288" t="s">
        <v>21</v>
      </c>
      <c r="B30" s="291">
        <f>'Tav13'!B30/'Tav13'!B$35*100</f>
        <v>18.23022669380336</v>
      </c>
      <c r="C30" s="291">
        <f>'Tav13'!C30/'Tav13'!C$35*100</f>
        <v>30.695183993117869</v>
      </c>
      <c r="D30" s="291">
        <f>'Tav13'!D30/'Tav13'!D$35*100</f>
        <v>25.988577644819145</v>
      </c>
      <c r="E30" s="291">
        <f>'Tav13'!E30/'Tav13'!E$35*100</f>
        <v>26.111951588502269</v>
      </c>
      <c r="F30" s="291" t="e">
        <f>'Tav13'!F30/'Tav13'!F$35*100</f>
        <v>#DIV/0!</v>
      </c>
      <c r="G30" s="291">
        <f>'Tav13'!G30/'Tav13'!G$35*100</f>
        <v>18.734861026400626</v>
      </c>
      <c r="H30" s="291">
        <f>'Tav13'!H30/'Tav13'!H$35*100</f>
        <v>34.610010934272871</v>
      </c>
      <c r="I30" s="291">
        <f>'Tav13'!I30/'Tav13'!I$35*100</f>
        <v>30.632878991489086</v>
      </c>
      <c r="J30" s="291">
        <f>'Tav13'!J30/'Tav13'!J$35*100</f>
        <v>28.945070553718622</v>
      </c>
      <c r="K30" s="291" t="e">
        <f>'Tav13'!K30/'Tav13'!K$35*100</f>
        <v>#DIV/0!</v>
      </c>
      <c r="L30" s="291">
        <f>'Tav13'!L30/'Tav13'!L$35*100</f>
        <v>20.433700356558205</v>
      </c>
      <c r="M30" s="291">
        <f>'Tav13'!M30/'Tav13'!M$35*100</f>
        <v>34.50036378233272</v>
      </c>
      <c r="N30" s="291">
        <f>'Tav13'!N30/'Tav13'!N$35*100</f>
        <v>30.127710636838952</v>
      </c>
      <c r="O30" s="291">
        <f>'Tav13'!O30/'Tav13'!O$35*100</f>
        <v>29.512126961714397</v>
      </c>
      <c r="P30" s="291" t="e">
        <f>'Tav13'!P30/'Tav13'!P$35*100</f>
        <v>#DIV/0!</v>
      </c>
      <c r="Q30" s="291">
        <f>'Tav13'!Q30/'Tav13'!Q$35*100</f>
        <v>19.755641799626275</v>
      </c>
      <c r="R30" s="291">
        <f>'Tav13'!R30/'Tav13'!R$35*100</f>
        <v>33.627518901171719</v>
      </c>
      <c r="S30" s="291">
        <f>'Tav13'!S30/'Tav13'!S$35*100</f>
        <v>30.675741370928538</v>
      </c>
      <c r="T30" s="291">
        <f>'Tav13'!T30/'Tav13'!T$35*100</f>
        <v>28.995256418458837</v>
      </c>
      <c r="U30" s="291" t="e">
        <f>'Tav13'!U30/'Tav13'!U$35*100</f>
        <v>#DIV/0!</v>
      </c>
      <c r="V30" s="291">
        <f>'Tav13'!V30/'Tav13'!V$35*100</f>
        <v>19.145064487294089</v>
      </c>
      <c r="W30" s="291">
        <f>'Tav13'!W30/'Tav13'!W$35*100</f>
        <v>29.502758801891748</v>
      </c>
      <c r="X30" s="291">
        <f>'Tav13'!X30/'Tav13'!X$35*100</f>
        <v>29.687067294378288</v>
      </c>
      <c r="Y30" s="291">
        <f>'Tav13'!Y30/'Tav13'!Y$35*100</f>
        <v>26.253494499306129</v>
      </c>
      <c r="Z30" s="291" t="e">
        <f>'Tav13'!Z30/'Tav13'!Z$35*100</f>
        <v>#DIV/0!</v>
      </c>
      <c r="AA30" s="291">
        <f>'Tav13'!AA30/'Tav13'!AA$35*100</f>
        <v>20.543399855734553</v>
      </c>
      <c r="AB30" s="291">
        <f>'Tav13'!AB30/'Tav13'!AB$35*100</f>
        <v>33.519090948669941</v>
      </c>
      <c r="AC30" s="291">
        <f>'Tav13'!AC30/'Tav13'!AC$35*100</f>
        <v>33.148001059041562</v>
      </c>
      <c r="AD30" s="291">
        <f>'Tav13'!AD30/'Tav13'!AD$35*100</f>
        <v>29.672386895475817</v>
      </c>
      <c r="AE30" s="291" t="e">
        <f>'Tav13'!AE30/'Tav13'!AE$35*100</f>
        <v>#DIV/0!</v>
      </c>
      <c r="AF30" s="291">
        <f>'Tav13'!AF30/'Tav13'!AF$35*100</f>
        <v>27.435765673175744</v>
      </c>
      <c r="AG30" s="291">
        <f>'Tav13'!AG30/'Tav13'!AG$35*100</f>
        <v>40.24319763275308</v>
      </c>
      <c r="AH30" s="291">
        <f>'Tav13'!AH30/'Tav13'!AH$35*100</f>
        <v>53.927315357561547</v>
      </c>
      <c r="AI30" s="291">
        <f>'Tav13'!AI30/'Tav13'!AI$35*100</f>
        <v>36.506213622778041</v>
      </c>
      <c r="AJ30" s="291" t="e">
        <f>'Tav13'!AJ30/'Tav13'!AJ$35*100</f>
        <v>#DIV/0!</v>
      </c>
      <c r="AK30" s="291">
        <f>'Tav13'!AK30/'Tav13'!AK$35*100</f>
        <v>28.40872111942727</v>
      </c>
      <c r="AL30" s="291">
        <f>'Tav13'!AL30/'Tav13'!AL$35*100</f>
        <v>42.574636386833376</v>
      </c>
      <c r="AM30" s="291">
        <f>'Tav13'!AM30/'Tav13'!AM$35*100</f>
        <v>23.076923076923077</v>
      </c>
      <c r="AN30" s="291">
        <f>'Tav13'!AN30/'Tav13'!AN$35*100</f>
        <v>38.575681245706434</v>
      </c>
      <c r="AO30" s="291"/>
      <c r="AP30" s="289">
        <f>'Tav13'!AP30/'Tav13'!AP$35*100</f>
        <v>38.473756407479605</v>
      </c>
      <c r="AQ30" s="289">
        <f>'Tav13'!AQ30/'Tav13'!AQ$35*100</f>
        <v>46.437086092715226</v>
      </c>
      <c r="AR30" s="289">
        <f>'Tav13'!AR30/'Tav13'!AR$35*100</f>
        <v>30.921052631578949</v>
      </c>
      <c r="AS30" s="289">
        <f>'Tav13'!AS30/'Tav13'!AS$35*100</f>
        <v>40.927755967690985</v>
      </c>
      <c r="AU30" s="289">
        <f>'Tav13'!AU30/'Tav13'!AU$35*100</f>
        <v>42.594979439022893</v>
      </c>
      <c r="AV30" s="289">
        <f>'Tav13'!AV30/'Tav13'!AV$35*100</f>
        <v>45.702940342252056</v>
      </c>
      <c r="AW30" s="289">
        <f>'Tav13'!AW30/'Tav13'!AW$35*100</f>
        <v>29.740751529274689</v>
      </c>
      <c r="AX30" s="289">
        <f>'Tav13'!AX30/'Tav13'!AX$35*100</f>
        <v>42.223542223542218</v>
      </c>
      <c r="AZ30" s="291">
        <f t="shared" si="1"/>
        <v>4.1212230315432876</v>
      </c>
      <c r="BA30" s="291">
        <f t="shared" si="2"/>
        <v>-0.73414575046317054</v>
      </c>
      <c r="BB30" s="291">
        <f t="shared" si="3"/>
        <v>-1.1803011023042593</v>
      </c>
      <c r="BC30" s="291">
        <f t="shared" si="4"/>
        <v>1.2957862558512332</v>
      </c>
      <c r="BD30" s="279"/>
      <c r="BE30" s="279"/>
      <c r="BF30" s="279"/>
      <c r="BG30" s="279"/>
      <c r="BH30" s="279"/>
      <c r="BI30" s="279"/>
    </row>
    <row r="31" spans="1:61" s="288" customFormat="1" x14ac:dyDescent="0.25">
      <c r="A31" s="288" t="s">
        <v>22</v>
      </c>
      <c r="B31" s="291">
        <f>'Tav13'!B31/'Tav13'!B$35*100</f>
        <v>10.346504870524685</v>
      </c>
      <c r="C31" s="291">
        <f>'Tav13'!C31/'Tav13'!C$35*100</f>
        <v>5.3507067530888008</v>
      </c>
      <c r="D31" s="291">
        <f>'Tav13'!D31/'Tav13'!D$35*100</f>
        <v>5.6894207234158278</v>
      </c>
      <c r="E31" s="291">
        <f>'Tav13'!E31/'Tav13'!E$35*100</f>
        <v>7.0646207045601903</v>
      </c>
      <c r="F31" s="291" t="e">
        <f>'Tav13'!F31/'Tav13'!F$35*100</f>
        <v>#DIV/0!</v>
      </c>
      <c r="G31" s="291">
        <f>'Tav13'!G31/'Tav13'!G$35*100</f>
        <v>10.518428160669165</v>
      </c>
      <c r="H31" s="291">
        <f>'Tav13'!H31/'Tav13'!H$35*100</f>
        <v>5.9166565423399344</v>
      </c>
      <c r="I31" s="291">
        <f>'Tav13'!I31/'Tav13'!I$35*100</f>
        <v>5.5480898444999038</v>
      </c>
      <c r="J31" s="291">
        <f>'Tav13'!J31/'Tav13'!J$35*100</f>
        <v>7.4203651096726126</v>
      </c>
      <c r="K31" s="291" t="e">
        <f>'Tav13'!K31/'Tav13'!K$35*100</f>
        <v>#DIV/0!</v>
      </c>
      <c r="L31" s="291">
        <f>'Tav13'!L31/'Tav13'!L$35*100</f>
        <v>8.996927768932343</v>
      </c>
      <c r="M31" s="291">
        <f>'Tav13'!M31/'Tav13'!M$35*100</f>
        <v>6.1366316264833545</v>
      </c>
      <c r="N31" s="291">
        <f>'Tav13'!N31/'Tav13'!N$35*100</f>
        <v>6.711236821805092</v>
      </c>
      <c r="O31" s="291">
        <f>'Tav13'!O31/'Tav13'!O$35*100</f>
        <v>7.1239465207607111</v>
      </c>
      <c r="P31" s="291" t="e">
        <f>'Tav13'!P31/'Tav13'!P$35*100</f>
        <v>#DIV/0!</v>
      </c>
      <c r="Q31" s="291">
        <f>'Tav13'!Q31/'Tav13'!Q$35*100</f>
        <v>10.038809831824063</v>
      </c>
      <c r="R31" s="291">
        <f>'Tav13'!R31/'Tav13'!R$35*100</f>
        <v>5.774270309346667</v>
      </c>
      <c r="S31" s="291">
        <f>'Tav13'!S31/'Tav13'!S$35*100</f>
        <v>6.186193485658726</v>
      </c>
      <c r="T31" s="291">
        <f>'Tav13'!T31/'Tav13'!T$35*100</f>
        <v>7.1610715558764664</v>
      </c>
      <c r="U31" s="291" t="e">
        <f>'Tav13'!U31/'Tav13'!U$35*100</f>
        <v>#DIV/0!</v>
      </c>
      <c r="V31" s="291">
        <f>'Tav13'!V31/'Tav13'!V$35*100</f>
        <v>7.9555612310049799</v>
      </c>
      <c r="W31" s="291">
        <f>'Tav13'!W31/'Tav13'!W$35*100</f>
        <v>4.7260903836048342</v>
      </c>
      <c r="X31" s="291">
        <f>'Tav13'!X31/'Tav13'!X$35*100</f>
        <v>5.4832456383273334</v>
      </c>
      <c r="Y31" s="291">
        <f>'Tav13'!Y31/'Tav13'!Y$35*100</f>
        <v>5.7983548198950148</v>
      </c>
      <c r="Z31" s="291" t="e">
        <f>'Tav13'!Z31/'Tav13'!Z$35*100</f>
        <v>#DIV/0!</v>
      </c>
      <c r="AA31" s="291">
        <f>'Tav13'!AA31/'Tav13'!AA$35*100</f>
        <v>5.823515268093292</v>
      </c>
      <c r="AB31" s="291">
        <f>'Tav13'!AB31/'Tav13'!AB$35*100</f>
        <v>3.4132961818102658</v>
      </c>
      <c r="AC31" s="291">
        <f>'Tav13'!AC31/'Tav13'!AC$35*100</f>
        <v>4.8451151707704527</v>
      </c>
      <c r="AD31" s="291">
        <f>'Tav13'!AD31/'Tav13'!AD$35*100</f>
        <v>4.2008225783576796</v>
      </c>
      <c r="AE31" s="291" t="e">
        <f>'Tav13'!AE31/'Tav13'!AE$35*100</f>
        <v>#DIV/0!</v>
      </c>
      <c r="AF31" s="291">
        <f>'Tav13'!AF31/'Tav13'!AF$35*100</f>
        <v>3.5919835560123325</v>
      </c>
      <c r="AG31" s="291">
        <f>'Tav13'!AG31/'Tav13'!AG$35*100</f>
        <v>1.6020528469380679</v>
      </c>
      <c r="AH31" s="291">
        <f>'Tav13'!AH31/'Tav13'!AH$35*100</f>
        <v>4.9237983587338805</v>
      </c>
      <c r="AI31" s="291">
        <f>'Tav13'!AI31/'Tav13'!AI$35*100</f>
        <v>2.2557810287871636</v>
      </c>
      <c r="AJ31" s="291" t="e">
        <f>'Tav13'!AJ31/'Tav13'!AJ$35*100</f>
        <v>#DIV/0!</v>
      </c>
      <c r="AK31" s="291">
        <f>'Tav13'!AK31/'Tav13'!AK$35*100</f>
        <v>2.3917995444191344</v>
      </c>
      <c r="AL31" s="291">
        <f>'Tav13'!AL31/'Tav13'!AL$35*100</f>
        <v>1.2056647103853024</v>
      </c>
      <c r="AM31" s="291">
        <f>'Tav13'!AM31/'Tav13'!AM$35*100</f>
        <v>0</v>
      </c>
      <c r="AN31" s="291">
        <f>'Tav13'!AN31/'Tav13'!AN$35*100</f>
        <v>1.5388138310052668</v>
      </c>
      <c r="AO31" s="291"/>
      <c r="AP31" s="289">
        <f>'Tav13'!AP31/'Tav13'!AP$35*100</f>
        <v>1.9709768247779944</v>
      </c>
      <c r="AQ31" s="289">
        <f>'Tav13'!AQ31/'Tav13'!AQ$35*100</f>
        <v>1.0728476821192052</v>
      </c>
      <c r="AR31" s="289">
        <f>'Tav13'!AR31/'Tav13'!AR$35*100</f>
        <v>1.1842105263157896</v>
      </c>
      <c r="AS31" s="289">
        <f>'Tav13'!AS31/'Tav13'!AS$35*100</f>
        <v>1.6380127250575336</v>
      </c>
      <c r="AU31" s="289">
        <f>'Tav13'!AU31/'Tav13'!AU$35*100</f>
        <v>1.2766218621493894</v>
      </c>
      <c r="AV31" s="289">
        <f>'Tav13'!AV31/'Tav13'!AV$35*100</f>
        <v>0.28363430084144842</v>
      </c>
      <c r="AW31" s="289">
        <f>'Tav13'!AW31/'Tav13'!AW$35*100</f>
        <v>1.5729682493445967</v>
      </c>
      <c r="AX31" s="289">
        <f>'Tav13'!AX31/'Tav13'!AX$35*100</f>
        <v>0.9636009636009637</v>
      </c>
      <c r="AZ31" s="291">
        <f t="shared" si="1"/>
        <v>-0.69435496262860497</v>
      </c>
      <c r="BA31" s="291">
        <f t="shared" si="2"/>
        <v>-0.78921338127775686</v>
      </c>
      <c r="BB31" s="291">
        <f t="shared" si="3"/>
        <v>0.38875772302880707</v>
      </c>
      <c r="BC31" s="291">
        <f t="shared" si="4"/>
        <v>-0.67441176145656989</v>
      </c>
      <c r="BD31" s="279"/>
      <c r="BE31" s="279"/>
      <c r="BF31" s="279"/>
      <c r="BG31" s="279"/>
      <c r="BH31" s="279"/>
      <c r="BI31" s="279"/>
    </row>
    <row r="32" spans="1:61" s="288" customFormat="1" x14ac:dyDescent="0.25">
      <c r="A32" s="288" t="s">
        <v>23</v>
      </c>
      <c r="B32" s="291">
        <f>'Tav13'!B32/'Tav13'!B$35*100</f>
        <v>29.695480204293229</v>
      </c>
      <c r="C32" s="291">
        <f>'Tav13'!C32/'Tav13'!C$35*100</f>
        <v>40.611233888551048</v>
      </c>
      <c r="D32" s="291">
        <f>'Tav13'!D32/'Tav13'!D$35*100</f>
        <v>19.505031275496329</v>
      </c>
      <c r="E32" s="291">
        <f>'Tav13'!E32/'Tav13'!E$35*100</f>
        <v>35.247892803112165</v>
      </c>
      <c r="F32" s="291" t="e">
        <f>'Tav13'!F32/'Tav13'!F$35*100</f>
        <v>#DIV/0!</v>
      </c>
      <c r="G32" s="291">
        <f>'Tav13'!G32/'Tav13'!G$35*100</f>
        <v>26.958264354796551</v>
      </c>
      <c r="H32" s="291">
        <f>'Tav13'!H32/'Tav13'!H$35*100</f>
        <v>35.15874944316203</v>
      </c>
      <c r="I32" s="291">
        <f>'Tav13'!I32/'Tav13'!I$35*100</f>
        <v>17.879311448134636</v>
      </c>
      <c r="J32" s="291">
        <f>'Tav13'!J32/'Tav13'!J$35*100</f>
        <v>30.847459600428444</v>
      </c>
      <c r="K32" s="291" t="e">
        <f>'Tav13'!K32/'Tav13'!K$35*100</f>
        <v>#DIV/0!</v>
      </c>
      <c r="L32" s="291">
        <f>'Tav13'!L32/'Tav13'!L$35*100</f>
        <v>27.21503374969166</v>
      </c>
      <c r="M32" s="291">
        <f>'Tav13'!M32/'Tav13'!M$35*100</f>
        <v>35.885245490353498</v>
      </c>
      <c r="N32" s="291">
        <f>'Tav13'!N32/'Tav13'!N$35*100</f>
        <v>15.848118625182137</v>
      </c>
      <c r="O32" s="291">
        <f>'Tav13'!O32/'Tav13'!O$35*100</f>
        <v>31.322713968436073</v>
      </c>
      <c r="P32" s="291" t="e">
        <f>'Tav13'!P32/'Tav13'!P$35*100</f>
        <v>#DIV/0!</v>
      </c>
      <c r="Q32" s="291">
        <f>'Tav13'!Q32/'Tav13'!Q$35*100</f>
        <v>30.392410521776629</v>
      </c>
      <c r="R32" s="291">
        <f>'Tav13'!R32/'Tav13'!R$35*100</f>
        <v>40.431940721106059</v>
      </c>
      <c r="S32" s="291">
        <f>'Tav13'!S32/'Tav13'!S$35*100</f>
        <v>17.525522605736509</v>
      </c>
      <c r="T32" s="291">
        <f>'Tav13'!T32/'Tav13'!T$35*100</f>
        <v>35.517452541334968</v>
      </c>
      <c r="U32" s="291" t="e">
        <f>'Tav13'!U32/'Tav13'!U$35*100</f>
        <v>#DIV/0!</v>
      </c>
      <c r="V32" s="291">
        <f>'Tav13'!V32/'Tav13'!V$35*100</f>
        <v>33.191801813306093</v>
      </c>
      <c r="W32" s="291">
        <f>'Tav13'!W32/'Tav13'!W$35*100</f>
        <v>46.20828954282711</v>
      </c>
      <c r="X32" s="291">
        <f>'Tav13'!X32/'Tav13'!X$35*100</f>
        <v>20.936028800886181</v>
      </c>
      <c r="Y32" s="291">
        <f>'Tav13'!Y32/'Tav13'!Y$35*100</f>
        <v>40.272721787574667</v>
      </c>
      <c r="Z32" s="291" t="e">
        <f>'Tav13'!Z32/'Tav13'!Z$35*100</f>
        <v>#DIV/0!</v>
      </c>
      <c r="AA32" s="291">
        <f>'Tav13'!AA32/'Tav13'!AA$35*100</f>
        <v>39.3844674200529</v>
      </c>
      <c r="AB32" s="291">
        <f>'Tav13'!AB32/'Tav13'!AB$35*100</f>
        <v>46.632417606338976</v>
      </c>
      <c r="AC32" s="291">
        <f>'Tav13'!AC32/'Tav13'!AC$35*100</f>
        <v>19.936457505957108</v>
      </c>
      <c r="AD32" s="291">
        <f>'Tav13'!AD32/'Tav13'!AD$35*100</f>
        <v>43.064813501630972</v>
      </c>
      <c r="AE32" s="291" t="e">
        <f>'Tav13'!AE32/'Tav13'!AE$35*100</f>
        <v>#DIV/0!</v>
      </c>
      <c r="AF32" s="291">
        <f>'Tav13'!AF32/'Tav13'!AF$35*100</f>
        <v>48.227132579650565</v>
      </c>
      <c r="AG32" s="291">
        <f>'Tav13'!AG32/'Tav13'!AG$35*100</f>
        <v>47.492891323947568</v>
      </c>
      <c r="AH32" s="291">
        <f>'Tav13'!AH32/'Tav13'!AH$35*100</f>
        <v>15.70926143024619</v>
      </c>
      <c r="AI32" s="291">
        <f>'Tav13'!AI32/'Tav13'!AI$35*100</f>
        <v>47.291175082586122</v>
      </c>
      <c r="AJ32" s="291" t="e">
        <f>'Tav13'!AJ32/'Tav13'!AJ$35*100</f>
        <v>#DIV/0!</v>
      </c>
      <c r="AK32" s="291">
        <f>'Tav13'!AK32/'Tav13'!AK$35*100</f>
        <v>52.505694760820042</v>
      </c>
      <c r="AL32" s="291">
        <f>'Tav13'!AL32/'Tav13'!AL$35*100</f>
        <v>49.617249298290375</v>
      </c>
      <c r="AM32" s="291">
        <f>'Tav13'!AM32/'Tav13'!AM$35*100</f>
        <v>53.846153846153847</v>
      </c>
      <c r="AN32" s="291">
        <f>'Tav13'!AN32/'Tav13'!AN$35*100</f>
        <v>50.432791389970234</v>
      </c>
      <c r="AO32" s="291"/>
      <c r="AP32" s="289">
        <f>'Tav13'!AP32/'Tav13'!AP$35*100</f>
        <v>46.545375785141871</v>
      </c>
      <c r="AQ32" s="289">
        <f>'Tav13'!AQ32/'Tav13'!AQ$35*100</f>
        <v>48.688741721854306</v>
      </c>
      <c r="AR32" s="289">
        <f>'Tav13'!AR32/'Tav13'!AR$35*100</f>
        <v>38.815789473684212</v>
      </c>
      <c r="AS32" s="289">
        <f>'Tav13'!AS32/'Tav13'!AS$35*100</f>
        <v>47.010513965976266</v>
      </c>
      <c r="AU32" s="289">
        <f>'Tav13'!AU32/'Tav13'!AU$35*100</f>
        <v>51.249002639170193</v>
      </c>
      <c r="AV32" s="289">
        <f>'Tav13'!AV32/'Tav13'!AV$35*100</f>
        <v>52.784343386593555</v>
      </c>
      <c r="AW32" s="289">
        <f>'Tav13'!AW32/'Tav13'!AW$35*100</f>
        <v>58.112438100786477</v>
      </c>
      <c r="AX32" s="289">
        <f>'Tav13'!AX32/'Tav13'!AX$35*100</f>
        <v>52.562452562452563</v>
      </c>
      <c r="AZ32" s="291">
        <f t="shared" si="1"/>
        <v>4.7036268540283217</v>
      </c>
      <c r="BA32" s="291">
        <f t="shared" si="2"/>
        <v>4.0956016647392488</v>
      </c>
      <c r="BB32" s="291">
        <f t="shared" si="3"/>
        <v>19.296648627102265</v>
      </c>
      <c r="BC32" s="291">
        <f t="shared" si="4"/>
        <v>5.5519385964762975</v>
      </c>
      <c r="BD32" s="279"/>
      <c r="BE32" s="279"/>
      <c r="BF32" s="279"/>
      <c r="BG32" s="279"/>
      <c r="BH32" s="279"/>
      <c r="BI32" s="279"/>
    </row>
    <row r="33" spans="1:61" s="288" customFormat="1" x14ac:dyDescent="0.25">
      <c r="A33" s="288" t="s">
        <v>24</v>
      </c>
      <c r="B33" s="291">
        <f>'Tav13'!B33/'Tav13'!B$35*100</f>
        <v>29.89132521792558</v>
      </c>
      <c r="C33" s="291">
        <f>'Tav13'!C33/'Tav13'!C$35*100</f>
        <v>15.333501431304786</v>
      </c>
      <c r="D33" s="291">
        <f>'Tav13'!D33/'Tav13'!D$35*100</f>
        <v>32.841990753331515</v>
      </c>
      <c r="E33" s="291">
        <f>'Tav13'!E33/'Tav13'!E$35*100</f>
        <v>21.640803976658741</v>
      </c>
      <c r="F33" s="291" t="e">
        <f>'Tav13'!F33/'Tav13'!F$35*100</f>
        <v>#DIV/0!</v>
      </c>
      <c r="G33" s="291">
        <f>'Tav13'!G33/'Tav13'!G$35*100</f>
        <v>30.668293107955041</v>
      </c>
      <c r="H33" s="291">
        <f>'Tav13'!H33/'Tav13'!H$35*100</f>
        <v>16.673753695379258</v>
      </c>
      <c r="I33" s="291">
        <f>'Tav13'!I33/'Tav13'!I$35*100</f>
        <v>31.496768413643057</v>
      </c>
      <c r="J33" s="291">
        <f>'Tav13'!J33/'Tav13'!J$35*100</f>
        <v>22.697107996088111</v>
      </c>
      <c r="K33" s="291" t="e">
        <f>'Tav13'!K33/'Tav13'!K$35*100</f>
        <v>#DIV/0!</v>
      </c>
      <c r="L33" s="291">
        <f>'Tav13'!L33/'Tav13'!L$35*100</f>
        <v>30.219989684479625</v>
      </c>
      <c r="M33" s="291">
        <f>'Tav13'!M33/'Tav13'!M$35*100</f>
        <v>15.505908326852152</v>
      </c>
      <c r="N33" s="291">
        <f>'Tav13'!N33/'Tav13'!N$35*100</f>
        <v>33.453329904859864</v>
      </c>
      <c r="O33" s="291">
        <f>'Tav13'!O33/'Tav13'!O$35*100</f>
        <v>21.871185044639574</v>
      </c>
      <c r="P33" s="291" t="e">
        <f>'Tav13'!P33/'Tav13'!P$35*100</f>
        <v>#DIV/0!</v>
      </c>
      <c r="Q33" s="291">
        <f>'Tav13'!Q33/'Tav13'!Q$35*100</f>
        <v>27.324996406497053</v>
      </c>
      <c r="R33" s="291">
        <f>'Tav13'!R33/'Tav13'!R$35*100</f>
        <v>13.131419621072924</v>
      </c>
      <c r="S33" s="291">
        <f>'Tav13'!S33/'Tav13'!S$35*100</f>
        <v>31.964025279533303</v>
      </c>
      <c r="T33" s="291">
        <f>'Tav13'!T33/'Tav13'!T$35*100</f>
        <v>19.060240743618102</v>
      </c>
      <c r="U33" s="291" t="e">
        <f>'Tav13'!U33/'Tav13'!U$35*100</f>
        <v>#DIV/0!</v>
      </c>
      <c r="V33" s="291">
        <f>'Tav13'!V33/'Tav13'!V$35*100</f>
        <v>27.257055293066017</v>
      </c>
      <c r="W33" s="291">
        <f>'Tav13'!W33/'Tav13'!W$35*100</f>
        <v>12.752890173410405</v>
      </c>
      <c r="X33" s="291">
        <f>'Tav13'!X33/'Tav13'!X$35*100</f>
        <v>30.808640265854333</v>
      </c>
      <c r="Y33" s="291">
        <f>'Tav13'!Y33/'Tav13'!Y$35*100</f>
        <v>18.632971983668874</v>
      </c>
      <c r="Z33" s="291" t="e">
        <f>'Tav13'!Z33/'Tav13'!Z$35*100</f>
        <v>#DIV/0!</v>
      </c>
      <c r="AA33" s="291">
        <f>'Tav13'!AA33/'Tav13'!AA$35*100</f>
        <v>22.668910795864392</v>
      </c>
      <c r="AB33" s="291">
        <f>'Tav13'!AB33/'Tav13'!AB$35*100</f>
        <v>10.187644216117375</v>
      </c>
      <c r="AC33" s="291">
        <f>'Tav13'!AC33/'Tav13'!AC$35*100</f>
        <v>23.854911305268729</v>
      </c>
      <c r="AD33" s="291">
        <f>'Tav13'!AD33/'Tav13'!AD$35*100</f>
        <v>14.600765848815772</v>
      </c>
      <c r="AE33" s="291" t="e">
        <f>'Tav13'!AE33/'Tav13'!AE$35*100</f>
        <v>#DIV/0!</v>
      </c>
      <c r="AF33" s="291">
        <f>'Tav13'!AF33/'Tav13'!AF$35*100</f>
        <v>13.350462487153134</v>
      </c>
      <c r="AG33" s="291">
        <f>'Tav13'!AG33/'Tav13'!AG$35*100</f>
        <v>6.1516055204937929</v>
      </c>
      <c r="AH33" s="291">
        <f>'Tav13'!AH33/'Tav13'!AH$35*100</f>
        <v>9.2614302461899189</v>
      </c>
      <c r="AI33" s="291">
        <f>'Tav13'!AI33/'Tav13'!AI$35*100</f>
        <v>8.3970426301714642</v>
      </c>
      <c r="AJ33" s="291" t="e">
        <f>'Tav13'!AJ33/'Tav13'!AJ$35*100</f>
        <v>#DIV/0!</v>
      </c>
      <c r="AK33" s="291">
        <f>'Tav13'!AK33/'Tav13'!AK$35*100</f>
        <v>11.519687601692159</v>
      </c>
      <c r="AL33" s="291">
        <f>'Tav13'!AL33/'Tav13'!AL$35*100</f>
        <v>3.827507017096198</v>
      </c>
      <c r="AM33" s="291">
        <f>'Tav13'!AM33/'Tav13'!AM$35*100</f>
        <v>15.384615384615385</v>
      </c>
      <c r="AN33" s="291">
        <f>'Tav13'!AN33/'Tav13'!AN$35*100</f>
        <v>5.9995420196931537</v>
      </c>
      <c r="AO33" s="291"/>
      <c r="AP33" s="289">
        <f>'Tav13'!AP33/'Tav13'!AP$35*100</f>
        <v>7.0969605082665517</v>
      </c>
      <c r="AQ33" s="289">
        <f>'Tav13'!AQ33/'Tav13'!AQ$35*100</f>
        <v>1.8013245033112584</v>
      </c>
      <c r="AR33" s="289">
        <f>'Tav13'!AR33/'Tav13'!AR$35*100</f>
        <v>19.210526315789473</v>
      </c>
      <c r="AS33" s="289">
        <f>'Tav13'!AS33/'Tav13'!AS$35*100</f>
        <v>5.7082261630792841</v>
      </c>
      <c r="AU33" s="289">
        <f>'Tav13'!AU33/'Tav13'!AU$35*100</f>
        <v>2.9583256613269504</v>
      </c>
      <c r="AV33" s="289">
        <f>'Tav13'!AV33/'Tav13'!AV$35*100</f>
        <v>0.74690365888248089</v>
      </c>
      <c r="AW33" s="289">
        <f>'Tav13'!AW33/'Tav13'!AW$35*100</f>
        <v>6.5249053306146232</v>
      </c>
      <c r="AX33" s="289">
        <f>'Tav13'!AX33/'Tav13'!AX$35*100</f>
        <v>2.5905025905025907</v>
      </c>
      <c r="AZ33" s="291">
        <f t="shared" si="1"/>
        <v>-4.1386348469396008</v>
      </c>
      <c r="BA33" s="291">
        <f t="shared" si="2"/>
        <v>-1.0544208444287775</v>
      </c>
      <c r="BB33" s="291">
        <f t="shared" si="3"/>
        <v>-12.68562098517485</v>
      </c>
      <c r="BC33" s="291">
        <f t="shared" si="4"/>
        <v>-3.1177235725766934</v>
      </c>
      <c r="BD33" s="279"/>
      <c r="BE33" s="279"/>
      <c r="BF33" s="279"/>
      <c r="BG33" s="279"/>
      <c r="BH33" s="279"/>
      <c r="BI33" s="279"/>
    </row>
    <row r="34" spans="1:61" s="288" customFormat="1" x14ac:dyDescent="0.25">
      <c r="A34" s="288" t="s">
        <v>25</v>
      </c>
      <c r="B34" s="291">
        <f>'Tav13'!B34/'Tav13'!B$35*100</f>
        <v>11.836463013453145</v>
      </c>
      <c r="C34" s="291">
        <f>'Tav13'!C34/'Tav13'!C$35*100</f>
        <v>8.0093739339374963</v>
      </c>
      <c r="D34" s="291">
        <f>'Tav13'!D34/'Tav13'!D$35*100</f>
        <v>15.974979602937179</v>
      </c>
      <c r="E34" s="291">
        <f>'Tav13'!E34/'Tav13'!E$35*100</f>
        <v>9.9347309271666315</v>
      </c>
      <c r="F34" s="291" t="e">
        <f>'Tav13'!F34/'Tav13'!F$35*100</f>
        <v>#DIV/0!</v>
      </c>
      <c r="G34" s="291">
        <f>'Tav13'!G34/'Tav13'!G$35*100</f>
        <v>13.120153350178617</v>
      </c>
      <c r="H34" s="291">
        <f>'Tav13'!H34/'Tav13'!H$35*100</f>
        <v>7.6408293848459081</v>
      </c>
      <c r="I34" s="291">
        <f>'Tav13'!I34/'Tav13'!I$35*100</f>
        <v>14.442951302233315</v>
      </c>
      <c r="J34" s="291">
        <f>'Tav13'!J34/'Tav13'!J$35*100</f>
        <v>10.089996740092209</v>
      </c>
      <c r="K34" s="291" t="e">
        <f>'Tav13'!K34/'Tav13'!K$35*100</f>
        <v>#DIV/0!</v>
      </c>
      <c r="L34" s="291">
        <f>'Tav13'!L34/'Tav13'!L$35*100</f>
        <v>13.134348440338171</v>
      </c>
      <c r="M34" s="291">
        <f>'Tav13'!M34/'Tav13'!M$35*100</f>
        <v>7.9718507739782734</v>
      </c>
      <c r="N34" s="291">
        <f>'Tav13'!N34/'Tav13'!N$35*100</f>
        <v>13.85960401131396</v>
      </c>
      <c r="O34" s="291">
        <f>'Tav13'!O34/'Tav13'!O$35*100</f>
        <v>10.170027504449248</v>
      </c>
      <c r="P34" s="291" t="e">
        <f>'Tav13'!P34/'Tav13'!P$35*100</f>
        <v>#DIV/0!</v>
      </c>
      <c r="Q34" s="291">
        <f>'Tav13'!Q34/'Tav13'!Q$35*100</f>
        <v>12.488141440275982</v>
      </c>
      <c r="R34" s="291">
        <f>'Tav13'!R34/'Tav13'!R$35*100</f>
        <v>7.0348504473026292</v>
      </c>
      <c r="S34" s="291">
        <f>'Tav13'!S34/'Tav13'!S$35*100</f>
        <v>13.648517258142926</v>
      </c>
      <c r="T34" s="291">
        <f>'Tav13'!T34/'Tav13'!T$35*100</f>
        <v>9.2659787407116294</v>
      </c>
      <c r="U34" s="291" t="e">
        <f>'Tav13'!U34/'Tav13'!U$35*100</f>
        <v>#DIV/0!</v>
      </c>
      <c r="V34" s="291">
        <f>'Tav13'!V34/'Tav13'!V$35*100</f>
        <v>12.450517175328821</v>
      </c>
      <c r="W34" s="291">
        <f>'Tav13'!W34/'Tav13'!W$35*100</f>
        <v>6.8099710982658959</v>
      </c>
      <c r="X34" s="291">
        <f>'Tav13'!X34/'Tav13'!X$35*100</f>
        <v>13.085018000553864</v>
      </c>
      <c r="Y34" s="291">
        <f>'Tav13'!Y34/'Tav13'!Y$35*100</f>
        <v>9.0424569095553196</v>
      </c>
      <c r="Z34" s="291" t="e">
        <f>'Tav13'!Z34/'Tav13'!Z$35*100</f>
        <v>#DIV/0!</v>
      </c>
      <c r="AA34" s="291">
        <f>'Tav13'!AA34/'Tav13'!AA$35*100</f>
        <v>11.579706660254869</v>
      </c>
      <c r="AB34" s="291">
        <f>'Tav13'!AB34/'Tav13'!AB$35*100</f>
        <v>6.2475510470634337</v>
      </c>
      <c r="AC34" s="291">
        <f>'Tav13'!AC34/'Tav13'!AC$35*100</f>
        <v>18.215514958962139</v>
      </c>
      <c r="AD34" s="291">
        <f>'Tav13'!AD34/'Tav13'!AD$35*100</f>
        <v>8.4612111757197557</v>
      </c>
      <c r="AE34" s="291" t="e">
        <f>'Tav13'!AE34/'Tav13'!AE$35*100</f>
        <v>#DIV/0!</v>
      </c>
      <c r="AF34" s="291">
        <f>'Tav13'!AF34/'Tav13'!AF$35*100</f>
        <v>7.3946557040082226</v>
      </c>
      <c r="AG34" s="291">
        <f>'Tav13'!AG34/'Tav13'!AG$35*100</f>
        <v>4.5102526758674895</v>
      </c>
      <c r="AH34" s="291">
        <f>'Tav13'!AH34/'Tav13'!AH$35*100</f>
        <v>16.178194607268466</v>
      </c>
      <c r="AI34" s="291">
        <f>'Tav13'!AI34/'Tav13'!AI$35*100</f>
        <v>5.5497876356772062</v>
      </c>
      <c r="AJ34" s="291" t="e">
        <f>'Tav13'!AJ34/'Tav13'!AJ$35*100</f>
        <v>#DIV/0!</v>
      </c>
      <c r="AK34" s="291">
        <f>'Tav13'!AK34/'Tav13'!AK$35*100</f>
        <v>5.1740969736413929</v>
      </c>
      <c r="AL34" s="291">
        <f>'Tav13'!AL34/'Tav13'!AL$35*100</f>
        <v>2.7749425873947438</v>
      </c>
      <c r="AM34" s="291">
        <f>'Tav13'!AM34/'Tav13'!AM$35*100</f>
        <v>7.6923076923076925</v>
      </c>
      <c r="AN34" s="291">
        <f>'Tav13'!AN34/'Tav13'!AN$35*100</f>
        <v>3.4531715136249144</v>
      </c>
      <c r="AO34" s="291"/>
      <c r="AP34" s="289">
        <f>'Tav13'!AP34/'Tav13'!AP$35*100</f>
        <v>5.912930474333983</v>
      </c>
      <c r="AQ34" s="289">
        <f>'Tav13'!AQ34/'Tav13'!AQ$35*100</f>
        <v>2</v>
      </c>
      <c r="AR34" s="289">
        <f>'Tav13'!AR34/'Tav13'!AR$35*100</f>
        <v>9.8684210526315788</v>
      </c>
      <c r="AS34" s="289">
        <f>'Tav13'!AS34/'Tav13'!AS$35*100</f>
        <v>4.7154911781959292</v>
      </c>
      <c r="AU34" s="289">
        <f>'Tav13'!AU34/'Tav13'!AU$35*100</f>
        <v>1.9210703983305715</v>
      </c>
      <c r="AV34" s="289">
        <f>'Tav13'!AV34/'Tav13'!AV$35*100</f>
        <v>0.48217831143046236</v>
      </c>
      <c r="AW34" s="289">
        <f>'Tav13'!AW34/'Tav13'!AW$35*100</f>
        <v>4.04893678997961</v>
      </c>
      <c r="AX34" s="289">
        <f>'Tav13'!AX34/'Tav13'!AX$35*100</f>
        <v>1.6599016599016598</v>
      </c>
      <c r="AZ34" s="291">
        <f t="shared" si="1"/>
        <v>-3.9918600760034115</v>
      </c>
      <c r="BA34" s="291">
        <f t="shared" si="2"/>
        <v>-1.5178216885695377</v>
      </c>
      <c r="BB34" s="291">
        <f t="shared" si="3"/>
        <v>-5.8194842626519687</v>
      </c>
      <c r="BC34" s="291">
        <f t="shared" si="4"/>
        <v>-3.0555895182942692</v>
      </c>
      <c r="BD34" s="279"/>
      <c r="BE34" s="279"/>
      <c r="BF34" s="279"/>
      <c r="BG34" s="279"/>
      <c r="BH34" s="279"/>
      <c r="BI34" s="279"/>
    </row>
    <row r="35" spans="1:61" s="288" customFormat="1" x14ac:dyDescent="0.25">
      <c r="A35" s="44" t="s">
        <v>26</v>
      </c>
      <c r="B35" s="291">
        <f>'Tav13'!B35/'Tav13'!B$35*100</f>
        <v>100</v>
      </c>
      <c r="C35" s="291">
        <f>'Tav13'!C35/'Tav13'!C$35*100</f>
        <v>100</v>
      </c>
      <c r="D35" s="291">
        <f>'Tav13'!D35/'Tav13'!D$35*100</f>
        <v>100</v>
      </c>
      <c r="E35" s="291">
        <f>'Tav13'!E35/'Tav13'!E$35*100</f>
        <v>100</v>
      </c>
      <c r="F35" s="291" t="e">
        <f>'Tav13'!F35/'Tav13'!F$35*100</f>
        <v>#DIV/0!</v>
      </c>
      <c r="G35" s="291">
        <f>'Tav13'!G35/'Tav13'!G$35*100</f>
        <v>100</v>
      </c>
      <c r="H35" s="291">
        <f>'Tav13'!H35/'Tav13'!H$35*100</f>
        <v>100</v>
      </c>
      <c r="I35" s="291">
        <f>'Tav13'!I35/'Tav13'!I$35*100</f>
        <v>100</v>
      </c>
      <c r="J35" s="291">
        <f>'Tav13'!J35/'Tav13'!J$35*100</f>
        <v>100</v>
      </c>
      <c r="K35" s="291" t="e">
        <f>'Tav13'!K35/'Tav13'!K$35*100</f>
        <v>#DIV/0!</v>
      </c>
      <c r="L35" s="291">
        <f>'Tav13'!L35/'Tav13'!L$35*100</f>
        <v>100</v>
      </c>
      <c r="M35" s="291">
        <f>'Tav13'!M35/'Tav13'!M$35*100</f>
        <v>100</v>
      </c>
      <c r="N35" s="291">
        <f>'Tav13'!N35/'Tav13'!N$35*100</f>
        <v>100</v>
      </c>
      <c r="O35" s="291">
        <f>'Tav13'!O35/'Tav13'!O$35*100</f>
        <v>100</v>
      </c>
      <c r="P35" s="291" t="e">
        <f>'Tav13'!P35/'Tav13'!P$35*100</f>
        <v>#DIV/0!</v>
      </c>
      <c r="Q35" s="291">
        <f>'Tav13'!Q35/'Tav13'!Q$35*100</f>
        <v>100</v>
      </c>
      <c r="R35" s="291">
        <f>'Tav13'!R35/'Tav13'!R$35*100</f>
        <v>100</v>
      </c>
      <c r="S35" s="291">
        <f>'Tav13'!S35/'Tav13'!S$35*100</f>
        <v>100</v>
      </c>
      <c r="T35" s="291">
        <f>'Tav13'!T35/'Tav13'!T$35*100</f>
        <v>100</v>
      </c>
      <c r="U35" s="291" t="e">
        <f>'Tav13'!U35/'Tav13'!U$35*100</f>
        <v>#DIV/0!</v>
      </c>
      <c r="V35" s="291">
        <f>'Tav13'!V35/'Tav13'!V$35*100</f>
        <v>100</v>
      </c>
      <c r="W35" s="291">
        <f>'Tav13'!W35/'Tav13'!W$35*100</f>
        <v>100</v>
      </c>
      <c r="X35" s="291">
        <f>'Tav13'!X35/'Tav13'!X$35*100</f>
        <v>100</v>
      </c>
      <c r="Y35" s="291">
        <f>'Tav13'!Y35/'Tav13'!Y$35*100</f>
        <v>100</v>
      </c>
      <c r="Z35" s="291" t="e">
        <f>'Tav13'!Z35/'Tav13'!Z$35*100</f>
        <v>#DIV/0!</v>
      </c>
      <c r="AA35" s="291">
        <f>'Tav13'!AA35/'Tav13'!AA$35*100</f>
        <v>100</v>
      </c>
      <c r="AB35" s="291">
        <f>'Tav13'!AB35/'Tav13'!AB$35*100</f>
        <v>100</v>
      </c>
      <c r="AC35" s="291">
        <f>'Tav13'!AC35/'Tav13'!AC$35*100</f>
        <v>100</v>
      </c>
      <c r="AD35" s="291">
        <f>'Tav13'!AD35/'Tav13'!AD$35*100</f>
        <v>100</v>
      </c>
      <c r="AE35" s="291" t="e">
        <f>'Tav13'!AE35/'Tav13'!AE$35*100</f>
        <v>#DIV/0!</v>
      </c>
      <c r="AF35" s="291">
        <f>'Tav13'!AF35/'Tav13'!AF$35*100</f>
        <v>100</v>
      </c>
      <c r="AG35" s="291">
        <f>'Tav13'!AG35/'Tav13'!AG$35*100</f>
        <v>100</v>
      </c>
      <c r="AH35" s="291">
        <f>'Tav13'!AH35/'Tav13'!AH$35*100</f>
        <v>100</v>
      </c>
      <c r="AI35" s="291">
        <f>'Tav13'!AI35/'Tav13'!AI$35*100</f>
        <v>100</v>
      </c>
      <c r="AJ35" s="291" t="e">
        <f>'Tav13'!AJ35/'Tav13'!AJ$35*100</f>
        <v>#DIV/0!</v>
      </c>
      <c r="AK35" s="291">
        <f>'Tav13'!AK35/'Tav13'!AK$35*100</f>
        <v>100</v>
      </c>
      <c r="AL35" s="291">
        <f>'Tav13'!AL35/'Tav13'!AL$35*100</f>
        <v>100</v>
      </c>
      <c r="AM35" s="291">
        <f>'Tav13'!AM35/'Tav13'!AM$35*100</f>
        <v>100</v>
      </c>
      <c r="AN35" s="291">
        <f>'Tav13'!AN35/'Tav13'!AN$35*100</f>
        <v>100</v>
      </c>
      <c r="AO35" s="291"/>
      <c r="AP35" s="289">
        <f>'Tav13'!AP35/'Tav13'!AP$35*100</f>
        <v>100</v>
      </c>
      <c r="AQ35" s="289">
        <f>'Tav13'!AQ35/'Tav13'!AQ$35*100</f>
        <v>100</v>
      </c>
      <c r="AR35" s="289">
        <f>'Tav13'!AR35/'Tav13'!AR$35*100</f>
        <v>100</v>
      </c>
      <c r="AS35" s="289">
        <f>'Tav13'!AS35/'Tav13'!AS$35*100</f>
        <v>100</v>
      </c>
      <c r="AU35" s="289">
        <f>'Tav13'!AU35/'Tav13'!AU$35*100</f>
        <v>100</v>
      </c>
      <c r="AV35" s="289">
        <f>'Tav13'!AV35/'Tav13'!AV$35*100</f>
        <v>100</v>
      </c>
      <c r="AW35" s="289">
        <f>'Tav13'!AW35/'Tav13'!AW$35*100</f>
        <v>100</v>
      </c>
      <c r="AX35" s="289">
        <f>'Tav13'!AX35/'Tav13'!AX$35*100</f>
        <v>100</v>
      </c>
      <c r="AY35" s="44"/>
      <c r="AZ35" s="291">
        <f t="shared" si="1"/>
        <v>0</v>
      </c>
      <c r="BA35" s="291">
        <f t="shared" si="2"/>
        <v>0</v>
      </c>
      <c r="BB35" s="291">
        <f t="shared" si="3"/>
        <v>0</v>
      </c>
      <c r="BC35" s="291">
        <f t="shared" si="4"/>
        <v>0</v>
      </c>
      <c r="BD35" s="252"/>
      <c r="BE35" s="279"/>
      <c r="BF35" s="279"/>
      <c r="BG35" s="279"/>
      <c r="BH35" s="279"/>
      <c r="BI35" s="279"/>
    </row>
    <row r="36" spans="1:61" x14ac:dyDescent="0.25">
      <c r="A36" s="325"/>
      <c r="B36" s="308"/>
      <c r="C36" s="308"/>
      <c r="D36" s="308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08"/>
      <c r="BA36" s="308"/>
      <c r="BB36" s="308"/>
      <c r="BC36" s="308"/>
      <c r="BD36" s="308"/>
    </row>
    <row r="37" spans="1:61" ht="6" customHeight="1" x14ac:dyDescent="0.25">
      <c r="A37" s="326"/>
      <c r="B37" s="307"/>
      <c r="C37" s="307"/>
      <c r="D37" s="307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07"/>
      <c r="BA37" s="307"/>
      <c r="BB37" s="307"/>
      <c r="BC37" s="307"/>
      <c r="BD37" s="307"/>
    </row>
    <row r="38" spans="1:61" x14ac:dyDescent="0.25">
      <c r="A38" s="50" t="s">
        <v>531</v>
      </c>
    </row>
    <row r="39" spans="1:61" ht="27.75" customHeight="1" x14ac:dyDescent="0.25">
      <c r="A39" s="699" t="s">
        <v>499</v>
      </c>
      <c r="B39" s="699"/>
      <c r="C39" s="699"/>
      <c r="D39" s="699"/>
      <c r="E39" s="699"/>
      <c r="F39" s="699"/>
      <c r="G39" s="699"/>
      <c r="H39" s="699"/>
      <c r="I39" s="699"/>
      <c r="J39" s="699"/>
      <c r="K39" s="699"/>
    </row>
  </sheetData>
  <mergeCells count="13">
    <mergeCell ref="A39:K39"/>
    <mergeCell ref="AZ4:BC4"/>
    <mergeCell ref="A4:A5"/>
    <mergeCell ref="B4:E4"/>
    <mergeCell ref="G4:J4"/>
    <mergeCell ref="L4:O4"/>
    <mergeCell ref="Q4:T4"/>
    <mergeCell ref="V4:Y4"/>
    <mergeCell ref="AA4:AD4"/>
    <mergeCell ref="AF4:AI4"/>
    <mergeCell ref="AK4:AN4"/>
    <mergeCell ref="AP4:AS4"/>
    <mergeCell ref="AU4:AX4"/>
  </mergeCells>
  <pageMargins left="0.7" right="0.7" top="0.75" bottom="0.75" header="0.3" footer="0.3"/>
  <pageSetup paperSize="9" orientation="portrait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zoomScale="98" zoomScaleNormal="98" workbookViewId="0">
      <pane xSplit="1" topLeftCell="B1" activePane="topRight" state="frozen"/>
      <selection activeCell="C7" sqref="C7"/>
      <selection pane="topRight"/>
    </sheetView>
  </sheetViews>
  <sheetFormatPr defaultColWidth="8.85546875" defaultRowHeight="15" x14ac:dyDescent="0.25"/>
  <cols>
    <col min="1" max="1" width="24.7109375" customWidth="1"/>
    <col min="2" max="2" width="16.140625" customWidth="1"/>
    <col min="3" max="3" width="21.85546875" customWidth="1"/>
    <col min="4" max="4" width="17.5703125" customWidth="1"/>
    <col min="5" max="5" width="16.140625" customWidth="1"/>
    <col min="6" max="6" width="21.85546875" customWidth="1"/>
    <col min="7" max="7" width="18.140625" customWidth="1"/>
    <col min="8" max="8" width="16.140625" customWidth="1"/>
    <col min="9" max="9" width="21.85546875" customWidth="1"/>
    <col min="10" max="10" width="18.140625" customWidth="1"/>
    <col min="11" max="11" width="16.140625" customWidth="1"/>
    <col min="12" max="12" width="21.85546875" customWidth="1"/>
    <col min="13" max="13" width="18.140625" customWidth="1"/>
    <col min="14" max="14" width="16.140625" customWidth="1"/>
    <col min="15" max="15" width="21.85546875" customWidth="1"/>
    <col min="16" max="16" width="18.140625" customWidth="1"/>
    <col min="17" max="17" width="16.140625" customWidth="1"/>
    <col min="18" max="18" width="19.28515625" customWidth="1"/>
    <col min="19" max="19" width="18.140625" customWidth="1"/>
    <col min="20" max="20" width="16.140625" style="27" customWidth="1"/>
    <col min="21" max="21" width="21.85546875" style="27" customWidth="1"/>
    <col min="22" max="22" width="18.140625" style="8" customWidth="1"/>
    <col min="23" max="25" width="18.140625" style="334" customWidth="1"/>
    <col min="26" max="30" width="18.140625" style="286" customWidth="1"/>
    <col min="31" max="31" width="19.5703125" style="286" customWidth="1"/>
    <col min="32" max="32" width="1" style="456" customWidth="1"/>
    <col min="33" max="33" width="21.85546875" style="456" customWidth="1"/>
    <col min="34" max="34" width="29.7109375" style="304" customWidth="1"/>
    <col min="35" max="35" width="23.28515625" style="304" customWidth="1"/>
    <col min="36" max="36" width="0.85546875" style="304" customWidth="1"/>
    <col min="37" max="37" width="24.7109375" style="304" customWidth="1"/>
    <col min="38" max="38" width="31.140625" style="304" customWidth="1"/>
    <col min="39" max="39" width="27.85546875" style="304" customWidth="1"/>
    <col min="40" max="40" width="8.85546875" style="304"/>
  </cols>
  <sheetData>
    <row r="1" spans="1:56" x14ac:dyDescent="0.25">
      <c r="A1" s="304" t="s">
        <v>532</v>
      </c>
      <c r="E1" s="456"/>
      <c r="AI1" s="108"/>
    </row>
    <row r="2" spans="1:56" s="11" customFormat="1" x14ac:dyDescent="0.25">
      <c r="A2" s="11" t="s">
        <v>361</v>
      </c>
      <c r="V2" s="38"/>
      <c r="W2" s="38"/>
      <c r="X2" s="38"/>
      <c r="Y2" s="38"/>
      <c r="Z2" s="162"/>
      <c r="AA2" s="162"/>
      <c r="AB2" s="162"/>
      <c r="AC2" s="162"/>
      <c r="AD2" s="162"/>
      <c r="AE2" s="512"/>
      <c r="AF2" s="79"/>
      <c r="AG2" s="79"/>
      <c r="AH2" s="108"/>
      <c r="AI2" s="108"/>
      <c r="AJ2" s="108"/>
      <c r="AK2" s="108"/>
      <c r="AL2" s="108"/>
      <c r="AM2" s="108"/>
      <c r="AN2" s="166"/>
      <c r="AO2"/>
      <c r="AP2"/>
      <c r="AQ2"/>
    </row>
    <row r="3" spans="1:56" s="11" customForma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106"/>
      <c r="X3" s="106"/>
      <c r="Y3" s="106"/>
      <c r="Z3" s="197"/>
      <c r="AA3" s="197"/>
      <c r="AB3" s="197"/>
      <c r="AC3" s="197"/>
      <c r="AD3" s="197"/>
      <c r="AE3" s="197"/>
      <c r="AF3" s="105"/>
      <c r="AG3" s="105"/>
      <c r="AH3" s="109"/>
      <c r="AI3" s="109"/>
      <c r="AJ3" s="109"/>
      <c r="AK3" s="109"/>
      <c r="AL3" s="109"/>
      <c r="AM3" s="109"/>
      <c r="AN3" s="166"/>
      <c r="AO3"/>
      <c r="AP3"/>
      <c r="AQ3"/>
    </row>
    <row r="4" spans="1:56" s="27" customFormat="1" ht="15" customHeight="1" x14ac:dyDescent="0.25">
      <c r="A4" s="691" t="s">
        <v>48</v>
      </c>
      <c r="B4" s="679" t="s">
        <v>54</v>
      </c>
      <c r="C4" s="679"/>
      <c r="D4" s="679"/>
      <c r="E4" s="679" t="s">
        <v>55</v>
      </c>
      <c r="F4" s="679"/>
      <c r="G4" s="679"/>
      <c r="H4" s="679" t="s">
        <v>56</v>
      </c>
      <c r="I4" s="679"/>
      <c r="J4" s="679"/>
      <c r="K4" s="679" t="s">
        <v>57</v>
      </c>
      <c r="L4" s="679"/>
      <c r="M4" s="679"/>
      <c r="N4" s="679" t="s">
        <v>58</v>
      </c>
      <c r="O4" s="679"/>
      <c r="P4" s="679"/>
      <c r="Q4" s="679" t="s">
        <v>59</v>
      </c>
      <c r="R4" s="679"/>
      <c r="S4" s="679"/>
      <c r="T4" s="679" t="s">
        <v>72</v>
      </c>
      <c r="U4" s="679"/>
      <c r="V4" s="679"/>
      <c r="W4" s="679" t="s">
        <v>343</v>
      </c>
      <c r="X4" s="679"/>
      <c r="Y4" s="679"/>
      <c r="Z4" s="684" t="s">
        <v>344</v>
      </c>
      <c r="AA4" s="684"/>
      <c r="AB4" s="684"/>
      <c r="AC4" s="684" t="s">
        <v>345</v>
      </c>
      <c r="AD4" s="684"/>
      <c r="AE4" s="684"/>
      <c r="AF4" s="456"/>
      <c r="AG4" s="706" t="s">
        <v>401</v>
      </c>
      <c r="AH4" s="706" t="s">
        <v>385</v>
      </c>
      <c r="AI4" s="706" t="s">
        <v>382</v>
      </c>
      <c r="AJ4" s="511"/>
      <c r="AK4" s="706" t="s">
        <v>402</v>
      </c>
      <c r="AL4" s="706" t="s">
        <v>386</v>
      </c>
      <c r="AM4" s="706" t="s">
        <v>384</v>
      </c>
      <c r="AN4" s="304"/>
      <c r="AO4"/>
      <c r="AP4"/>
      <c r="AQ4"/>
    </row>
    <row r="5" spans="1:56" s="27" customFormat="1" ht="29.25" customHeight="1" x14ac:dyDescent="0.25">
      <c r="A5" s="692"/>
      <c r="B5" s="1" t="s">
        <v>60</v>
      </c>
      <c r="C5" s="14" t="s">
        <v>61</v>
      </c>
      <c r="D5" s="1" t="s">
        <v>62</v>
      </c>
      <c r="E5" s="1" t="s">
        <v>60</v>
      </c>
      <c r="F5" s="14" t="s">
        <v>61</v>
      </c>
      <c r="G5" s="1" t="s">
        <v>63</v>
      </c>
      <c r="H5" s="1" t="s">
        <v>60</v>
      </c>
      <c r="I5" s="14" t="s">
        <v>61</v>
      </c>
      <c r="J5" s="1" t="s">
        <v>63</v>
      </c>
      <c r="K5" s="1" t="s">
        <v>60</v>
      </c>
      <c r="L5" s="14" t="s">
        <v>61</v>
      </c>
      <c r="M5" s="1" t="s">
        <v>63</v>
      </c>
      <c r="N5" s="1" t="s">
        <v>60</v>
      </c>
      <c r="O5" s="14" t="s">
        <v>61</v>
      </c>
      <c r="P5" s="29" t="s">
        <v>63</v>
      </c>
      <c r="Q5" s="1" t="s">
        <v>60</v>
      </c>
      <c r="R5" s="14" t="s">
        <v>61</v>
      </c>
      <c r="S5" s="29" t="s">
        <v>63</v>
      </c>
      <c r="T5" s="1" t="s">
        <v>60</v>
      </c>
      <c r="U5" s="14" t="s">
        <v>61</v>
      </c>
      <c r="V5" s="29" t="s">
        <v>63</v>
      </c>
      <c r="W5" s="325" t="s">
        <v>60</v>
      </c>
      <c r="X5" s="308" t="s">
        <v>61</v>
      </c>
      <c r="Y5" s="29" t="s">
        <v>63</v>
      </c>
      <c r="Z5" s="308" t="s">
        <v>60</v>
      </c>
      <c r="AA5" s="308" t="s">
        <v>61</v>
      </c>
      <c r="AB5" s="88" t="s">
        <v>63</v>
      </c>
      <c r="AC5" s="308" t="s">
        <v>60</v>
      </c>
      <c r="AD5" s="308" t="s">
        <v>61</v>
      </c>
      <c r="AE5" s="88" t="s">
        <v>63</v>
      </c>
      <c r="AF5" s="456"/>
      <c r="AG5" s="707"/>
      <c r="AH5" s="707"/>
      <c r="AI5" s="707"/>
      <c r="AJ5" s="506"/>
      <c r="AK5" s="707"/>
      <c r="AL5" s="707"/>
      <c r="AM5" s="707"/>
      <c r="AN5" s="304"/>
      <c r="AO5"/>
      <c r="AP5"/>
      <c r="AQ5"/>
    </row>
    <row r="6" spans="1:56" s="27" customFormat="1" x14ac:dyDescent="0.25">
      <c r="C6" s="7"/>
      <c r="W6" s="419"/>
      <c r="X6" s="419"/>
      <c r="Y6" s="419"/>
      <c r="Z6" s="304"/>
      <c r="AA6" s="304"/>
      <c r="AB6" s="304"/>
      <c r="AC6" s="304"/>
      <c r="AD6" s="304"/>
      <c r="AE6" s="286"/>
      <c r="AF6" s="456"/>
      <c r="AG6" s="456"/>
      <c r="AH6" s="304"/>
      <c r="AI6" s="304"/>
      <c r="AJ6" s="304"/>
      <c r="AK6" s="304"/>
      <c r="AL6" s="304"/>
      <c r="AM6" s="304"/>
      <c r="AN6" s="304"/>
      <c r="AO6"/>
      <c r="AP6"/>
      <c r="AQ6"/>
    </row>
    <row r="7" spans="1:56" s="27" customFormat="1" x14ac:dyDescent="0.25">
      <c r="A7" s="143" t="s">
        <v>37</v>
      </c>
      <c r="B7" s="147">
        <v>597795</v>
      </c>
      <c r="C7" s="147">
        <v>4423370</v>
      </c>
      <c r="D7" s="148">
        <f>B7/C7*1000</f>
        <v>135.14469736874827</v>
      </c>
      <c r="E7" s="53">
        <v>616465</v>
      </c>
      <c r="F7" s="153">
        <v>4412243</v>
      </c>
      <c r="G7" s="9">
        <f>E7/F7*1000</f>
        <v>139.71691948970172</v>
      </c>
      <c r="H7" s="54">
        <v>637303</v>
      </c>
      <c r="I7" s="153">
        <v>4393894</v>
      </c>
      <c r="J7" s="9">
        <f>H7/I7*1000</f>
        <v>145.04287085669341</v>
      </c>
      <c r="K7" s="54">
        <v>437692</v>
      </c>
      <c r="L7" s="153">
        <v>4377287</v>
      </c>
      <c r="M7" s="32">
        <f>K7/L7*1000</f>
        <v>99.991615811346165</v>
      </c>
      <c r="N7" s="54">
        <v>415380</v>
      </c>
      <c r="O7" s="153">
        <v>4360129.5</v>
      </c>
      <c r="P7" s="9">
        <f>N7/O7*1000</f>
        <v>95.26781257299811</v>
      </c>
      <c r="Q7" s="54">
        <v>403042</v>
      </c>
      <c r="R7" s="153">
        <v>4339238</v>
      </c>
      <c r="S7" s="9">
        <f>Q7/R7*1000</f>
        <v>92.883128328061275</v>
      </c>
      <c r="T7" s="53">
        <v>392346</v>
      </c>
      <c r="U7" s="153">
        <v>4319891</v>
      </c>
      <c r="V7" s="9">
        <f>T7/U7*1000</f>
        <v>90.823124935328224</v>
      </c>
      <c r="W7" s="153">
        <v>336589</v>
      </c>
      <c r="X7" s="153">
        <v>4292213.5</v>
      </c>
      <c r="Y7" s="148">
        <f>W7/X7*1000</f>
        <v>78.418512965396516</v>
      </c>
      <c r="Z7" s="153">
        <v>275224</v>
      </c>
      <c r="AA7" s="153">
        <v>4264780</v>
      </c>
      <c r="AB7" s="32">
        <f>Z7/AA7*1000</f>
        <v>64.534161199405361</v>
      </c>
      <c r="AC7" s="147">
        <v>231796</v>
      </c>
      <c r="AD7" s="153">
        <v>4248543</v>
      </c>
      <c r="AE7" s="32">
        <f>(AC7/AD7)*1000</f>
        <v>54.558939382277643</v>
      </c>
      <c r="AF7" s="456"/>
      <c r="AG7" s="334">
        <f>(AC7-Z7)/Z7*100</f>
        <v>-15.779147167398191</v>
      </c>
      <c r="AH7" s="286">
        <f>AE7-AB7</f>
        <v>-9.9752218171277178</v>
      </c>
      <c r="AI7" s="286">
        <f>(AE7-AB7)/AB7*100</f>
        <v>-15.457273530378874</v>
      </c>
      <c r="AJ7" s="304"/>
      <c r="AK7" s="286">
        <f>(AC7-B7)/B7*100</f>
        <v>-61.224834600490126</v>
      </c>
      <c r="AL7" s="286">
        <f>AE7-D7</f>
        <v>-80.585757986470625</v>
      </c>
      <c r="AM7" s="286">
        <f>(AE7-D7)/D7*100</f>
        <v>-59.629241513330577</v>
      </c>
      <c r="AN7" s="304"/>
      <c r="AO7"/>
      <c r="AP7"/>
      <c r="AQ7"/>
    </row>
    <row r="8" spans="1:56" s="27" customFormat="1" x14ac:dyDescent="0.25">
      <c r="A8" s="225" t="s">
        <v>82</v>
      </c>
      <c r="B8" s="147">
        <v>6646</v>
      </c>
      <c r="C8" s="147">
        <v>128098</v>
      </c>
      <c r="D8" s="148">
        <f t="shared" ref="D8:D35" si="0">B8/C8*1000</f>
        <v>51.882152726818532</v>
      </c>
      <c r="E8" s="53">
        <v>5293</v>
      </c>
      <c r="F8" s="153">
        <v>128108.5</v>
      </c>
      <c r="G8" s="9">
        <f>E8/F8*1000</f>
        <v>41.316540276406329</v>
      </c>
      <c r="H8" s="54">
        <v>5368</v>
      </c>
      <c r="I8" s="153">
        <v>127501</v>
      </c>
      <c r="J8" s="9">
        <f>H8/I8*1000</f>
        <v>42.101630575446471</v>
      </c>
      <c r="K8" s="54">
        <v>4324</v>
      </c>
      <c r="L8" s="153">
        <v>126853.5</v>
      </c>
      <c r="M8" s="32">
        <f>K8/L8*1000</f>
        <v>34.086564422739613</v>
      </c>
      <c r="N8" s="54">
        <v>3220</v>
      </c>
      <c r="O8" s="153">
        <v>126445</v>
      </c>
      <c r="P8" s="9">
        <f>N8/O8*1000</f>
        <v>25.46561746213769</v>
      </c>
      <c r="Q8" s="54">
        <v>2842</v>
      </c>
      <c r="R8" s="153">
        <v>125933</v>
      </c>
      <c r="S8" s="9">
        <f>Q8/R8*1000</f>
        <v>22.567555763779154</v>
      </c>
      <c r="T8" s="53">
        <v>2679</v>
      </c>
      <c r="U8" s="153">
        <v>125343.5</v>
      </c>
      <c r="V8" s="9">
        <f>T8/U8*1000</f>
        <v>21.373266264305688</v>
      </c>
      <c r="W8" s="153">
        <v>2517</v>
      </c>
      <c r="X8" s="153">
        <v>124464.5</v>
      </c>
      <c r="Y8" s="148">
        <f t="shared" ref="Y8:Y35" si="1">W8/X8*1000</f>
        <v>20.222633763040868</v>
      </c>
      <c r="Z8" s="153">
        <v>1703</v>
      </c>
      <c r="AA8" s="153">
        <v>123627.5</v>
      </c>
      <c r="AB8" s="32">
        <f t="shared" ref="AB8:AB35" si="2">Z8/AA8*1000</f>
        <v>13.775252269923762</v>
      </c>
      <c r="AC8" s="147">
        <v>1267</v>
      </c>
      <c r="AD8" s="153">
        <v>123157.5</v>
      </c>
      <c r="AE8" s="32">
        <f t="shared" ref="AE8:AE35" si="3">(AC8/AD8)*1000</f>
        <v>10.28763981081136</v>
      </c>
      <c r="AF8" s="456"/>
      <c r="AG8" s="334">
        <f t="shared" ref="AG8:AG35" si="4">(AC8-Z8)/Z8*100</f>
        <v>-25.601879036993541</v>
      </c>
      <c r="AH8" s="286">
        <f t="shared" ref="AH8:AH35" si="5">AE8-AB8</f>
        <v>-3.4876124591124018</v>
      </c>
      <c r="AI8" s="286">
        <f t="shared" ref="AI8:AI35" si="6">(AE8-AB8)/AB8*100</f>
        <v>-25.317957092713943</v>
      </c>
      <c r="AJ8" s="304"/>
      <c r="AK8" s="286">
        <f t="shared" ref="AK8:AK35" si="7">(AC8-B8)/B8*100</f>
        <v>-80.93590129401143</v>
      </c>
      <c r="AL8" s="286">
        <f t="shared" ref="AL8:AL35" si="8">AE8-D8</f>
        <v>-41.594512916007176</v>
      </c>
      <c r="AM8" s="286">
        <f t="shared" ref="AM8:AM35" si="9">(AE8-D8)/D8*100</f>
        <v>-80.171139264440072</v>
      </c>
      <c r="AN8" s="304"/>
      <c r="AO8"/>
      <c r="AP8"/>
      <c r="AQ8"/>
    </row>
    <row r="9" spans="1:56" s="27" customFormat="1" x14ac:dyDescent="0.25">
      <c r="A9" s="143" t="s">
        <v>5</v>
      </c>
      <c r="B9" s="147">
        <v>169461</v>
      </c>
      <c r="C9" s="147">
        <v>1583822</v>
      </c>
      <c r="D9" s="148">
        <f>B9/C9*1000</f>
        <v>106.99497797100938</v>
      </c>
      <c r="E9" s="53">
        <v>188010</v>
      </c>
      <c r="F9" s="153">
        <v>1574874.5</v>
      </c>
      <c r="G9" s="9">
        <f>E9/F9*1000</f>
        <v>119.38094114800894</v>
      </c>
      <c r="H9" s="54">
        <v>205461</v>
      </c>
      <c r="I9" s="153">
        <v>1563584.5</v>
      </c>
      <c r="J9" s="9">
        <f>H9/I9*1000</f>
        <v>131.40383522604631</v>
      </c>
      <c r="K9" s="54">
        <v>135488</v>
      </c>
      <c r="L9" s="153">
        <v>1554560.5</v>
      </c>
      <c r="M9" s="32">
        <f>K9/L9*1000</f>
        <v>87.15517987238195</v>
      </c>
      <c r="N9" s="54">
        <v>123262</v>
      </c>
      <c r="O9" s="153">
        <v>1546460</v>
      </c>
      <c r="P9" s="9">
        <f>N9/O9*1000</f>
        <v>79.705908979217043</v>
      </c>
      <c r="Q9" s="54">
        <v>127789</v>
      </c>
      <c r="R9" s="153">
        <v>1537260.5</v>
      </c>
      <c r="S9" s="9">
        <f>Q9/R9*1000</f>
        <v>83.127745752915658</v>
      </c>
      <c r="T9" s="53">
        <v>114715</v>
      </c>
      <c r="U9" s="153">
        <v>1528903</v>
      </c>
      <c r="V9" s="9">
        <f>T9/U9*1000</f>
        <v>75.030920862867049</v>
      </c>
      <c r="W9" s="153">
        <v>112890</v>
      </c>
      <c r="X9" s="153">
        <v>1517315.5</v>
      </c>
      <c r="Y9" s="148">
        <f t="shared" si="1"/>
        <v>74.401138062584877</v>
      </c>
      <c r="Z9" s="153">
        <v>118097</v>
      </c>
      <c r="AA9" s="153">
        <v>1509516</v>
      </c>
      <c r="AB9" s="32">
        <f t="shared" si="2"/>
        <v>78.235010427183283</v>
      </c>
      <c r="AC9" s="147">
        <v>79618</v>
      </c>
      <c r="AD9" s="153">
        <v>1505925.5</v>
      </c>
      <c r="AE9" s="32">
        <f t="shared" si="3"/>
        <v>52.869813280935873</v>
      </c>
      <c r="AF9" s="456"/>
      <c r="AG9" s="334">
        <f t="shared" si="4"/>
        <v>-32.582538083101184</v>
      </c>
      <c r="AH9" s="286">
        <f t="shared" si="5"/>
        <v>-25.365197146247411</v>
      </c>
      <c r="AI9" s="286">
        <f t="shared" si="6"/>
        <v>-32.421798128161434</v>
      </c>
      <c r="AJ9" s="304"/>
      <c r="AK9" s="286">
        <f t="shared" si="7"/>
        <v>-53.016918346994288</v>
      </c>
      <c r="AL9" s="286">
        <f t="shared" si="8"/>
        <v>-54.125164690073504</v>
      </c>
      <c r="AM9" s="286">
        <f t="shared" si="9"/>
        <v>-50.586640341884916</v>
      </c>
      <c r="AN9" s="304"/>
      <c r="AO9"/>
      <c r="AP9"/>
      <c r="AQ9"/>
    </row>
    <row r="10" spans="1:56" s="27" customFormat="1" x14ac:dyDescent="0.25">
      <c r="A10" s="143" t="s">
        <v>6</v>
      </c>
      <c r="B10" s="147">
        <v>1784179</v>
      </c>
      <c r="C10" s="147">
        <v>9903655</v>
      </c>
      <c r="D10" s="148">
        <f t="shared" si="0"/>
        <v>180.15358976054799</v>
      </c>
      <c r="E10" s="53">
        <v>1935059</v>
      </c>
      <c r="F10" s="153">
        <v>9942269</v>
      </c>
      <c r="G10" s="9">
        <f>E10/F10*1000</f>
        <v>194.62951565683849</v>
      </c>
      <c r="H10" s="54">
        <v>1989485</v>
      </c>
      <c r="I10" s="153">
        <v>9956608</v>
      </c>
      <c r="J10" s="9">
        <f>H10/I10*1000</f>
        <v>199.81553958938628</v>
      </c>
      <c r="K10" s="54">
        <v>1628326</v>
      </c>
      <c r="L10" s="153">
        <v>9964433</v>
      </c>
      <c r="M10" s="32">
        <f>K10/L10*1000</f>
        <v>163.41381391194059</v>
      </c>
      <c r="N10" s="54">
        <v>1584707</v>
      </c>
      <c r="O10" s="153">
        <v>9978690.5</v>
      </c>
      <c r="P10" s="9">
        <f>N10/O10*1000</f>
        <v>158.80911428207938</v>
      </c>
      <c r="Q10" s="54">
        <v>1606403</v>
      </c>
      <c r="R10" s="153">
        <v>9998897.5</v>
      </c>
      <c r="S10" s="9">
        <f>Q10/R10*1000</f>
        <v>160.6580125458832</v>
      </c>
      <c r="T10" s="53">
        <v>1671164</v>
      </c>
      <c r="U10" s="153">
        <v>10019217.5</v>
      </c>
      <c r="V10" s="9">
        <f>T10/U10*1000</f>
        <v>166.79586005593748</v>
      </c>
      <c r="W10" s="153">
        <v>1469852</v>
      </c>
      <c r="X10" s="153">
        <v>9997297</v>
      </c>
      <c r="Y10" s="148">
        <f t="shared" si="1"/>
        <v>147.02494084150948</v>
      </c>
      <c r="Z10" s="153">
        <v>1081607</v>
      </c>
      <c r="AA10" s="153">
        <v>9954998</v>
      </c>
      <c r="AB10" s="32">
        <f t="shared" si="2"/>
        <v>108.64964513302765</v>
      </c>
      <c r="AC10" s="147">
        <v>982638</v>
      </c>
      <c r="AD10" s="153">
        <v>9946873</v>
      </c>
      <c r="AE10" s="32">
        <f t="shared" si="3"/>
        <v>98.788634377859253</v>
      </c>
      <c r="AF10" s="456"/>
      <c r="AG10" s="334">
        <f t="shared" si="4"/>
        <v>-9.1501811656174556</v>
      </c>
      <c r="AH10" s="286">
        <f t="shared" si="5"/>
        <v>-9.8610107551683939</v>
      </c>
      <c r="AI10" s="286">
        <f t="shared" si="6"/>
        <v>-9.0759714337721427</v>
      </c>
      <c r="AJ10" s="304"/>
      <c r="AK10" s="286">
        <f t="shared" si="7"/>
        <v>-44.924920649777853</v>
      </c>
      <c r="AL10" s="286">
        <f t="shared" si="8"/>
        <v>-81.364955382688734</v>
      </c>
      <c r="AM10" s="286">
        <f t="shared" si="9"/>
        <v>-45.164215429087676</v>
      </c>
      <c r="AN10" s="304"/>
      <c r="AO10"/>
      <c r="AP10"/>
      <c r="AQ10"/>
    </row>
    <row r="11" spans="1:56" s="166" customFormat="1" x14ac:dyDescent="0.25">
      <c r="A11" s="225" t="s">
        <v>83</v>
      </c>
      <c r="B11" s="147">
        <v>29900</v>
      </c>
      <c r="C11" s="147">
        <v>1048628</v>
      </c>
      <c r="D11" s="148">
        <f t="shared" si="0"/>
        <v>28.51344804830693</v>
      </c>
      <c r="E11" s="53">
        <v>25300</v>
      </c>
      <c r="F11" s="153">
        <v>1054192</v>
      </c>
      <c r="G11" s="32">
        <f>E11/F11*1000</f>
        <v>23.999423254966839</v>
      </c>
      <c r="H11" s="54">
        <v>25216</v>
      </c>
      <c r="I11" s="153">
        <v>1057973.5</v>
      </c>
      <c r="J11" s="32">
        <f>H11/I11*1000</f>
        <v>23.834245375711205</v>
      </c>
      <c r="K11" s="54">
        <v>18986</v>
      </c>
      <c r="L11" s="153">
        <v>1061749.5</v>
      </c>
      <c r="M11" s="32">
        <f>K11/L11*1000</f>
        <v>17.881807337794836</v>
      </c>
      <c r="N11" s="54">
        <v>16479</v>
      </c>
      <c r="O11" s="153">
        <v>1066236</v>
      </c>
      <c r="P11" s="32">
        <f>N11/O11*1000</f>
        <v>15.455302578416036</v>
      </c>
      <c r="Q11" s="54">
        <v>14130</v>
      </c>
      <c r="R11" s="153">
        <v>1071386</v>
      </c>
      <c r="S11" s="32">
        <f>Q11/R11*1000</f>
        <v>13.188524024021222</v>
      </c>
      <c r="T11" s="107">
        <v>14818</v>
      </c>
      <c r="U11" s="153">
        <v>1076051.5</v>
      </c>
      <c r="V11" s="9">
        <f>T11/U11*1000</f>
        <v>13.770716364411927</v>
      </c>
      <c r="W11" s="153">
        <v>10924</v>
      </c>
      <c r="X11" s="153">
        <v>1078264.5</v>
      </c>
      <c r="Y11" s="148">
        <f t="shared" si="1"/>
        <v>10.131094921515084</v>
      </c>
      <c r="Z11" s="153">
        <v>9784</v>
      </c>
      <c r="AA11" s="153">
        <v>1076017</v>
      </c>
      <c r="AB11" s="32">
        <f t="shared" si="2"/>
        <v>9.0927931436027496</v>
      </c>
      <c r="AC11" s="147">
        <v>8585</v>
      </c>
      <c r="AD11" s="153">
        <v>1074445.5</v>
      </c>
      <c r="AE11" s="32">
        <f t="shared" si="3"/>
        <v>7.990167951748135</v>
      </c>
      <c r="AF11" s="456"/>
      <c r="AG11" s="334">
        <f t="shared" si="4"/>
        <v>-12.254701553556828</v>
      </c>
      <c r="AH11" s="286">
        <f t="shared" si="5"/>
        <v>-1.1026251918546146</v>
      </c>
      <c r="AI11" s="286">
        <f t="shared" si="6"/>
        <v>-12.126363972443038</v>
      </c>
      <c r="AJ11" s="304"/>
      <c r="AK11" s="286">
        <f t="shared" si="7"/>
        <v>-71.287625418060202</v>
      </c>
      <c r="AL11" s="286">
        <f t="shared" si="8"/>
        <v>-20.523280096558796</v>
      </c>
      <c r="AM11" s="286">
        <f t="shared" si="9"/>
        <v>-71.977545689278458</v>
      </c>
      <c r="AN11" s="304"/>
      <c r="AO11"/>
      <c r="AP11"/>
      <c r="AQ11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6" s="166" customFormat="1" x14ac:dyDescent="0.25">
      <c r="A12" s="165" t="s">
        <v>3</v>
      </c>
      <c r="B12" s="163">
        <v>13564</v>
      </c>
      <c r="C12" s="163">
        <v>513504</v>
      </c>
      <c r="D12" s="164">
        <f>B12/C12*1000</f>
        <v>26.414594628279428</v>
      </c>
      <c r="E12" s="163">
        <v>11543</v>
      </c>
      <c r="F12" s="163">
        <v>516691.5</v>
      </c>
      <c r="G12" s="164">
        <f t="shared" ref="G12:G13" si="10">E12/F12*1000</f>
        <v>22.340216550881909</v>
      </c>
      <c r="H12" s="163">
        <v>11828</v>
      </c>
      <c r="I12" s="163">
        <v>519123</v>
      </c>
      <c r="J12" s="164">
        <f t="shared" ref="J12:J13" si="11">H12/I12*1000</f>
        <v>22.78458091820243</v>
      </c>
      <c r="K12" s="163">
        <v>8448</v>
      </c>
      <c r="L12" s="163">
        <v>521853</v>
      </c>
      <c r="M12" s="164">
        <f t="shared" ref="M12:M13" si="12">K12/L12*1000</f>
        <v>16.188466867106253</v>
      </c>
      <c r="N12" s="163">
        <v>7366</v>
      </c>
      <c r="O12" s="163">
        <v>525113</v>
      </c>
      <c r="P12" s="164">
        <f t="shared" ref="P12:P13" si="13">N12/O12*1000</f>
        <v>14.027456947361806</v>
      </c>
      <c r="Q12" s="163">
        <v>6771</v>
      </c>
      <c r="R12" s="163">
        <v>528542.5</v>
      </c>
      <c r="S12" s="164">
        <f t="shared" ref="S12:S13" si="14">Q12/R12*1000</f>
        <v>12.810701126210287</v>
      </c>
      <c r="T12" s="163">
        <v>9047</v>
      </c>
      <c r="U12" s="163">
        <v>531478.5</v>
      </c>
      <c r="V12" s="164">
        <f t="shared" ref="V12:V13" si="15">T12/U12*1000</f>
        <v>17.022325456250815</v>
      </c>
      <c r="W12" s="153">
        <v>6292</v>
      </c>
      <c r="X12" s="153">
        <v>533179.5</v>
      </c>
      <c r="Y12" s="148">
        <f t="shared" si="1"/>
        <v>11.800903823196503</v>
      </c>
      <c r="Z12" s="153">
        <v>6085</v>
      </c>
      <c r="AA12" s="153">
        <v>533165.5</v>
      </c>
      <c r="AB12" s="32">
        <f t="shared" si="2"/>
        <v>11.412966517901102</v>
      </c>
      <c r="AC12" s="147">
        <v>4468</v>
      </c>
      <c r="AD12" s="153">
        <v>532941.5</v>
      </c>
      <c r="AE12" s="32">
        <f t="shared" si="3"/>
        <v>8.3836593697432082</v>
      </c>
      <c r="AF12" s="456"/>
      <c r="AG12" s="334">
        <f t="shared" si="4"/>
        <v>-26.57354149548069</v>
      </c>
      <c r="AH12" s="286">
        <f t="shared" si="5"/>
        <v>-3.0293071481578941</v>
      </c>
      <c r="AI12" s="286">
        <f t="shared" si="6"/>
        <v>-26.542679709140142</v>
      </c>
      <c r="AK12" s="286">
        <f t="shared" si="7"/>
        <v>-67.059864346800353</v>
      </c>
      <c r="AL12" s="286">
        <f t="shared" si="8"/>
        <v>-18.030935258536218</v>
      </c>
      <c r="AM12" s="286">
        <f t="shared" si="9"/>
        <v>-68.261260535235792</v>
      </c>
    </row>
    <row r="13" spans="1:56" s="27" customFormat="1" x14ac:dyDescent="0.25">
      <c r="A13" s="165" t="s">
        <v>4</v>
      </c>
      <c r="B13" s="163">
        <v>16336</v>
      </c>
      <c r="C13" s="163">
        <v>535124</v>
      </c>
      <c r="D13" s="164">
        <f>B13/C13*1000</f>
        <v>30.527503905636824</v>
      </c>
      <c r="E13" s="163">
        <v>13757</v>
      </c>
      <c r="F13" s="163">
        <v>537500.5</v>
      </c>
      <c r="G13" s="164">
        <f t="shared" si="10"/>
        <v>25.594394795911818</v>
      </c>
      <c r="H13" s="163">
        <v>13388</v>
      </c>
      <c r="I13" s="163">
        <v>538850.5</v>
      </c>
      <c r="J13" s="164">
        <f t="shared" si="11"/>
        <v>24.845481260572274</v>
      </c>
      <c r="K13" s="163">
        <v>10538</v>
      </c>
      <c r="L13" s="163">
        <v>539896.5</v>
      </c>
      <c r="M13" s="164">
        <f t="shared" si="12"/>
        <v>19.518555871356824</v>
      </c>
      <c r="N13" s="163">
        <v>9113</v>
      </c>
      <c r="O13" s="163">
        <v>541123</v>
      </c>
      <c r="P13" s="164">
        <f t="shared" si="13"/>
        <v>16.840903084880889</v>
      </c>
      <c r="Q13" s="163">
        <v>7359</v>
      </c>
      <c r="R13" s="163">
        <v>542843.5</v>
      </c>
      <c r="S13" s="164">
        <f t="shared" si="14"/>
        <v>13.55639332514804</v>
      </c>
      <c r="T13" s="163">
        <v>5771</v>
      </c>
      <c r="U13" s="163">
        <v>544573</v>
      </c>
      <c r="V13" s="164">
        <f t="shared" si="15"/>
        <v>10.597293659435925</v>
      </c>
      <c r="W13" s="153">
        <v>4632</v>
      </c>
      <c r="X13" s="153">
        <v>545085</v>
      </c>
      <c r="Y13" s="148">
        <f t="shared" si="1"/>
        <v>8.4977572305236801</v>
      </c>
      <c r="Z13" s="153">
        <v>3699</v>
      </c>
      <c r="AA13" s="153">
        <v>542851.5</v>
      </c>
      <c r="AB13" s="32">
        <f t="shared" si="2"/>
        <v>6.8140181983470614</v>
      </c>
      <c r="AC13" s="147">
        <v>4117</v>
      </c>
      <c r="AD13" s="153">
        <v>541504</v>
      </c>
      <c r="AE13" s="32">
        <f t="shared" si="3"/>
        <v>7.602898593546862</v>
      </c>
      <c r="AF13" s="456"/>
      <c r="AG13" s="334">
        <f t="shared" si="4"/>
        <v>11.300351446336848</v>
      </c>
      <c r="AH13" s="286">
        <f t="shared" si="5"/>
        <v>0.78888039519980069</v>
      </c>
      <c r="AI13" s="286">
        <f t="shared" si="6"/>
        <v>11.577315648953897</v>
      </c>
      <c r="AJ13" s="166"/>
      <c r="AK13" s="286">
        <f t="shared" si="7"/>
        <v>-74.797992164544567</v>
      </c>
      <c r="AL13" s="286">
        <f t="shared" si="8"/>
        <v>-22.924605312089962</v>
      </c>
      <c r="AM13" s="286">
        <f t="shared" si="9"/>
        <v>-75.094922214904685</v>
      </c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</row>
    <row r="14" spans="1:56" s="27" customFormat="1" x14ac:dyDescent="0.25">
      <c r="A14" s="143" t="s">
        <v>7</v>
      </c>
      <c r="B14" s="147">
        <v>572948</v>
      </c>
      <c r="C14" s="147">
        <v>4903563.5</v>
      </c>
      <c r="D14" s="148">
        <f t="shared" si="0"/>
        <v>116.8431896517706</v>
      </c>
      <c r="E14" s="53">
        <v>625815</v>
      </c>
      <c r="F14" s="153">
        <v>4904203</v>
      </c>
      <c r="G14" s="9">
        <f t="shared" ref="G14:G28" si="16">E14/F14*1000</f>
        <v>127.60789061953592</v>
      </c>
      <c r="H14" s="54">
        <v>636910</v>
      </c>
      <c r="I14" s="153">
        <v>4896671</v>
      </c>
      <c r="J14" s="9">
        <f t="shared" ref="J14:J28" si="17">H14/I14*1000</f>
        <v>130.07000061878773</v>
      </c>
      <c r="K14" s="54">
        <v>487708</v>
      </c>
      <c r="L14" s="153">
        <v>4887010.5</v>
      </c>
      <c r="M14" s="32">
        <f t="shared" ref="M14:M28" si="18">K14/L14*1000</f>
        <v>99.796798062946664</v>
      </c>
      <c r="N14" s="54">
        <v>465102</v>
      </c>
      <c r="O14" s="153">
        <v>4882154.5</v>
      </c>
      <c r="P14" s="9">
        <f t="shared" ref="P14:P28" si="19">N14/O14*1000</f>
        <v>95.265727457006946</v>
      </c>
      <c r="Q14" s="54">
        <v>457606</v>
      </c>
      <c r="R14" s="153">
        <v>4882763</v>
      </c>
      <c r="S14" s="9">
        <f t="shared" ref="S14:S28" si="20">Q14/R14*1000</f>
        <v>93.718658882276287</v>
      </c>
      <c r="T14" s="53">
        <v>472978</v>
      </c>
      <c r="U14" s="153">
        <v>4881861.5</v>
      </c>
      <c r="V14" s="9">
        <f t="shared" ref="V14:V28" si="21">T14/U14*1000</f>
        <v>96.884764141711116</v>
      </c>
      <c r="W14" s="153">
        <v>712619</v>
      </c>
      <c r="X14" s="153">
        <v>4865793</v>
      </c>
      <c r="Y14" s="148">
        <f t="shared" si="1"/>
        <v>146.45485329934914</v>
      </c>
      <c r="Z14" s="153">
        <v>731248</v>
      </c>
      <c r="AA14" s="153">
        <v>4850099</v>
      </c>
      <c r="AB14" s="32">
        <f t="shared" si="2"/>
        <v>150.76970593796128</v>
      </c>
      <c r="AC14" s="147">
        <v>644844</v>
      </c>
      <c r="AD14" s="153">
        <v>4842999</v>
      </c>
      <c r="AE14" s="32">
        <f t="shared" si="3"/>
        <v>133.14972809203553</v>
      </c>
      <c r="AF14" s="456"/>
      <c r="AG14" s="334">
        <f t="shared" si="4"/>
        <v>-11.815963941097959</v>
      </c>
      <c r="AH14" s="286">
        <f t="shared" si="5"/>
        <v>-17.619977845925746</v>
      </c>
      <c r="AI14" s="286">
        <f t="shared" si="6"/>
        <v>-11.686683167755209</v>
      </c>
      <c r="AJ14" s="304"/>
      <c r="AK14" s="286">
        <f t="shared" si="7"/>
        <v>12.548433714752475</v>
      </c>
      <c r="AL14" s="286">
        <f t="shared" si="8"/>
        <v>16.30653844026493</v>
      </c>
      <c r="AM14" s="286">
        <f t="shared" si="9"/>
        <v>13.955916890717837</v>
      </c>
      <c r="AN14" s="304"/>
      <c r="AO14"/>
      <c r="AP14"/>
      <c r="AQ14"/>
    </row>
    <row r="15" spans="1:56" s="27" customFormat="1" x14ac:dyDescent="0.25">
      <c r="A15" s="143" t="s">
        <v>50</v>
      </c>
      <c r="B15" s="147">
        <v>91281</v>
      </c>
      <c r="C15" s="147">
        <v>1224985.5</v>
      </c>
      <c r="D15" s="148">
        <f t="shared" si="0"/>
        <v>74.515984066750178</v>
      </c>
      <c r="E15" s="53">
        <v>77844</v>
      </c>
      <c r="F15" s="153">
        <v>1223324</v>
      </c>
      <c r="G15" s="9">
        <f t="shared" si="16"/>
        <v>63.633183032459101</v>
      </c>
      <c r="H15" s="54">
        <v>78490</v>
      </c>
      <c r="I15" s="153">
        <v>1218936</v>
      </c>
      <c r="J15" s="9">
        <f t="shared" si="17"/>
        <v>64.392224038013481</v>
      </c>
      <c r="K15" s="54">
        <v>57292</v>
      </c>
      <c r="L15" s="153">
        <v>1214508.5</v>
      </c>
      <c r="M15" s="32">
        <f t="shared" si="18"/>
        <v>47.172992202195374</v>
      </c>
      <c r="N15" s="54">
        <v>54302</v>
      </c>
      <c r="O15" s="153">
        <v>1211982</v>
      </c>
      <c r="P15" s="9">
        <f t="shared" si="19"/>
        <v>44.804295773369567</v>
      </c>
      <c r="Q15" s="54">
        <v>46292</v>
      </c>
      <c r="R15" s="153">
        <v>1210784.5</v>
      </c>
      <c r="S15" s="9">
        <f t="shared" si="20"/>
        <v>38.233062943901245</v>
      </c>
      <c r="T15" s="53">
        <v>48885</v>
      </c>
      <c r="U15" s="153">
        <v>1208315</v>
      </c>
      <c r="V15" s="9">
        <f t="shared" si="21"/>
        <v>40.457165556994653</v>
      </c>
      <c r="W15" s="153">
        <v>41544</v>
      </c>
      <c r="X15" s="153">
        <v>1202484.5</v>
      </c>
      <c r="Y15" s="148">
        <f t="shared" si="1"/>
        <v>34.548470271342374</v>
      </c>
      <c r="Z15" s="153">
        <v>34197</v>
      </c>
      <c r="AA15" s="153">
        <v>1196700</v>
      </c>
      <c r="AB15" s="32">
        <f t="shared" si="2"/>
        <v>28.576084231637005</v>
      </c>
      <c r="AC15" s="147">
        <v>32962</v>
      </c>
      <c r="AD15" s="153">
        <v>1193419</v>
      </c>
      <c r="AE15" s="32">
        <f t="shared" si="3"/>
        <v>27.619804946963303</v>
      </c>
      <c r="AF15" s="456"/>
      <c r="AG15" s="334">
        <f t="shared" si="4"/>
        <v>-3.6114279030324297</v>
      </c>
      <c r="AH15" s="286">
        <f t="shared" si="5"/>
        <v>-0.95627928467370182</v>
      </c>
      <c r="AI15" s="286">
        <f t="shared" si="6"/>
        <v>-3.3464322015645198</v>
      </c>
      <c r="AJ15" s="304"/>
      <c r="AK15" s="286">
        <f t="shared" si="7"/>
        <v>-63.889527941192583</v>
      </c>
      <c r="AL15" s="286">
        <f t="shared" si="8"/>
        <v>-46.896179119786879</v>
      </c>
      <c r="AM15" s="286">
        <f t="shared" si="9"/>
        <v>-62.934388785335052</v>
      </c>
      <c r="AN15" s="304"/>
      <c r="AO15"/>
      <c r="AP15"/>
      <c r="AQ15"/>
    </row>
    <row r="16" spans="1:56" s="27" customFormat="1" x14ac:dyDescent="0.25">
      <c r="A16" s="143" t="s">
        <v>8</v>
      </c>
      <c r="B16" s="147">
        <v>683331</v>
      </c>
      <c r="C16" s="147">
        <v>4423849.5</v>
      </c>
      <c r="D16" s="148">
        <f t="shared" si="0"/>
        <v>154.46524570964723</v>
      </c>
      <c r="E16" s="53">
        <v>735807</v>
      </c>
      <c r="F16" s="153">
        <v>4433309</v>
      </c>
      <c r="G16" s="9">
        <f t="shared" si="16"/>
        <v>165.97241473581019</v>
      </c>
      <c r="H16" s="54">
        <v>767633</v>
      </c>
      <c r="I16" s="153">
        <v>4434928.5</v>
      </c>
      <c r="J16" s="9">
        <f t="shared" si="17"/>
        <v>173.08802159944631</v>
      </c>
      <c r="K16" s="54">
        <v>550939</v>
      </c>
      <c r="L16" s="153">
        <v>4437624</v>
      </c>
      <c r="M16" s="32">
        <f t="shared" si="18"/>
        <v>124.15179834974752</v>
      </c>
      <c r="N16" s="54">
        <v>536770</v>
      </c>
      <c r="O16" s="153">
        <v>4442844</v>
      </c>
      <c r="P16" s="9">
        <f t="shared" si="19"/>
        <v>120.81675611387661</v>
      </c>
      <c r="Q16" s="54">
        <v>435951</v>
      </c>
      <c r="R16" s="153">
        <v>4452686.5</v>
      </c>
      <c r="S16" s="9">
        <f t="shared" si="20"/>
        <v>97.907409380831098</v>
      </c>
      <c r="T16" s="53">
        <v>466674</v>
      </c>
      <c r="U16" s="153">
        <v>4461786</v>
      </c>
      <c r="V16" s="9">
        <f t="shared" si="21"/>
        <v>104.59354168935937</v>
      </c>
      <c r="W16" s="153">
        <v>504147</v>
      </c>
      <c r="X16" s="153">
        <v>4454834</v>
      </c>
      <c r="Y16" s="148">
        <f t="shared" si="1"/>
        <v>113.16852659380798</v>
      </c>
      <c r="Z16" s="153">
        <v>363501</v>
      </c>
      <c r="AA16" s="153">
        <v>4435457.5</v>
      </c>
      <c r="AB16" s="32">
        <f t="shared" si="2"/>
        <v>81.953439977724955</v>
      </c>
      <c r="AC16" s="147">
        <v>292146</v>
      </c>
      <c r="AD16" s="153">
        <v>4426147.5</v>
      </c>
      <c r="AE16" s="32">
        <f t="shared" si="3"/>
        <v>66.004578473717842</v>
      </c>
      <c r="AF16" s="456"/>
      <c r="AG16" s="334">
        <f t="shared" si="4"/>
        <v>-19.629932242277189</v>
      </c>
      <c r="AH16" s="286">
        <f t="shared" si="5"/>
        <v>-15.948861504007112</v>
      </c>
      <c r="AI16" s="286">
        <f t="shared" si="6"/>
        <v>-19.460881090948753</v>
      </c>
      <c r="AJ16" s="304"/>
      <c r="AK16" s="286">
        <f t="shared" si="7"/>
        <v>-57.24678084266629</v>
      </c>
      <c r="AL16" s="286">
        <f t="shared" si="8"/>
        <v>-88.460667235929392</v>
      </c>
      <c r="AM16" s="286">
        <f t="shared" si="9"/>
        <v>-57.268977775241069</v>
      </c>
      <c r="AN16" s="304"/>
      <c r="AO16"/>
      <c r="AP16"/>
      <c r="AQ16"/>
    </row>
    <row r="17" spans="1:56" s="27" customFormat="1" x14ac:dyDescent="0.25">
      <c r="A17" s="143" t="s">
        <v>9</v>
      </c>
      <c r="B17" s="147">
        <v>732836</v>
      </c>
      <c r="C17" s="147">
        <v>3743915</v>
      </c>
      <c r="D17" s="148">
        <f t="shared" si="0"/>
        <v>195.74055500725845</v>
      </c>
      <c r="E17" s="53">
        <v>681510</v>
      </c>
      <c r="F17" s="153">
        <v>3741668.5</v>
      </c>
      <c r="G17" s="32">
        <f t="shared" si="16"/>
        <v>182.14066799343661</v>
      </c>
      <c r="H17" s="54">
        <v>703974</v>
      </c>
      <c r="I17" s="153">
        <v>3732733</v>
      </c>
      <c r="J17" s="32">
        <f t="shared" si="17"/>
        <v>188.59479100166018</v>
      </c>
      <c r="K17" s="54">
        <v>541558</v>
      </c>
      <c r="L17" s="153">
        <v>3723906.5</v>
      </c>
      <c r="M17" s="32">
        <f t="shared" si="18"/>
        <v>145.42738922150701</v>
      </c>
      <c r="N17" s="54">
        <v>489431</v>
      </c>
      <c r="O17" s="153">
        <v>3716719.5</v>
      </c>
      <c r="P17" s="32">
        <f t="shared" si="19"/>
        <v>131.68359893718105</v>
      </c>
      <c r="Q17" s="54">
        <v>458219</v>
      </c>
      <c r="R17" s="153">
        <v>3706695.5</v>
      </c>
      <c r="S17" s="32">
        <f t="shared" si="20"/>
        <v>123.61927220620092</v>
      </c>
      <c r="T17" s="53">
        <v>410585</v>
      </c>
      <c r="U17" s="153">
        <v>3696949</v>
      </c>
      <c r="V17" s="9">
        <f t="shared" si="21"/>
        <v>111.06049880590726</v>
      </c>
      <c r="W17" s="153">
        <v>343880</v>
      </c>
      <c r="X17" s="153">
        <v>3680444</v>
      </c>
      <c r="Y17" s="148">
        <f t="shared" si="1"/>
        <v>93.434379112954858</v>
      </c>
      <c r="Z17" s="153">
        <v>297250</v>
      </c>
      <c r="AA17" s="153">
        <v>3665762</v>
      </c>
      <c r="AB17" s="32">
        <f t="shared" si="2"/>
        <v>81.088188485777309</v>
      </c>
      <c r="AC17" s="147">
        <v>262298</v>
      </c>
      <c r="AD17" s="153">
        <v>3657171.5</v>
      </c>
      <c r="AE17" s="32">
        <f t="shared" si="3"/>
        <v>71.721547649597511</v>
      </c>
      <c r="AF17" s="456"/>
      <c r="AG17" s="334">
        <f t="shared" si="4"/>
        <v>-11.758452481076535</v>
      </c>
      <c r="AH17" s="286">
        <f t="shared" si="5"/>
        <v>-9.3666408361797977</v>
      </c>
      <c r="AI17" s="286">
        <f t="shared" si="6"/>
        <v>-11.551177811578176</v>
      </c>
      <c r="AJ17" s="304"/>
      <c r="AK17" s="286">
        <f t="shared" si="7"/>
        <v>-64.207817301551785</v>
      </c>
      <c r="AL17" s="286">
        <f t="shared" si="8"/>
        <v>-124.01900735766094</v>
      </c>
      <c r="AM17" s="286">
        <f t="shared" si="9"/>
        <v>-63.358871825545847</v>
      </c>
      <c r="AN17" s="304"/>
      <c r="AO17"/>
      <c r="AP17"/>
      <c r="AQ17"/>
    </row>
    <row r="18" spans="1:56" s="27" customFormat="1" x14ac:dyDescent="0.25">
      <c r="A18" s="143" t="s">
        <v>10</v>
      </c>
      <c r="B18" s="147">
        <v>178449</v>
      </c>
      <c r="C18" s="147">
        <v>892420.5</v>
      </c>
      <c r="D18" s="148">
        <f t="shared" si="0"/>
        <v>199.96066876545308</v>
      </c>
      <c r="E18" s="53">
        <v>173740</v>
      </c>
      <c r="F18" s="153">
        <v>890193.5</v>
      </c>
      <c r="G18" s="9">
        <f t="shared" si="16"/>
        <v>195.17104988971499</v>
      </c>
      <c r="H18" s="54">
        <v>165857</v>
      </c>
      <c r="I18" s="153">
        <v>886190</v>
      </c>
      <c r="J18" s="9">
        <f t="shared" si="17"/>
        <v>187.15738159988265</v>
      </c>
      <c r="K18" s="54">
        <v>127855</v>
      </c>
      <c r="L18" s="153">
        <v>882542</v>
      </c>
      <c r="M18" s="32">
        <f t="shared" si="18"/>
        <v>144.87129224444843</v>
      </c>
      <c r="N18" s="54">
        <v>125916</v>
      </c>
      <c r="O18" s="153">
        <v>878734.5</v>
      </c>
      <c r="P18" s="9">
        <f t="shared" si="19"/>
        <v>143.29242791764747</v>
      </c>
      <c r="Q18" s="54">
        <v>116381</v>
      </c>
      <c r="R18" s="153">
        <v>875110.5</v>
      </c>
      <c r="S18" s="9">
        <f t="shared" si="20"/>
        <v>132.99006239783435</v>
      </c>
      <c r="T18" s="53">
        <v>128121</v>
      </c>
      <c r="U18" s="153">
        <v>871954.5</v>
      </c>
      <c r="V18" s="9">
        <f t="shared" si="21"/>
        <v>146.93541922198921</v>
      </c>
      <c r="W18" s="153">
        <v>135555</v>
      </c>
      <c r="X18" s="153">
        <v>867589</v>
      </c>
      <c r="Y18" s="148">
        <f t="shared" si="1"/>
        <v>156.24333641851155</v>
      </c>
      <c r="Z18" s="153">
        <v>114964</v>
      </c>
      <c r="AA18" s="153">
        <v>861912.5</v>
      </c>
      <c r="AB18" s="32">
        <f t="shared" si="2"/>
        <v>133.38244891447798</v>
      </c>
      <c r="AC18" s="147">
        <v>160934</v>
      </c>
      <c r="AD18" s="153">
        <v>856474.5</v>
      </c>
      <c r="AE18" s="32">
        <f t="shared" si="3"/>
        <v>187.90285058107392</v>
      </c>
      <c r="AF18" s="456"/>
      <c r="AG18" s="334">
        <f t="shared" si="4"/>
        <v>39.986430534776105</v>
      </c>
      <c r="AH18" s="286">
        <f t="shared" si="5"/>
        <v>54.520401666595944</v>
      </c>
      <c r="AI18" s="286">
        <f t="shared" si="6"/>
        <v>40.875244164660138</v>
      </c>
      <c r="AJ18" s="304"/>
      <c r="AK18" s="286">
        <f t="shared" si="7"/>
        <v>-9.8151292526155931</v>
      </c>
      <c r="AL18" s="286">
        <f t="shared" si="8"/>
        <v>-12.057818184379158</v>
      </c>
      <c r="AM18" s="286">
        <f t="shared" si="9"/>
        <v>-6.0300949475831969</v>
      </c>
      <c r="AN18" s="304"/>
      <c r="AO18"/>
      <c r="AP18"/>
      <c r="AQ18"/>
    </row>
    <row r="19" spans="1:56" s="27" customFormat="1" x14ac:dyDescent="0.25">
      <c r="A19" s="143" t="s">
        <v>11</v>
      </c>
      <c r="B19" s="147">
        <v>280830</v>
      </c>
      <c r="C19" s="147">
        <v>1550573</v>
      </c>
      <c r="D19" s="148">
        <f t="shared" si="0"/>
        <v>181.11369151919968</v>
      </c>
      <c r="E19" s="53">
        <v>251757</v>
      </c>
      <c r="F19" s="153">
        <v>1547673.5</v>
      </c>
      <c r="G19" s="9">
        <f t="shared" si="16"/>
        <v>162.66803043406767</v>
      </c>
      <c r="H19" s="54">
        <v>223442</v>
      </c>
      <c r="I19" s="153">
        <v>1542155.5</v>
      </c>
      <c r="J19" s="9">
        <f t="shared" si="17"/>
        <v>144.88940966069893</v>
      </c>
      <c r="K19" s="54">
        <v>185754</v>
      </c>
      <c r="L19" s="153">
        <v>1535451</v>
      </c>
      <c r="M19" s="32">
        <f t="shared" si="18"/>
        <v>120.97683351666709</v>
      </c>
      <c r="N19" s="54">
        <v>166137</v>
      </c>
      <c r="O19" s="153">
        <v>1529395.5</v>
      </c>
      <c r="P19" s="9">
        <f t="shared" si="19"/>
        <v>108.6291936912329</v>
      </c>
      <c r="Q19" s="54">
        <v>145214</v>
      </c>
      <c r="R19" s="153">
        <v>1523326</v>
      </c>
      <c r="S19" s="9">
        <f t="shared" si="20"/>
        <v>95.326935928356761</v>
      </c>
      <c r="T19" s="53">
        <v>147676</v>
      </c>
      <c r="U19" s="153">
        <v>1516496.5</v>
      </c>
      <c r="V19" s="9">
        <f t="shared" si="21"/>
        <v>97.379716999017134</v>
      </c>
      <c r="W19" s="153">
        <v>149521</v>
      </c>
      <c r="X19" s="153">
        <v>1507039</v>
      </c>
      <c r="Y19" s="148">
        <f t="shared" si="1"/>
        <v>99.215083352189282</v>
      </c>
      <c r="Z19" s="153">
        <v>99666</v>
      </c>
      <c r="AA19" s="153">
        <v>1494278</v>
      </c>
      <c r="AB19" s="32">
        <f t="shared" si="2"/>
        <v>66.698432286361708</v>
      </c>
      <c r="AC19" s="147">
        <v>107705</v>
      </c>
      <c r="AD19" s="153">
        <v>1483994.5</v>
      </c>
      <c r="AE19" s="32">
        <f t="shared" si="3"/>
        <v>72.577762249118848</v>
      </c>
      <c r="AF19" s="456"/>
      <c r="AG19" s="334">
        <f t="shared" si="4"/>
        <v>8.065940240402945</v>
      </c>
      <c r="AH19" s="286">
        <f t="shared" si="5"/>
        <v>5.87932996275714</v>
      </c>
      <c r="AI19" s="286">
        <f t="shared" si="6"/>
        <v>8.8147948328304686</v>
      </c>
      <c r="AJ19" s="304"/>
      <c r="AK19" s="286">
        <f t="shared" si="7"/>
        <v>-61.647615995442081</v>
      </c>
      <c r="AL19" s="286">
        <f t="shared" si="8"/>
        <v>-108.53592927008083</v>
      </c>
      <c r="AM19" s="286">
        <f t="shared" si="9"/>
        <v>-59.926959888935315</v>
      </c>
      <c r="AN19" s="304"/>
      <c r="AO19"/>
      <c r="AP19"/>
      <c r="AQ19"/>
    </row>
    <row r="20" spans="1:56" s="27" customFormat="1" x14ac:dyDescent="0.25">
      <c r="A20" s="143" t="s">
        <v>12</v>
      </c>
      <c r="B20" s="147">
        <v>1435473</v>
      </c>
      <c r="C20" s="147">
        <v>5701359.5</v>
      </c>
      <c r="D20" s="148">
        <f t="shared" si="0"/>
        <v>251.7773173222983</v>
      </c>
      <c r="E20" s="53">
        <v>1483220</v>
      </c>
      <c r="F20" s="153">
        <v>5734427</v>
      </c>
      <c r="G20" s="9">
        <f t="shared" si="16"/>
        <v>258.65182345158462</v>
      </c>
      <c r="H20" s="54">
        <v>1711168</v>
      </c>
      <c r="I20" s="153">
        <v>5753203.5</v>
      </c>
      <c r="J20" s="9">
        <f t="shared" si="17"/>
        <v>297.4287281859576</v>
      </c>
      <c r="K20" s="54">
        <v>1307730</v>
      </c>
      <c r="L20" s="153">
        <v>5767800</v>
      </c>
      <c r="M20" s="32">
        <f t="shared" si="18"/>
        <v>226.72942889836682</v>
      </c>
      <c r="N20" s="54">
        <v>1234617</v>
      </c>
      <c r="O20" s="153">
        <v>5774349</v>
      </c>
      <c r="P20" s="9">
        <f t="shared" si="19"/>
        <v>213.8105957918373</v>
      </c>
      <c r="Q20" s="54">
        <v>1278128</v>
      </c>
      <c r="R20" s="153">
        <v>5773841</v>
      </c>
      <c r="S20" s="9">
        <f t="shared" si="20"/>
        <v>221.36529218591227</v>
      </c>
      <c r="T20" s="53">
        <v>1116991</v>
      </c>
      <c r="U20" s="153">
        <v>5764388</v>
      </c>
      <c r="V20" s="9">
        <f t="shared" si="21"/>
        <v>193.77443017368017</v>
      </c>
      <c r="W20" s="153">
        <v>1126026</v>
      </c>
      <c r="X20" s="153">
        <v>5738248</v>
      </c>
      <c r="Y20" s="148">
        <f t="shared" si="1"/>
        <v>196.2316721061899</v>
      </c>
      <c r="Z20" s="153">
        <v>980061</v>
      </c>
      <c r="AA20" s="153">
        <v>5717839</v>
      </c>
      <c r="AB20" s="32">
        <f t="shared" si="2"/>
        <v>171.40409165070929</v>
      </c>
      <c r="AC20" s="147">
        <v>808200</v>
      </c>
      <c r="AD20" s="153">
        <v>5710997</v>
      </c>
      <c r="AE20" s="32">
        <f t="shared" si="3"/>
        <v>141.51644625272959</v>
      </c>
      <c r="AF20" s="456"/>
      <c r="AG20" s="334">
        <f t="shared" si="4"/>
        <v>-17.53574522402177</v>
      </c>
      <c r="AH20" s="286">
        <f t="shared" si="5"/>
        <v>-29.887645397979696</v>
      </c>
      <c r="AI20" s="286">
        <f t="shared" si="6"/>
        <v>-17.436949789323201</v>
      </c>
      <c r="AJ20" s="304"/>
      <c r="AK20" s="286">
        <f t="shared" si="7"/>
        <v>-43.698000589352773</v>
      </c>
      <c r="AL20" s="286">
        <f t="shared" si="8"/>
        <v>-110.26087106956871</v>
      </c>
      <c r="AM20" s="286">
        <f t="shared" si="9"/>
        <v>-43.793012111740218</v>
      </c>
      <c r="AN20" s="304"/>
      <c r="AO20"/>
      <c r="AP20"/>
      <c r="AQ20"/>
    </row>
    <row r="21" spans="1:56" s="27" customFormat="1" x14ac:dyDescent="0.25">
      <c r="A21" s="143" t="s">
        <v>13</v>
      </c>
      <c r="B21" s="147">
        <v>203531</v>
      </c>
      <c r="C21" s="147">
        <v>1331250.5</v>
      </c>
      <c r="D21" s="148">
        <f t="shared" si="0"/>
        <v>152.88707872785776</v>
      </c>
      <c r="E21" s="53">
        <v>185020</v>
      </c>
      <c r="F21" s="153">
        <v>1327877</v>
      </c>
      <c r="G21" s="9">
        <f t="shared" si="16"/>
        <v>139.33519444948593</v>
      </c>
      <c r="H21" s="54">
        <v>192184</v>
      </c>
      <c r="I21" s="153">
        <v>1322565</v>
      </c>
      <c r="J21" s="9">
        <f t="shared" si="17"/>
        <v>145.31157258811476</v>
      </c>
      <c r="K21" s="54">
        <v>161640</v>
      </c>
      <c r="L21" s="153">
        <v>1316612</v>
      </c>
      <c r="M21" s="32">
        <f t="shared" si="18"/>
        <v>122.7696542337454</v>
      </c>
      <c r="N21" s="54">
        <v>153154</v>
      </c>
      <c r="O21" s="153">
        <v>1309994.5</v>
      </c>
      <c r="P21" s="9">
        <f t="shared" si="19"/>
        <v>116.91194123334105</v>
      </c>
      <c r="Q21" s="54">
        <v>148425</v>
      </c>
      <c r="R21" s="153">
        <v>1303352</v>
      </c>
      <c r="S21" s="9">
        <f t="shared" si="20"/>
        <v>113.87944315887036</v>
      </c>
      <c r="T21" s="53">
        <v>127657</v>
      </c>
      <c r="U21" s="153">
        <v>1297293</v>
      </c>
      <c r="V21" s="9">
        <f t="shared" si="21"/>
        <v>98.40259679193521</v>
      </c>
      <c r="W21" s="153">
        <v>111530</v>
      </c>
      <c r="X21" s="153">
        <v>1289598.5</v>
      </c>
      <c r="Y21" s="148">
        <f t="shared" si="1"/>
        <v>86.484281735749548</v>
      </c>
      <c r="Z21" s="153">
        <v>89298</v>
      </c>
      <c r="AA21" s="153">
        <v>1280603</v>
      </c>
      <c r="AB21" s="32">
        <f t="shared" si="2"/>
        <v>69.731212561582325</v>
      </c>
      <c r="AC21" s="147">
        <v>74657</v>
      </c>
      <c r="AD21" s="153">
        <v>1272905</v>
      </c>
      <c r="AE21" s="32">
        <f t="shared" si="3"/>
        <v>58.650881251939467</v>
      </c>
      <c r="AF21" s="456"/>
      <c r="AG21" s="334">
        <f t="shared" si="4"/>
        <v>-16.395663956639567</v>
      </c>
      <c r="AH21" s="286">
        <f t="shared" si="5"/>
        <v>-11.080331309642858</v>
      </c>
      <c r="AI21" s="286">
        <f t="shared" si="6"/>
        <v>-15.890059705841756</v>
      </c>
      <c r="AJ21" s="304"/>
      <c r="AK21" s="286">
        <f t="shared" si="7"/>
        <v>-63.319101267128843</v>
      </c>
      <c r="AL21" s="286">
        <f t="shared" si="8"/>
        <v>-94.236197475918289</v>
      </c>
      <c r="AM21" s="286">
        <f t="shared" si="9"/>
        <v>-61.637777541462945</v>
      </c>
      <c r="AN21" s="304"/>
      <c r="AO21"/>
      <c r="AP21"/>
      <c r="AQ21"/>
    </row>
    <row r="22" spans="1:56" s="27" customFormat="1" x14ac:dyDescent="0.25">
      <c r="A22" s="143" t="s">
        <v>14</v>
      </c>
      <c r="B22" s="147">
        <v>40868</v>
      </c>
      <c r="C22" s="147">
        <v>313152.5</v>
      </c>
      <c r="D22" s="148">
        <f t="shared" si="0"/>
        <v>130.50510534004997</v>
      </c>
      <c r="E22" s="53">
        <v>35869</v>
      </c>
      <c r="F22" s="153">
        <v>312147.5</v>
      </c>
      <c r="G22" s="9">
        <f t="shared" si="16"/>
        <v>114.9104189525785</v>
      </c>
      <c r="H22" s="54">
        <v>38103</v>
      </c>
      <c r="I22" s="153">
        <v>310712</v>
      </c>
      <c r="J22" s="9">
        <f t="shared" si="17"/>
        <v>122.63124694250624</v>
      </c>
      <c r="K22" s="54">
        <v>37275</v>
      </c>
      <c r="L22" s="153">
        <v>309213</v>
      </c>
      <c r="M22" s="32">
        <f t="shared" si="18"/>
        <v>120.54797178643847</v>
      </c>
      <c r="N22" s="54">
        <v>43459</v>
      </c>
      <c r="O22" s="153">
        <v>307482</v>
      </c>
      <c r="P22" s="9">
        <f t="shared" si="19"/>
        <v>141.33835476548219</v>
      </c>
      <c r="Q22" s="54">
        <v>41470</v>
      </c>
      <c r="R22" s="153">
        <v>305177</v>
      </c>
      <c r="S22" s="9">
        <f t="shared" si="20"/>
        <v>135.8883533162722</v>
      </c>
      <c r="T22" s="53">
        <v>35455</v>
      </c>
      <c r="U22" s="153">
        <v>302153</v>
      </c>
      <c r="V22" s="9">
        <f t="shared" si="21"/>
        <v>117.34121455024442</v>
      </c>
      <c r="W22" s="153">
        <v>32297</v>
      </c>
      <c r="X22" s="153">
        <v>298531.5</v>
      </c>
      <c r="Y22" s="148">
        <f t="shared" si="1"/>
        <v>108.18623830316064</v>
      </c>
      <c r="Z22" s="153">
        <v>26919</v>
      </c>
      <c r="AA22" s="153">
        <v>294348.5</v>
      </c>
      <c r="AB22" s="32">
        <f t="shared" si="2"/>
        <v>91.452818682616012</v>
      </c>
      <c r="AC22" s="147">
        <v>26290</v>
      </c>
      <c r="AD22" s="153">
        <v>290995</v>
      </c>
      <c r="AE22" s="32">
        <f t="shared" si="3"/>
        <v>90.345194934620864</v>
      </c>
      <c r="AF22" s="456"/>
      <c r="AG22" s="334">
        <f t="shared" si="4"/>
        <v>-2.3366395482744529</v>
      </c>
      <c r="AH22" s="286">
        <f t="shared" si="5"/>
        <v>-1.1076237479951487</v>
      </c>
      <c r="AI22" s="286">
        <f t="shared" si="6"/>
        <v>-1.2111422741808762</v>
      </c>
      <c r="AJ22" s="304"/>
      <c r="AK22" s="286">
        <f t="shared" si="7"/>
        <v>-35.670940589214055</v>
      </c>
      <c r="AL22" s="286">
        <f t="shared" si="8"/>
        <v>-40.159910405429102</v>
      </c>
      <c r="AM22" s="286">
        <f t="shared" si="9"/>
        <v>-30.772673835852348</v>
      </c>
      <c r="AN22" s="304"/>
      <c r="AO22"/>
      <c r="AP22"/>
      <c r="AQ22"/>
    </row>
    <row r="23" spans="1:56" s="7" customFormat="1" x14ac:dyDescent="0.25">
      <c r="A23" s="143" t="s">
        <v>15</v>
      </c>
      <c r="B23" s="147">
        <v>1484642</v>
      </c>
      <c r="C23" s="147">
        <v>5816599</v>
      </c>
      <c r="D23" s="148">
        <f t="shared" si="0"/>
        <v>255.24228161508128</v>
      </c>
      <c r="E23" s="53">
        <v>1513309</v>
      </c>
      <c r="F23" s="153">
        <v>5808569</v>
      </c>
      <c r="G23" s="9">
        <f t="shared" si="16"/>
        <v>260.53043357150449</v>
      </c>
      <c r="H23" s="54">
        <v>1523041</v>
      </c>
      <c r="I23" s="153">
        <v>5797576.5</v>
      </c>
      <c r="J23" s="9">
        <f t="shared" si="17"/>
        <v>262.70304497060107</v>
      </c>
      <c r="K23" s="54">
        <v>1289509</v>
      </c>
      <c r="L23" s="153">
        <v>5783718.5</v>
      </c>
      <c r="M23" s="32">
        <f t="shared" si="18"/>
        <v>222.95500723280358</v>
      </c>
      <c r="N23" s="54">
        <v>1266446</v>
      </c>
      <c r="O23" s="153">
        <v>5769771.5</v>
      </c>
      <c r="P23" s="9">
        <f t="shared" si="19"/>
        <v>219.49673396944749</v>
      </c>
      <c r="Q23" s="54">
        <v>1281908</v>
      </c>
      <c r="R23" s="153">
        <v>5751590</v>
      </c>
      <c r="S23" s="9">
        <f t="shared" si="20"/>
        <v>222.87889088060868</v>
      </c>
      <c r="T23" s="53">
        <v>1260934</v>
      </c>
      <c r="U23" s="153">
        <v>5726217</v>
      </c>
      <c r="V23" s="9">
        <f t="shared" si="21"/>
        <v>220.20367024162724</v>
      </c>
      <c r="W23" s="153">
        <v>1199507</v>
      </c>
      <c r="X23" s="153">
        <v>5695951</v>
      </c>
      <c r="Y23" s="148">
        <f t="shared" si="1"/>
        <v>210.5894169384533</v>
      </c>
      <c r="Z23" s="153">
        <v>1006050</v>
      </c>
      <c r="AA23" s="153">
        <v>5652089.5</v>
      </c>
      <c r="AB23" s="32">
        <f t="shared" si="2"/>
        <v>177.99611984205131</v>
      </c>
      <c r="AC23" s="147">
        <v>861416</v>
      </c>
      <c r="AD23" s="153">
        <v>5608297.5</v>
      </c>
      <c r="AE23" s="32">
        <f t="shared" si="3"/>
        <v>153.59670202944832</v>
      </c>
      <c r="AF23" s="456"/>
      <c r="AG23" s="334">
        <f t="shared" si="4"/>
        <v>-14.376422643009789</v>
      </c>
      <c r="AH23" s="286">
        <f t="shared" si="5"/>
        <v>-24.399417812602991</v>
      </c>
      <c r="AI23" s="286">
        <f t="shared" si="6"/>
        <v>-13.707836909172144</v>
      </c>
      <c r="AJ23" s="304"/>
      <c r="AK23" s="286">
        <f t="shared" si="7"/>
        <v>-41.978200805311985</v>
      </c>
      <c r="AL23" s="286">
        <f t="shared" si="8"/>
        <v>-101.64557958563296</v>
      </c>
      <c r="AM23" s="286">
        <f t="shared" si="9"/>
        <v>-39.823174648986964</v>
      </c>
      <c r="AN23" s="304"/>
      <c r="AO23"/>
      <c r="AP23"/>
      <c r="AQ23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56" s="7" customFormat="1" x14ac:dyDescent="0.25">
      <c r="A24" s="143" t="s">
        <v>16</v>
      </c>
      <c r="B24" s="147">
        <v>1091853</v>
      </c>
      <c r="C24" s="147">
        <v>4084159</v>
      </c>
      <c r="D24" s="148">
        <f t="shared" si="0"/>
        <v>267.33851448976395</v>
      </c>
      <c r="E24" s="53">
        <v>1088688</v>
      </c>
      <c r="F24" s="153">
        <v>4070528.5</v>
      </c>
      <c r="G24" s="9">
        <f t="shared" si="16"/>
        <v>267.45617921604037</v>
      </c>
      <c r="H24" s="54">
        <v>1069011</v>
      </c>
      <c r="I24" s="153">
        <v>4053502</v>
      </c>
      <c r="J24" s="9">
        <f t="shared" si="17"/>
        <v>263.72529235214392</v>
      </c>
      <c r="K24" s="54">
        <v>849147</v>
      </c>
      <c r="L24" s="153">
        <v>4033901</v>
      </c>
      <c r="M24" s="32">
        <f t="shared" si="18"/>
        <v>210.50268710114599</v>
      </c>
      <c r="N24" s="54">
        <v>826085</v>
      </c>
      <c r="O24" s="153">
        <v>4012516.5</v>
      </c>
      <c r="P24" s="9">
        <f t="shared" si="19"/>
        <v>205.87703502278436</v>
      </c>
      <c r="Q24" s="54">
        <v>793724</v>
      </c>
      <c r="R24" s="153">
        <v>3988247</v>
      </c>
      <c r="S24" s="9">
        <f t="shared" si="20"/>
        <v>199.01575805109363</v>
      </c>
      <c r="T24" s="53">
        <v>729384</v>
      </c>
      <c r="U24" s="153">
        <v>3964416.5</v>
      </c>
      <c r="V24" s="9">
        <f t="shared" si="21"/>
        <v>183.98268698558792</v>
      </c>
      <c r="W24" s="153">
        <v>662841</v>
      </c>
      <c r="X24" s="153">
        <v>3940118</v>
      </c>
      <c r="Y24" s="148">
        <f t="shared" si="1"/>
        <v>168.22871802316581</v>
      </c>
      <c r="Z24" s="153">
        <v>521968</v>
      </c>
      <c r="AA24" s="153">
        <v>3924936</v>
      </c>
      <c r="AB24" s="32">
        <f t="shared" si="2"/>
        <v>132.98764616798846</v>
      </c>
      <c r="AC24" s="147">
        <v>461342</v>
      </c>
      <c r="AD24" s="153">
        <v>3911896.5</v>
      </c>
      <c r="AE24" s="32">
        <f t="shared" si="3"/>
        <v>117.93307926219418</v>
      </c>
      <c r="AF24" s="456"/>
      <c r="AG24" s="334">
        <f t="shared" si="4"/>
        <v>-11.61488826901266</v>
      </c>
      <c r="AH24" s="286">
        <f t="shared" si="5"/>
        <v>-15.054566905794275</v>
      </c>
      <c r="AI24" s="286">
        <f t="shared" si="6"/>
        <v>-11.32027473196835</v>
      </c>
      <c r="AJ24" s="304"/>
      <c r="AK24" s="286">
        <f t="shared" si="7"/>
        <v>-57.746876182050144</v>
      </c>
      <c r="AL24" s="286">
        <f t="shared" si="8"/>
        <v>-149.40543522756977</v>
      </c>
      <c r="AM24" s="286">
        <f t="shared" si="9"/>
        <v>-55.886236785867347</v>
      </c>
      <c r="AN24" s="304"/>
      <c r="AO24"/>
      <c r="AP24"/>
      <c r="AQ24"/>
    </row>
    <row r="25" spans="1:56" s="27" customFormat="1" x14ac:dyDescent="0.25">
      <c r="A25" s="143" t="s">
        <v>17</v>
      </c>
      <c r="B25" s="147">
        <v>81765</v>
      </c>
      <c r="C25" s="147">
        <v>576682</v>
      </c>
      <c r="D25" s="148">
        <f t="shared" si="0"/>
        <v>141.78524732868374</v>
      </c>
      <c r="E25" s="53">
        <v>75866</v>
      </c>
      <c r="F25" s="153">
        <v>574525</v>
      </c>
      <c r="G25" s="9">
        <f t="shared" si="16"/>
        <v>132.04995431008223</v>
      </c>
      <c r="H25" s="54">
        <v>69992</v>
      </c>
      <c r="I25" s="153">
        <v>571561.5</v>
      </c>
      <c r="J25" s="9">
        <f t="shared" si="17"/>
        <v>122.4575133209637</v>
      </c>
      <c r="K25" s="54">
        <v>55382</v>
      </c>
      <c r="L25" s="153">
        <v>568146</v>
      </c>
      <c r="M25" s="32">
        <f t="shared" si="18"/>
        <v>97.478465042436284</v>
      </c>
      <c r="N25" s="54">
        <v>51696</v>
      </c>
      <c r="O25" s="153">
        <v>564686.5</v>
      </c>
      <c r="P25" s="9">
        <f t="shared" si="19"/>
        <v>91.548142199255693</v>
      </c>
      <c r="Q25" s="54">
        <v>48828</v>
      </c>
      <c r="R25" s="153">
        <v>560777.5</v>
      </c>
      <c r="S25" s="9">
        <f t="shared" si="20"/>
        <v>87.071967045753439</v>
      </c>
      <c r="T25" s="53">
        <v>41491</v>
      </c>
      <c r="U25" s="153">
        <v>555920.5</v>
      </c>
      <c r="V25" s="9">
        <f t="shared" si="21"/>
        <v>74.634772417998605</v>
      </c>
      <c r="W25" s="153">
        <v>35063</v>
      </c>
      <c r="X25" s="153">
        <v>550416.5</v>
      </c>
      <c r="Y25" s="148">
        <f t="shared" si="1"/>
        <v>63.702668797174496</v>
      </c>
      <c r="Z25" s="153">
        <v>28471</v>
      </c>
      <c r="AA25" s="153">
        <v>544373.5</v>
      </c>
      <c r="AB25" s="32">
        <f t="shared" si="2"/>
        <v>52.300488543252015</v>
      </c>
      <c r="AC25" s="147">
        <v>25256</v>
      </c>
      <c r="AD25" s="153">
        <v>538913.5</v>
      </c>
      <c r="AE25" s="32">
        <f t="shared" si="3"/>
        <v>46.864663809683748</v>
      </c>
      <c r="AF25" s="456"/>
      <c r="AG25" s="334">
        <f t="shared" si="4"/>
        <v>-11.292192055073585</v>
      </c>
      <c r="AH25" s="286">
        <f t="shared" si="5"/>
        <v>-5.4358247335682677</v>
      </c>
      <c r="AI25" s="286">
        <f t="shared" si="6"/>
        <v>-10.393449248706141</v>
      </c>
      <c r="AJ25" s="304"/>
      <c r="AK25" s="286">
        <f t="shared" si="7"/>
        <v>-69.111478016266119</v>
      </c>
      <c r="AL25" s="286">
        <f t="shared" si="8"/>
        <v>-94.92058351899999</v>
      </c>
      <c r="AM25" s="286">
        <f t="shared" si="9"/>
        <v>-66.946727750142429</v>
      </c>
      <c r="AN25" s="304"/>
      <c r="AO25"/>
      <c r="AP25"/>
      <c r="AQ25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s="27" customFormat="1" x14ac:dyDescent="0.25">
      <c r="A26" s="143" t="s">
        <v>18</v>
      </c>
      <c r="B26" s="147">
        <v>417272</v>
      </c>
      <c r="C26" s="147">
        <v>1960328</v>
      </c>
      <c r="D26" s="148">
        <f t="shared" si="0"/>
        <v>212.85825637342325</v>
      </c>
      <c r="E26" s="53">
        <v>434659</v>
      </c>
      <c r="F26" s="153">
        <v>1954979.5</v>
      </c>
      <c r="G26" s="9">
        <f t="shared" si="16"/>
        <v>222.33430069215561</v>
      </c>
      <c r="H26" s="54">
        <v>425888</v>
      </c>
      <c r="I26" s="153">
        <v>1947409</v>
      </c>
      <c r="J26" s="9">
        <f t="shared" si="17"/>
        <v>218.69468611883792</v>
      </c>
      <c r="K26" s="54">
        <v>369787</v>
      </c>
      <c r="L26" s="153">
        <v>1939091</v>
      </c>
      <c r="M26" s="32">
        <f t="shared" si="18"/>
        <v>190.70120999994327</v>
      </c>
      <c r="N26" s="54">
        <v>364454</v>
      </c>
      <c r="O26" s="153">
        <v>1929677</v>
      </c>
      <c r="P26" s="9">
        <f t="shared" si="19"/>
        <v>188.86787788837199</v>
      </c>
      <c r="Q26" s="54">
        <v>340096</v>
      </c>
      <c r="R26" s="153">
        <v>1918139</v>
      </c>
      <c r="S26" s="9">
        <f t="shared" si="20"/>
        <v>177.30519008267908</v>
      </c>
      <c r="T26" s="53">
        <v>312471</v>
      </c>
      <c r="U26" s="153">
        <v>1903065.5</v>
      </c>
      <c r="V26" s="9">
        <f t="shared" si="21"/>
        <v>164.19350779045703</v>
      </c>
      <c r="W26" s="153">
        <v>323847</v>
      </c>
      <c r="X26" s="153">
        <v>1885919</v>
      </c>
      <c r="Y26" s="148">
        <f t="shared" si="1"/>
        <v>171.71840360057882</v>
      </c>
      <c r="Z26" s="153">
        <v>257772</v>
      </c>
      <c r="AA26" s="153">
        <v>1866591</v>
      </c>
      <c r="AB26" s="32">
        <f t="shared" si="2"/>
        <v>138.0977407477053</v>
      </c>
      <c r="AC26" s="147">
        <v>206586</v>
      </c>
      <c r="AD26" s="153">
        <v>1848377</v>
      </c>
      <c r="AE26" s="32">
        <f t="shared" si="3"/>
        <v>111.76616025843212</v>
      </c>
      <c r="AF26" s="456"/>
      <c r="AG26" s="334">
        <f t="shared" si="4"/>
        <v>-19.857083003584563</v>
      </c>
      <c r="AH26" s="286">
        <f t="shared" si="5"/>
        <v>-26.331580489273179</v>
      </c>
      <c r="AI26" s="286">
        <f t="shared" si="6"/>
        <v>-19.067350665337166</v>
      </c>
      <c r="AJ26" s="304"/>
      <c r="AK26" s="286">
        <f t="shared" si="7"/>
        <v>-50.491286259322457</v>
      </c>
      <c r="AL26" s="286">
        <f t="shared" si="8"/>
        <v>-101.09209611499112</v>
      </c>
      <c r="AM26" s="286">
        <f t="shared" si="9"/>
        <v>-47.492682612997825</v>
      </c>
      <c r="AN26" s="304"/>
      <c r="AO26"/>
      <c r="AP26"/>
      <c r="AQ26"/>
    </row>
    <row r="27" spans="1:56" s="27" customFormat="1" x14ac:dyDescent="0.25">
      <c r="A27" s="143" t="s">
        <v>19</v>
      </c>
      <c r="B27" s="147">
        <v>1132217</v>
      </c>
      <c r="C27" s="147">
        <v>5047647</v>
      </c>
      <c r="D27" s="148">
        <f t="shared" si="0"/>
        <v>224.3058993626139</v>
      </c>
      <c r="E27" s="53">
        <v>1146804</v>
      </c>
      <c r="F27" s="153">
        <v>5035010</v>
      </c>
      <c r="G27" s="9">
        <f t="shared" si="16"/>
        <v>227.76598258990549</v>
      </c>
      <c r="H27" s="54">
        <v>1171577</v>
      </c>
      <c r="I27" s="153">
        <v>5016333</v>
      </c>
      <c r="J27" s="9">
        <f t="shared" si="17"/>
        <v>233.55247747707338</v>
      </c>
      <c r="K27" s="54">
        <v>988950</v>
      </c>
      <c r="L27" s="153">
        <v>4991150</v>
      </c>
      <c r="M27" s="32">
        <f t="shared" si="18"/>
        <v>198.1407090550274</v>
      </c>
      <c r="N27" s="54">
        <v>939776</v>
      </c>
      <c r="O27" s="153">
        <v>4960044</v>
      </c>
      <c r="P27" s="9">
        <f t="shared" si="19"/>
        <v>189.4692869660027</v>
      </c>
      <c r="Q27" s="54">
        <v>970852</v>
      </c>
      <c r="R27" s="153">
        <v>4925368</v>
      </c>
      <c r="S27" s="9">
        <f t="shared" si="20"/>
        <v>197.11258123250892</v>
      </c>
      <c r="T27" s="53">
        <v>949370</v>
      </c>
      <c r="U27" s="153">
        <v>4891919</v>
      </c>
      <c r="V27" s="9">
        <f t="shared" si="21"/>
        <v>194.06903507601007</v>
      </c>
      <c r="W27" s="153">
        <v>1020817</v>
      </c>
      <c r="X27" s="153">
        <v>4858083</v>
      </c>
      <c r="Y27" s="148">
        <f t="shared" si="1"/>
        <v>210.12753384411093</v>
      </c>
      <c r="Z27" s="153">
        <v>858793</v>
      </c>
      <c r="AA27" s="153">
        <v>4837102.5</v>
      </c>
      <c r="AB27" s="32">
        <f t="shared" si="2"/>
        <v>177.54285752679419</v>
      </c>
      <c r="AC27" s="147">
        <v>787201</v>
      </c>
      <c r="AD27" s="153">
        <v>4817672.5</v>
      </c>
      <c r="AE27" s="32">
        <f t="shared" si="3"/>
        <v>163.39861208913638</v>
      </c>
      <c r="AF27" s="456"/>
      <c r="AG27" s="334">
        <f t="shared" si="4"/>
        <v>-8.3363511346738974</v>
      </c>
      <c r="AH27" s="286">
        <f t="shared" si="5"/>
        <v>-14.144245437657816</v>
      </c>
      <c r="AI27" s="286">
        <f t="shared" si="6"/>
        <v>-7.9666654207833796</v>
      </c>
      <c r="AJ27" s="304"/>
      <c r="AK27" s="286">
        <f t="shared" si="7"/>
        <v>-30.472603749987854</v>
      </c>
      <c r="AL27" s="286">
        <f t="shared" si="8"/>
        <v>-60.907287273477522</v>
      </c>
      <c r="AM27" s="286">
        <f t="shared" si="9"/>
        <v>-27.153671591585976</v>
      </c>
      <c r="AN27" s="304"/>
      <c r="AO27"/>
      <c r="AP27"/>
      <c r="AQ27"/>
    </row>
    <row r="28" spans="1:56" x14ac:dyDescent="0.25">
      <c r="A28" s="143" t="s">
        <v>20</v>
      </c>
      <c r="B28" s="147">
        <v>300258</v>
      </c>
      <c r="C28" s="147">
        <v>1653555.5</v>
      </c>
      <c r="D28" s="148">
        <f t="shared" si="0"/>
        <v>181.5832610396204</v>
      </c>
      <c r="E28" s="53">
        <v>291412</v>
      </c>
      <c r="F28" s="153">
        <v>1650585</v>
      </c>
      <c r="G28" s="9">
        <f t="shared" si="16"/>
        <v>176.5507380716534</v>
      </c>
      <c r="H28" s="54">
        <v>290270</v>
      </c>
      <c r="I28" s="153">
        <v>1645567</v>
      </c>
      <c r="J28" s="9">
        <f t="shared" si="17"/>
        <v>176.3951270291638</v>
      </c>
      <c r="K28" s="54">
        <v>251068</v>
      </c>
      <c r="L28" s="153">
        <v>1639665.5</v>
      </c>
      <c r="M28" s="32">
        <f t="shared" si="18"/>
        <v>153.12147508135044</v>
      </c>
      <c r="N28" s="54">
        <v>213696</v>
      </c>
      <c r="O28" s="153">
        <v>1633939.5</v>
      </c>
      <c r="P28" s="9">
        <f t="shared" si="19"/>
        <v>130.78574818712687</v>
      </c>
      <c r="Q28" s="54">
        <v>181599</v>
      </c>
      <c r="R28" s="153">
        <v>1626648.5</v>
      </c>
      <c r="S28" s="9">
        <f t="shared" si="20"/>
        <v>111.63997630711245</v>
      </c>
      <c r="T28" s="53">
        <v>174377</v>
      </c>
      <c r="U28" s="153">
        <v>1616939</v>
      </c>
      <c r="V28" s="9">
        <f t="shared" si="21"/>
        <v>107.84389516240255</v>
      </c>
      <c r="W28" s="153">
        <v>190847</v>
      </c>
      <c r="X28" s="153">
        <v>1604923</v>
      </c>
      <c r="Y28" s="148">
        <f t="shared" si="1"/>
        <v>118.91349304608383</v>
      </c>
      <c r="Z28" s="153">
        <v>140745</v>
      </c>
      <c r="AA28" s="153">
        <v>1592819</v>
      </c>
      <c r="AB28" s="32">
        <f t="shared" si="2"/>
        <v>88.36220562411674</v>
      </c>
      <c r="AC28" s="147">
        <v>119655</v>
      </c>
      <c r="AD28" s="153">
        <v>1581220.5</v>
      </c>
      <c r="AE28" s="32">
        <f t="shared" si="3"/>
        <v>75.672558001872602</v>
      </c>
      <c r="AG28" s="334">
        <f t="shared" si="4"/>
        <v>-14.984546520302674</v>
      </c>
      <c r="AH28" s="286">
        <f t="shared" si="5"/>
        <v>-12.689647622244138</v>
      </c>
      <c r="AI28" s="286">
        <f t="shared" si="6"/>
        <v>-14.360944854890251</v>
      </c>
      <c r="AK28" s="286">
        <f t="shared" si="7"/>
        <v>-60.149271626401287</v>
      </c>
      <c r="AL28" s="286">
        <f t="shared" si="8"/>
        <v>-105.91070303774779</v>
      </c>
      <c r="AM28" s="286">
        <f t="shared" si="9"/>
        <v>-58.326247932422973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2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V29" s="8"/>
      <c r="W29" s="148"/>
      <c r="X29" s="153"/>
      <c r="Y29" s="148"/>
      <c r="Z29" s="153"/>
      <c r="AA29" s="153"/>
      <c r="AB29" s="304"/>
      <c r="AC29" s="32"/>
      <c r="AD29" s="153"/>
      <c r="AE29" s="286"/>
      <c r="AF29" s="456"/>
      <c r="AG29" s="334"/>
      <c r="AH29" s="286"/>
      <c r="AI29" s="286"/>
      <c r="AJ29" s="304"/>
      <c r="AK29" s="286"/>
      <c r="AL29" s="286"/>
      <c r="AM29" s="286"/>
      <c r="AN29" s="304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27" customFormat="1" x14ac:dyDescent="0.25">
      <c r="A30" s="146" t="s">
        <v>38</v>
      </c>
      <c r="B30" s="145">
        <v>2558081</v>
      </c>
      <c r="C30" s="145">
        <v>16038945</v>
      </c>
      <c r="D30" s="149">
        <f t="shared" si="0"/>
        <v>159.49184937039186</v>
      </c>
      <c r="E30" s="55">
        <v>2744827</v>
      </c>
      <c r="F30" s="152">
        <v>16057495</v>
      </c>
      <c r="G30" s="66">
        <f t="shared" ref="G30:G35" si="22">E30/F30*1000</f>
        <v>170.93743451266837</v>
      </c>
      <c r="H30" s="55">
        <v>2837617</v>
      </c>
      <c r="I30" s="152">
        <v>16041587.5</v>
      </c>
      <c r="J30" s="66">
        <f t="shared" ref="J30:J35" si="23">H30/I30*1000</f>
        <v>176.8912833595802</v>
      </c>
      <c r="K30" s="55">
        <v>2205830</v>
      </c>
      <c r="L30" s="152">
        <v>16023134</v>
      </c>
      <c r="M30" s="56">
        <f t="shared" ref="M30:M35" si="24">K30/L30*1000</f>
        <v>137.66532814367028</v>
      </c>
      <c r="N30" s="55">
        <v>2126569</v>
      </c>
      <c r="O30" s="152">
        <v>16011725</v>
      </c>
      <c r="P30" s="66">
        <f t="shared" ref="P30:P35" si="25">N30/O30*1000</f>
        <v>132.81323530100596</v>
      </c>
      <c r="Q30" s="55">
        <v>2140076</v>
      </c>
      <c r="R30" s="152">
        <v>16001329</v>
      </c>
      <c r="S30" s="66">
        <f t="shared" ref="S30:S35" si="26">Q30/R30*1000</f>
        <v>133.74364091882617</v>
      </c>
      <c r="T30" s="55">
        <v>2180904</v>
      </c>
      <c r="U30" s="152">
        <v>15993355</v>
      </c>
      <c r="V30" s="66">
        <f t="shared" ref="V30:V35" si="27">T30/U30*1000</f>
        <v>136.36313331380438</v>
      </c>
      <c r="W30" s="152">
        <f>W7+W8+W9+W10</f>
        <v>1921848</v>
      </c>
      <c r="X30" s="152">
        <v>15931290.5</v>
      </c>
      <c r="Y30" s="149">
        <f t="shared" si="1"/>
        <v>120.63354189668439</v>
      </c>
      <c r="Z30" s="152">
        <v>1476631</v>
      </c>
      <c r="AA30" s="152">
        <v>15852921.5</v>
      </c>
      <c r="AB30" s="56">
        <f t="shared" si="2"/>
        <v>93.145670342214217</v>
      </c>
      <c r="AC30" s="152">
        <f>AC7+AC8+AC9+AC10</f>
        <v>1295319</v>
      </c>
      <c r="AD30" s="152">
        <v>15824499</v>
      </c>
      <c r="AE30" s="56">
        <f t="shared" si="3"/>
        <v>81.855292859508538</v>
      </c>
      <c r="AF30" s="456"/>
      <c r="AG30" s="289">
        <f t="shared" si="4"/>
        <v>-12.278761586340799</v>
      </c>
      <c r="AH30" s="291">
        <f t="shared" si="5"/>
        <v>-11.290377482705679</v>
      </c>
      <c r="AI30" s="291">
        <f t="shared" si="6"/>
        <v>-12.121204819531808</v>
      </c>
      <c r="AJ30" s="279"/>
      <c r="AK30" s="291">
        <f t="shared" si="7"/>
        <v>-49.363644075383071</v>
      </c>
      <c r="AL30" s="291">
        <f t="shared" si="8"/>
        <v>-77.636556510883324</v>
      </c>
      <c r="AM30" s="291">
        <f t="shared" si="9"/>
        <v>-48.677444532344744</v>
      </c>
      <c r="AN30" s="304"/>
      <c r="AO30"/>
      <c r="AP30"/>
      <c r="AQ30"/>
    </row>
    <row r="31" spans="1:56" s="27" customFormat="1" x14ac:dyDescent="0.25">
      <c r="A31" s="146" t="s">
        <v>39</v>
      </c>
      <c r="B31" s="145">
        <v>1377460</v>
      </c>
      <c r="C31" s="145">
        <v>11601026.5</v>
      </c>
      <c r="D31" s="149">
        <f t="shared" si="0"/>
        <v>118.73604460777673</v>
      </c>
      <c r="E31" s="55">
        <v>1464766</v>
      </c>
      <c r="F31" s="152">
        <v>11615028</v>
      </c>
      <c r="G31" s="66">
        <f t="shared" si="22"/>
        <v>126.10955393305984</v>
      </c>
      <c r="H31" s="55">
        <v>1508249</v>
      </c>
      <c r="I31" s="152">
        <v>11608509</v>
      </c>
      <c r="J31" s="66">
        <f t="shared" si="23"/>
        <v>129.92616019852335</v>
      </c>
      <c r="K31" s="55">
        <v>1114925</v>
      </c>
      <c r="L31" s="152">
        <v>11600892.5</v>
      </c>
      <c r="M31" s="56">
        <f t="shared" si="24"/>
        <v>96.106829711593321</v>
      </c>
      <c r="N31" s="55">
        <v>1072653</v>
      </c>
      <c r="O31" s="152">
        <v>11603216.5</v>
      </c>
      <c r="P31" s="66">
        <f t="shared" si="25"/>
        <v>92.444452794619494</v>
      </c>
      <c r="Q31" s="55">
        <v>953979</v>
      </c>
      <c r="R31" s="152">
        <v>11617620</v>
      </c>
      <c r="S31" s="66">
        <f t="shared" si="26"/>
        <v>82.114839356081532</v>
      </c>
      <c r="T31" s="55">
        <v>1003355</v>
      </c>
      <c r="U31" s="152">
        <v>11628014</v>
      </c>
      <c r="V31" s="66">
        <f t="shared" si="27"/>
        <v>86.287735807679624</v>
      </c>
      <c r="W31" s="152">
        <f>W11+W14+W15+W16</f>
        <v>1269234</v>
      </c>
      <c r="X31" s="152">
        <v>11601376</v>
      </c>
      <c r="Y31" s="149">
        <f t="shared" si="1"/>
        <v>109.40374659005967</v>
      </c>
      <c r="Z31" s="152">
        <v>1138730</v>
      </c>
      <c r="AA31" s="152">
        <v>11558273.5</v>
      </c>
      <c r="AB31" s="56">
        <f t="shared" si="2"/>
        <v>98.520769559571335</v>
      </c>
      <c r="AC31" s="152">
        <f>AC11+AC14+AC15+AC16</f>
        <v>978537</v>
      </c>
      <c r="AD31" s="152">
        <v>11537011</v>
      </c>
      <c r="AE31" s="56">
        <f t="shared" si="3"/>
        <v>84.817202653269561</v>
      </c>
      <c r="AF31" s="456"/>
      <c r="AG31" s="289">
        <f t="shared" si="4"/>
        <v>-14.06768944350285</v>
      </c>
      <c r="AH31" s="291">
        <f t="shared" si="5"/>
        <v>-13.703566906301774</v>
      </c>
      <c r="AI31" s="291">
        <f t="shared" si="6"/>
        <v>-13.909317768793725</v>
      </c>
      <c r="AJ31" s="279"/>
      <c r="AK31" s="291">
        <f t="shared" si="7"/>
        <v>-28.960768370769387</v>
      </c>
      <c r="AL31" s="291">
        <f t="shared" si="8"/>
        <v>-33.918841954507172</v>
      </c>
      <c r="AM31" s="291">
        <f t="shared" si="9"/>
        <v>-28.566592450129185</v>
      </c>
      <c r="AN31" s="304"/>
      <c r="AO31"/>
      <c r="AP31"/>
      <c r="AQ31"/>
    </row>
    <row r="32" spans="1:56" s="27" customFormat="1" x14ac:dyDescent="0.25">
      <c r="A32" s="146" t="s">
        <v>23</v>
      </c>
      <c r="B32" s="145">
        <v>2627588</v>
      </c>
      <c r="C32" s="145">
        <v>11888268</v>
      </c>
      <c r="D32" s="149">
        <f t="shared" si="0"/>
        <v>221.02361756985962</v>
      </c>
      <c r="E32" s="55">
        <v>2590227</v>
      </c>
      <c r="F32" s="152">
        <v>11913962.5</v>
      </c>
      <c r="G32" s="66">
        <f t="shared" si="22"/>
        <v>217.41104187628591</v>
      </c>
      <c r="H32" s="55">
        <v>2804441</v>
      </c>
      <c r="I32" s="152">
        <v>11914282</v>
      </c>
      <c r="J32" s="66">
        <f t="shared" si="23"/>
        <v>235.38480959238669</v>
      </c>
      <c r="K32" s="55">
        <v>2162897</v>
      </c>
      <c r="L32" s="152">
        <v>11909699.5</v>
      </c>
      <c r="M32" s="56">
        <f t="shared" si="24"/>
        <v>181.6080246189251</v>
      </c>
      <c r="N32" s="55">
        <v>2016101</v>
      </c>
      <c r="O32" s="152">
        <v>11899198.5</v>
      </c>
      <c r="P32" s="66">
        <f t="shared" si="25"/>
        <v>169.43166382172714</v>
      </c>
      <c r="Q32" s="55">
        <v>1997942</v>
      </c>
      <c r="R32" s="152">
        <v>11878973</v>
      </c>
      <c r="S32" s="66">
        <f t="shared" si="26"/>
        <v>168.19147581192414</v>
      </c>
      <c r="T32" s="55">
        <v>1803373</v>
      </c>
      <c r="U32" s="152">
        <v>11849788</v>
      </c>
      <c r="V32" s="66">
        <f t="shared" si="27"/>
        <v>152.18609818167212</v>
      </c>
      <c r="W32" s="152">
        <f>W17+W18+W19+W20</f>
        <v>1754982</v>
      </c>
      <c r="X32" s="152">
        <v>11793320</v>
      </c>
      <c r="Y32" s="149">
        <f t="shared" si="1"/>
        <v>148.81153059528614</v>
      </c>
      <c r="Z32" s="152">
        <v>1491941</v>
      </c>
      <c r="AA32" s="152">
        <v>11739791.5</v>
      </c>
      <c r="AB32" s="56">
        <f t="shared" si="2"/>
        <v>127.08411388737184</v>
      </c>
      <c r="AC32" s="152">
        <f>AC17+AC18+AC19+AC20</f>
        <v>1339137</v>
      </c>
      <c r="AD32" s="152">
        <v>11708637.5</v>
      </c>
      <c r="AE32" s="56">
        <f t="shared" si="3"/>
        <v>114.37171916886145</v>
      </c>
      <c r="AF32" s="456"/>
      <c r="AG32" s="289">
        <f t="shared" si="4"/>
        <v>-10.241959970266921</v>
      </c>
      <c r="AH32" s="291">
        <f t="shared" si="5"/>
        <v>-12.712394718510396</v>
      </c>
      <c r="AI32" s="291">
        <f t="shared" si="6"/>
        <v>-10.003134404176388</v>
      </c>
      <c r="AJ32" s="279"/>
      <c r="AK32" s="291">
        <f t="shared" si="7"/>
        <v>-49.035503282858649</v>
      </c>
      <c r="AL32" s="291">
        <f t="shared" si="8"/>
        <v>-106.65189840099818</v>
      </c>
      <c r="AM32" s="291">
        <f t="shared" si="9"/>
        <v>-48.253620845423171</v>
      </c>
      <c r="AN32" s="304"/>
      <c r="AO32"/>
      <c r="AP32"/>
      <c r="AQ32"/>
    </row>
    <row r="33" spans="1:56" s="27" customFormat="1" x14ac:dyDescent="0.25">
      <c r="A33" s="146" t="s">
        <v>24</v>
      </c>
      <c r="B33" s="145">
        <v>3319931</v>
      </c>
      <c r="C33" s="145">
        <v>14082171</v>
      </c>
      <c r="D33" s="149">
        <f t="shared" si="0"/>
        <v>235.75420295634814</v>
      </c>
      <c r="E33" s="55">
        <v>3333411</v>
      </c>
      <c r="F33" s="152">
        <v>14048626.5</v>
      </c>
      <c r="G33" s="66">
        <f t="shared" si="22"/>
        <v>237.27664764950509</v>
      </c>
      <c r="H33" s="55">
        <v>3318219</v>
      </c>
      <c r="I33" s="152">
        <v>14003326</v>
      </c>
      <c r="J33" s="66">
        <f t="shared" si="23"/>
        <v>236.95934808630466</v>
      </c>
      <c r="K33" s="55">
        <v>2762740</v>
      </c>
      <c r="L33" s="152">
        <v>13950681.5</v>
      </c>
      <c r="M33" s="56">
        <f t="shared" si="24"/>
        <v>198.03620346432538</v>
      </c>
      <c r="N33" s="55">
        <v>2705294</v>
      </c>
      <c r="O33" s="152">
        <v>13894128</v>
      </c>
      <c r="P33" s="66">
        <f t="shared" si="25"/>
        <v>194.70772113226536</v>
      </c>
      <c r="Q33" s="55">
        <v>2654451</v>
      </c>
      <c r="R33" s="152">
        <v>13827282.5</v>
      </c>
      <c r="S33" s="66">
        <f t="shared" si="26"/>
        <v>191.97199449711104</v>
      </c>
      <c r="T33" s="55">
        <v>2507392</v>
      </c>
      <c r="U33" s="152">
        <v>13749065.5</v>
      </c>
      <c r="V33" s="66">
        <f t="shared" si="27"/>
        <v>182.36817622259491</v>
      </c>
      <c r="W33" s="152">
        <f>W21+W22+W23+W24+W25+W26</f>
        <v>2365085</v>
      </c>
      <c r="X33" s="152">
        <v>13660534.5</v>
      </c>
      <c r="Y33" s="149">
        <f t="shared" si="1"/>
        <v>173.13268379066722</v>
      </c>
      <c r="Z33" s="152">
        <v>1930478</v>
      </c>
      <c r="AA33" s="152">
        <v>13562941.5</v>
      </c>
      <c r="AB33" s="56">
        <f t="shared" si="2"/>
        <v>142.3347582823387</v>
      </c>
      <c r="AC33" s="152">
        <f>AC21+AC22+AC23+AC24+AC25+AC26</f>
        <v>1655547</v>
      </c>
      <c r="AD33" s="152">
        <v>13471384.5</v>
      </c>
      <c r="AE33" s="56">
        <f t="shared" si="3"/>
        <v>122.89360458830345</v>
      </c>
      <c r="AF33" s="456"/>
      <c r="AG33" s="289">
        <f t="shared" si="4"/>
        <v>-14.241602338902592</v>
      </c>
      <c r="AH33" s="291">
        <f t="shared" si="5"/>
        <v>-19.441153694035251</v>
      </c>
      <c r="AI33" s="291">
        <f t="shared" si="6"/>
        <v>-13.658753440583574</v>
      </c>
      <c r="AJ33" s="279"/>
      <c r="AK33" s="291">
        <f t="shared" si="7"/>
        <v>-50.133090115427095</v>
      </c>
      <c r="AL33" s="291">
        <f t="shared" si="8"/>
        <v>-112.86059836804469</v>
      </c>
      <c r="AM33" s="291">
        <f t="shared" si="9"/>
        <v>-47.872146902484609</v>
      </c>
      <c r="AN33" s="304"/>
      <c r="AO33"/>
      <c r="AP33"/>
      <c r="AQ33"/>
    </row>
    <row r="34" spans="1:56" s="33" customFormat="1" x14ac:dyDescent="0.25">
      <c r="A34" s="146" t="s">
        <v>25</v>
      </c>
      <c r="B34" s="145">
        <v>1432475</v>
      </c>
      <c r="C34" s="145">
        <v>6701202.5</v>
      </c>
      <c r="D34" s="149">
        <f t="shared" si="0"/>
        <v>213.7638729765292</v>
      </c>
      <c r="E34" s="55">
        <v>1438216</v>
      </c>
      <c r="F34" s="152">
        <v>6685595</v>
      </c>
      <c r="G34" s="66">
        <f t="shared" si="22"/>
        <v>215.12161595190855</v>
      </c>
      <c r="H34" s="55">
        <v>1461847</v>
      </c>
      <c r="I34" s="152">
        <v>6661900</v>
      </c>
      <c r="J34" s="66">
        <f t="shared" si="23"/>
        <v>219.43394527086869</v>
      </c>
      <c r="K34" s="55">
        <v>1240018</v>
      </c>
      <c r="L34" s="152">
        <v>6630815.5</v>
      </c>
      <c r="M34" s="56">
        <f t="shared" si="24"/>
        <v>187.0083702374165</v>
      </c>
      <c r="N34" s="55">
        <v>1153472</v>
      </c>
      <c r="O34" s="152">
        <v>6593983.5</v>
      </c>
      <c r="P34" s="66">
        <f t="shared" si="25"/>
        <v>174.92794757524035</v>
      </c>
      <c r="Q34" s="55">
        <v>1152451</v>
      </c>
      <c r="R34" s="152">
        <v>6552016.5</v>
      </c>
      <c r="S34" s="66">
        <f t="shared" si="26"/>
        <v>175.89256681511714</v>
      </c>
      <c r="T34" s="55">
        <v>1123747</v>
      </c>
      <c r="U34" s="152">
        <v>6508858</v>
      </c>
      <c r="V34" s="66">
        <f t="shared" si="27"/>
        <v>172.64887327392915</v>
      </c>
      <c r="W34" s="152">
        <f>W27+W28</f>
        <v>1211664</v>
      </c>
      <c r="X34" s="152">
        <v>6463006</v>
      </c>
      <c r="Y34" s="149">
        <f t="shared" si="1"/>
        <v>187.47684900803125</v>
      </c>
      <c r="Z34" s="152">
        <v>999538</v>
      </c>
      <c r="AA34" s="152">
        <v>6429921.5</v>
      </c>
      <c r="AB34" s="56">
        <f t="shared" si="2"/>
        <v>155.45104244274211</v>
      </c>
      <c r="AC34" s="152">
        <f>AC27+AC28</f>
        <v>906856</v>
      </c>
      <c r="AD34" s="152">
        <v>6398893</v>
      </c>
      <c r="AE34" s="56">
        <f t="shared" si="3"/>
        <v>141.72076326327067</v>
      </c>
      <c r="AF34" s="456"/>
      <c r="AG34" s="289">
        <f t="shared" si="4"/>
        <v>-9.2724838875560511</v>
      </c>
      <c r="AH34" s="291">
        <f t="shared" si="5"/>
        <v>-13.730279179471438</v>
      </c>
      <c r="AI34" s="291">
        <f t="shared" si="6"/>
        <v>-8.832542364280874</v>
      </c>
      <c r="AJ34" s="279"/>
      <c r="AK34" s="291">
        <f t="shared" si="7"/>
        <v>-36.693066196617742</v>
      </c>
      <c r="AL34" s="291">
        <f t="shared" si="8"/>
        <v>-72.043109713258531</v>
      </c>
      <c r="AM34" s="291">
        <f t="shared" si="9"/>
        <v>-33.702191446151758</v>
      </c>
      <c r="AN34" s="304"/>
      <c r="AO34"/>
      <c r="AP34"/>
      <c r="AQ34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s="27" customFormat="1" x14ac:dyDescent="0.25">
      <c r="A35" s="42" t="s">
        <v>1</v>
      </c>
      <c r="B35" s="145">
        <v>11315535</v>
      </c>
      <c r="C35" s="145">
        <v>60311613</v>
      </c>
      <c r="D35" s="149">
        <f t="shared" si="0"/>
        <v>187.61784732900443</v>
      </c>
      <c r="E35" s="55">
        <v>11571447</v>
      </c>
      <c r="F35" s="152">
        <v>60320707</v>
      </c>
      <c r="G35" s="66">
        <f t="shared" si="22"/>
        <v>191.8320851245991</v>
      </c>
      <c r="H35" s="55">
        <v>11930373</v>
      </c>
      <c r="I35" s="152">
        <v>60229604.5</v>
      </c>
      <c r="J35" s="66">
        <f t="shared" si="23"/>
        <v>198.08154310560016</v>
      </c>
      <c r="K35" s="55">
        <v>9486410</v>
      </c>
      <c r="L35" s="152">
        <v>60115223</v>
      </c>
      <c r="M35" s="56">
        <f t="shared" si="24"/>
        <v>157.80378956591412</v>
      </c>
      <c r="N35" s="55">
        <v>9074089</v>
      </c>
      <c r="O35" s="152">
        <v>60002251.5</v>
      </c>
      <c r="P35" s="66">
        <f t="shared" si="25"/>
        <v>151.22914179312087</v>
      </c>
      <c r="Q35" s="55">
        <v>8898899</v>
      </c>
      <c r="R35" s="152">
        <v>59877221</v>
      </c>
      <c r="S35" s="66">
        <f t="shared" si="26"/>
        <v>148.61910508505397</v>
      </c>
      <c r="T35" s="55">
        <v>8618771</v>
      </c>
      <c r="U35" s="152">
        <v>59729080.5</v>
      </c>
      <c r="V35" s="66">
        <f t="shared" si="27"/>
        <v>144.29773450137074</v>
      </c>
      <c r="W35" s="152">
        <f>W30+W31+W32+W33+W34</f>
        <v>8522813</v>
      </c>
      <c r="X35" s="152">
        <v>59449527</v>
      </c>
      <c r="Y35" s="149">
        <f t="shared" si="1"/>
        <v>143.36216669982926</v>
      </c>
      <c r="Z35" s="152">
        <v>7037318</v>
      </c>
      <c r="AA35" s="152">
        <v>59143849.5</v>
      </c>
      <c r="AB35" s="56">
        <f t="shared" si="2"/>
        <v>118.98647212674244</v>
      </c>
      <c r="AC35" s="152">
        <f>AC30+AC31+AC32+AC33+AC34</f>
        <v>6175396</v>
      </c>
      <c r="AD35" s="152">
        <v>58940425</v>
      </c>
      <c r="AE35" s="56">
        <f t="shared" si="3"/>
        <v>104.7735234348921</v>
      </c>
      <c r="AF35" s="456"/>
      <c r="AG35" s="289">
        <f t="shared" si="4"/>
        <v>-12.247876250582964</v>
      </c>
      <c r="AH35" s="291">
        <f t="shared" si="5"/>
        <v>-14.212948691850343</v>
      </c>
      <c r="AI35" s="291">
        <f t="shared" si="6"/>
        <v>-11.945012267202058</v>
      </c>
      <c r="AJ35" s="279"/>
      <c r="AK35" s="291">
        <f t="shared" si="7"/>
        <v>-45.42550573172192</v>
      </c>
      <c r="AL35" s="291">
        <f t="shared" si="8"/>
        <v>-82.844323894112335</v>
      </c>
      <c r="AM35" s="291">
        <f t="shared" si="9"/>
        <v>-44.155886592621172</v>
      </c>
      <c r="AN35" s="279"/>
      <c r="AO35"/>
      <c r="AP35"/>
      <c r="AQ35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56" x14ac:dyDescent="0.25">
      <c r="A36" s="14"/>
      <c r="B36" s="87"/>
      <c r="C36" s="88"/>
      <c r="D36" s="88"/>
      <c r="E36" s="87"/>
      <c r="F36" s="14"/>
      <c r="G36" s="1"/>
      <c r="H36" s="1"/>
      <c r="I36" s="14"/>
      <c r="J36" s="1"/>
      <c r="K36" s="1"/>
      <c r="L36" s="14"/>
      <c r="M36" s="1"/>
      <c r="N36" s="1"/>
      <c r="O36" s="1"/>
      <c r="P36" s="29"/>
      <c r="Q36" s="1"/>
      <c r="R36" s="1"/>
      <c r="S36" s="1"/>
      <c r="T36" s="1"/>
      <c r="U36" s="1"/>
      <c r="V36" s="29"/>
      <c r="W36" s="420"/>
      <c r="X36" s="420"/>
      <c r="Y36" s="420"/>
      <c r="Z36" s="551"/>
      <c r="AA36" s="551"/>
      <c r="AB36" s="551"/>
      <c r="AC36" s="551"/>
      <c r="AD36" s="551"/>
      <c r="AE36" s="88"/>
      <c r="AF36" s="325"/>
      <c r="AG36" s="325"/>
      <c r="AH36" s="308"/>
      <c r="AI36" s="308"/>
      <c r="AJ36" s="308"/>
      <c r="AK36" s="308"/>
      <c r="AL36" s="308"/>
      <c r="AM36" s="308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s="456" customFormat="1" ht="6" customHeight="1" x14ac:dyDescent="0.25">
      <c r="A37" s="307"/>
      <c r="B37" s="123"/>
      <c r="C37" s="372"/>
      <c r="D37" s="372"/>
      <c r="E37" s="123"/>
      <c r="F37" s="307"/>
      <c r="G37" s="326"/>
      <c r="H37" s="326"/>
      <c r="I37" s="307"/>
      <c r="J37" s="326"/>
      <c r="K37" s="326"/>
      <c r="L37" s="307"/>
      <c r="M37" s="326"/>
      <c r="N37" s="326"/>
      <c r="O37" s="326"/>
      <c r="P37" s="317"/>
      <c r="Q37" s="326"/>
      <c r="R37" s="326"/>
      <c r="S37" s="326"/>
      <c r="T37" s="326"/>
      <c r="U37" s="326"/>
      <c r="V37" s="317"/>
      <c r="W37" s="653"/>
      <c r="X37" s="653"/>
      <c r="Y37" s="653"/>
      <c r="Z37" s="654"/>
      <c r="AA37" s="654"/>
      <c r="AB37" s="654"/>
      <c r="AC37" s="654"/>
      <c r="AD37" s="654"/>
      <c r="AE37" s="372"/>
      <c r="AF37" s="326"/>
      <c r="AG37" s="326"/>
      <c r="AH37" s="307"/>
      <c r="AI37" s="307"/>
      <c r="AJ37" s="307"/>
      <c r="AK37" s="307"/>
      <c r="AL37" s="307"/>
      <c r="AM37" s="307"/>
      <c r="AN37" s="304"/>
    </row>
    <row r="38" spans="1:56" x14ac:dyDescent="0.25">
      <c r="A38" s="50" t="s">
        <v>677</v>
      </c>
      <c r="E38" s="144"/>
      <c r="F38" s="150"/>
      <c r="G38" s="150"/>
      <c r="T38"/>
      <c r="U38"/>
      <c r="V38"/>
      <c r="W38" s="317"/>
      <c r="X38" s="317"/>
      <c r="Y38" s="317"/>
      <c r="Z38" s="372"/>
      <c r="AA38" s="372"/>
      <c r="AB38" s="372"/>
      <c r="AC38" s="372"/>
      <c r="AD38" s="372"/>
      <c r="AE38" s="372"/>
      <c r="AF38" s="326"/>
      <c r="AG38" s="326"/>
    </row>
    <row r="39" spans="1:56" s="456" customFormat="1" x14ac:dyDescent="0.25">
      <c r="A39" s="50" t="s">
        <v>67</v>
      </c>
      <c r="E39" s="300"/>
      <c r="F39" s="300"/>
      <c r="G39" s="300"/>
      <c r="W39" s="317"/>
      <c r="X39" s="317"/>
      <c r="Y39" s="317"/>
      <c r="Z39" s="372"/>
      <c r="AA39" s="372"/>
      <c r="AB39" s="372"/>
      <c r="AC39" s="372"/>
      <c r="AD39" s="372"/>
      <c r="AE39" s="372"/>
      <c r="AF39" s="326"/>
      <c r="AG39" s="326"/>
      <c r="AH39" s="304"/>
      <c r="AI39" s="304"/>
      <c r="AJ39" s="304"/>
      <c r="AK39" s="304"/>
      <c r="AL39" s="304"/>
      <c r="AM39" s="304"/>
      <c r="AN39" s="304"/>
    </row>
    <row r="40" spans="1:56" x14ac:dyDescent="0.25">
      <c r="A40" s="50" t="s">
        <v>533</v>
      </c>
      <c r="R40" s="10"/>
      <c r="T40"/>
      <c r="U40"/>
      <c r="W40" s="419"/>
      <c r="X40" s="419"/>
      <c r="Y40" s="419"/>
      <c r="Z40" s="304"/>
      <c r="AA40" s="304"/>
      <c r="AB40" s="304"/>
      <c r="AC40"/>
      <c r="AD40" s="304"/>
    </row>
    <row r="41" spans="1:56" x14ac:dyDescent="0.25">
      <c r="T41"/>
      <c r="U41"/>
      <c r="W41"/>
      <c r="AC41"/>
    </row>
    <row r="42" spans="1:56" x14ac:dyDescent="0.25">
      <c r="D42" s="160"/>
      <c r="E42" s="160"/>
      <c r="F42" s="160"/>
      <c r="G42" s="160"/>
      <c r="H42" s="160"/>
      <c r="I42" s="160"/>
      <c r="J42" s="160"/>
      <c r="W42"/>
    </row>
    <row r="43" spans="1:56" x14ac:dyDescent="0.25">
      <c r="W43"/>
    </row>
  </sheetData>
  <sortState ref="A67:B86">
    <sortCondition ref="A67"/>
  </sortState>
  <mergeCells count="17">
    <mergeCell ref="A4:A5"/>
    <mergeCell ref="B4:D4"/>
    <mergeCell ref="E4:G4"/>
    <mergeCell ref="H4:J4"/>
    <mergeCell ref="K4:M4"/>
    <mergeCell ref="AG4:AG5"/>
    <mergeCell ref="AK4:AK5"/>
    <mergeCell ref="AL4:AL5"/>
    <mergeCell ref="AM4:AM5"/>
    <mergeCell ref="N4:P4"/>
    <mergeCell ref="Q4:S4"/>
    <mergeCell ref="T4:V4"/>
    <mergeCell ref="AH4:AH5"/>
    <mergeCell ref="AI4:AI5"/>
    <mergeCell ref="W4:Y4"/>
    <mergeCell ref="Z4:AB4"/>
    <mergeCell ref="AC4:A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="96" zoomScaleNormal="96" workbookViewId="0"/>
  </sheetViews>
  <sheetFormatPr defaultColWidth="8.85546875" defaultRowHeight="15" x14ac:dyDescent="0.25"/>
  <cols>
    <col min="1" max="1" width="28.140625" customWidth="1"/>
    <col min="2" max="2" width="0.85546875" style="27" customWidth="1"/>
    <col min="3" max="3" width="15.7109375" customWidth="1"/>
    <col min="4" max="4" width="18.7109375" customWidth="1"/>
    <col min="5" max="5" width="24.7109375" style="27" customWidth="1"/>
    <col min="6" max="6" width="0.85546875" style="159" customWidth="1"/>
    <col min="7" max="7" width="15.7109375" customWidth="1"/>
    <col min="8" max="8" width="18.7109375" customWidth="1"/>
    <col min="9" max="9" width="24.7109375" style="159" customWidth="1"/>
    <col min="10" max="10" width="0.85546875" style="27" customWidth="1"/>
    <col min="11" max="11" width="15.7109375" customWidth="1"/>
    <col min="12" max="12" width="18.7109375" customWidth="1"/>
    <col min="13" max="13" width="24.7109375" style="159" customWidth="1"/>
    <col min="14" max="14" width="0.85546875" style="27" customWidth="1"/>
    <col min="15" max="15" width="15.7109375" customWidth="1"/>
    <col min="16" max="16" width="18.7109375" customWidth="1"/>
    <col min="17" max="17" width="24.7109375" style="159" customWidth="1"/>
    <col min="18" max="18" width="0.85546875" style="27" customWidth="1"/>
    <col min="19" max="19" width="15.7109375" customWidth="1"/>
    <col min="20" max="20" width="18.7109375" customWidth="1"/>
    <col min="21" max="21" width="24.7109375" style="159" customWidth="1"/>
    <col min="22" max="22" width="0.85546875" style="27" customWidth="1"/>
    <col min="23" max="23" width="15.7109375" customWidth="1"/>
    <col min="24" max="24" width="18.7109375" customWidth="1"/>
    <col min="25" max="25" width="24.7109375" style="159" customWidth="1"/>
    <col min="26" max="26" width="0.85546875" style="27" customWidth="1"/>
    <col min="27" max="27" width="15.7109375" style="27" customWidth="1"/>
    <col min="28" max="28" width="18.7109375" style="27" customWidth="1"/>
    <col min="29" max="29" width="24.7109375" style="9" customWidth="1"/>
    <col min="30" max="30" width="0.85546875" style="148" customWidth="1"/>
    <col min="31" max="31" width="15.7109375" style="148" customWidth="1"/>
    <col min="32" max="32" width="18.7109375" style="148" customWidth="1"/>
    <col min="33" max="33" width="24.7109375" style="148" customWidth="1"/>
    <col min="34" max="34" width="0.85546875" style="148" customWidth="1"/>
    <col min="35" max="35" width="15.7109375" style="148" customWidth="1"/>
    <col min="36" max="36" width="18.7109375" style="148" customWidth="1"/>
    <col min="37" max="37" width="24.7109375" style="32" customWidth="1"/>
    <col min="38" max="38" width="0.85546875" style="148" customWidth="1"/>
    <col min="39" max="39" width="15.7109375" style="32" customWidth="1"/>
    <col min="40" max="40" width="18.7109375" style="32" customWidth="1"/>
    <col min="41" max="41" width="24.7109375" style="32" customWidth="1"/>
    <col min="42" max="42" width="0.85546875" style="148" customWidth="1"/>
    <col min="43" max="43" width="15.7109375" style="304" customWidth="1"/>
    <col min="44" max="44" width="18.7109375" style="304" customWidth="1"/>
    <col min="45" max="45" width="24.7109375" style="304" customWidth="1"/>
    <col min="46" max="46" width="0.85546875" style="304" customWidth="1"/>
    <col min="47" max="47" width="15.7109375" style="304" customWidth="1"/>
    <col min="48" max="48" width="18.7109375" style="304" customWidth="1"/>
    <col min="49" max="49" width="24.7109375" style="304" customWidth="1"/>
    <col min="50" max="50" width="8.85546875" style="7"/>
  </cols>
  <sheetData>
    <row r="1" spans="1:51" x14ac:dyDescent="0.25">
      <c r="A1" s="27" t="s">
        <v>327</v>
      </c>
      <c r="C1" s="27"/>
      <c r="D1" s="27"/>
      <c r="G1" s="27"/>
      <c r="H1" s="456"/>
      <c r="K1" s="27"/>
      <c r="L1" s="27"/>
      <c r="O1" s="27"/>
      <c r="P1" s="27"/>
      <c r="S1" s="27"/>
      <c r="T1" s="27"/>
      <c r="W1" s="27"/>
      <c r="X1" s="27"/>
    </row>
    <row r="2" spans="1:51" s="7" customFormat="1" x14ac:dyDescent="0.25">
      <c r="A2" s="166" t="s">
        <v>359</v>
      </c>
      <c r="B2" s="166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04"/>
      <c r="AR2" s="304"/>
      <c r="AS2" s="304"/>
      <c r="AT2" s="304"/>
      <c r="AU2" s="304"/>
      <c r="AV2" s="304"/>
      <c r="AW2" s="304"/>
    </row>
    <row r="3" spans="1:51" s="27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5"/>
      <c r="AD3" s="65"/>
      <c r="AE3" s="65"/>
      <c r="AF3" s="65"/>
      <c r="AG3" s="65"/>
      <c r="AH3" s="65"/>
      <c r="AI3" s="65"/>
      <c r="AJ3" s="65"/>
      <c r="AK3" s="497"/>
      <c r="AL3" s="65"/>
      <c r="AM3" s="497"/>
      <c r="AN3" s="497"/>
      <c r="AO3" s="497"/>
      <c r="AP3" s="65"/>
      <c r="AQ3" s="308"/>
      <c r="AR3" s="308"/>
      <c r="AS3" s="308"/>
      <c r="AT3" s="308"/>
      <c r="AU3" s="308"/>
      <c r="AV3" s="308"/>
      <c r="AW3" s="308"/>
      <c r="AX3" s="7"/>
      <c r="AY3"/>
    </row>
    <row r="4" spans="1:51" ht="15" customHeight="1" x14ac:dyDescent="0.25">
      <c r="A4" s="709" t="s">
        <v>48</v>
      </c>
      <c r="B4" s="96"/>
      <c r="C4" s="680" t="s">
        <v>54</v>
      </c>
      <c r="D4" s="680"/>
      <c r="E4" s="680"/>
      <c r="F4" s="141"/>
      <c r="G4" s="691" t="s">
        <v>55</v>
      </c>
      <c r="H4" s="691"/>
      <c r="I4" s="691"/>
      <c r="J4" s="110"/>
      <c r="K4" s="691" t="s">
        <v>56</v>
      </c>
      <c r="L4" s="691"/>
      <c r="M4" s="691"/>
      <c r="N4" s="110"/>
      <c r="O4" s="680" t="s">
        <v>57</v>
      </c>
      <c r="P4" s="680"/>
      <c r="Q4" s="680"/>
      <c r="R4" s="110"/>
      <c r="S4" s="680" t="s">
        <v>58</v>
      </c>
      <c r="T4" s="680"/>
      <c r="U4" s="680"/>
      <c r="V4" s="110"/>
      <c r="W4" s="680" t="s">
        <v>59</v>
      </c>
      <c r="X4" s="680"/>
      <c r="Y4" s="680"/>
      <c r="Z4" s="110"/>
      <c r="AA4" s="680" t="s">
        <v>72</v>
      </c>
      <c r="AB4" s="680"/>
      <c r="AC4" s="680"/>
      <c r="AD4" s="134"/>
      <c r="AE4" s="680" t="s">
        <v>343</v>
      </c>
      <c r="AF4" s="680"/>
      <c r="AG4" s="680"/>
      <c r="AH4" s="439"/>
      <c r="AI4" s="680" t="s">
        <v>344</v>
      </c>
      <c r="AJ4" s="680"/>
      <c r="AK4" s="680"/>
      <c r="AL4" s="474"/>
      <c r="AM4" s="701" t="s">
        <v>345</v>
      </c>
      <c r="AN4" s="701"/>
      <c r="AO4" s="701"/>
      <c r="AP4" s="474"/>
      <c r="AQ4" s="708" t="s">
        <v>387</v>
      </c>
      <c r="AR4" s="708"/>
      <c r="AS4" s="708"/>
      <c r="AT4" s="510"/>
      <c r="AU4" s="708" t="s">
        <v>388</v>
      </c>
      <c r="AV4" s="708"/>
      <c r="AW4" s="708"/>
    </row>
    <row r="5" spans="1:51" ht="45" x14ac:dyDescent="0.25">
      <c r="A5" s="697"/>
      <c r="B5" s="97"/>
      <c r="C5" s="169" t="s">
        <v>60</v>
      </c>
      <c r="D5" s="170" t="s">
        <v>64</v>
      </c>
      <c r="E5" s="140" t="s">
        <v>74</v>
      </c>
      <c r="F5" s="1"/>
      <c r="G5" s="169" t="s">
        <v>60</v>
      </c>
      <c r="H5" s="170" t="s">
        <v>64</v>
      </c>
      <c r="I5" s="140" t="s">
        <v>74</v>
      </c>
      <c r="J5" s="1"/>
      <c r="K5" s="169" t="s">
        <v>60</v>
      </c>
      <c r="L5" s="170" t="s">
        <v>64</v>
      </c>
      <c r="M5" s="140" t="s">
        <v>74</v>
      </c>
      <c r="N5" s="1"/>
      <c r="O5" s="169" t="s">
        <v>60</v>
      </c>
      <c r="P5" s="170" t="s">
        <v>64</v>
      </c>
      <c r="Q5" s="140" t="s">
        <v>74</v>
      </c>
      <c r="R5" s="1"/>
      <c r="S5" s="169" t="s">
        <v>60</v>
      </c>
      <c r="T5" s="170" t="s">
        <v>64</v>
      </c>
      <c r="U5" s="140" t="s">
        <v>74</v>
      </c>
      <c r="V5" s="14"/>
      <c r="W5" s="169" t="s">
        <v>60</v>
      </c>
      <c r="X5" s="170" t="s">
        <v>64</v>
      </c>
      <c r="Y5" s="140" t="s">
        <v>74</v>
      </c>
      <c r="Z5" s="14"/>
      <c r="AA5" s="169" t="s">
        <v>60</v>
      </c>
      <c r="AB5" s="170" t="s">
        <v>64</v>
      </c>
      <c r="AC5" s="140" t="s">
        <v>74</v>
      </c>
      <c r="AD5" s="14"/>
      <c r="AE5" s="169" t="s">
        <v>60</v>
      </c>
      <c r="AF5" s="170" t="s">
        <v>64</v>
      </c>
      <c r="AG5" s="417" t="s">
        <v>74</v>
      </c>
      <c r="AH5" s="438"/>
      <c r="AI5" s="472" t="s">
        <v>60</v>
      </c>
      <c r="AJ5" s="472" t="s">
        <v>64</v>
      </c>
      <c r="AK5" s="524" t="s">
        <v>74</v>
      </c>
      <c r="AL5" s="472"/>
      <c r="AM5" s="506" t="s">
        <v>60</v>
      </c>
      <c r="AN5" s="506" t="s">
        <v>64</v>
      </c>
      <c r="AO5" s="552" t="s">
        <v>74</v>
      </c>
      <c r="AP5" s="472"/>
      <c r="AQ5" s="170" t="s">
        <v>60</v>
      </c>
      <c r="AR5" s="170" t="s">
        <v>64</v>
      </c>
      <c r="AS5" s="506" t="s">
        <v>74</v>
      </c>
      <c r="AT5" s="308"/>
      <c r="AU5" s="170" t="s">
        <v>60</v>
      </c>
      <c r="AV5" s="170" t="s">
        <v>64</v>
      </c>
      <c r="AW5" s="506" t="s">
        <v>74</v>
      </c>
    </row>
    <row r="6" spans="1:51" s="159" customFormat="1" ht="15" customHeight="1" x14ac:dyDescent="0.25">
      <c r="A6" s="142"/>
      <c r="B6" s="142"/>
      <c r="C6" s="2"/>
      <c r="D6" s="12"/>
      <c r="E6" s="2"/>
      <c r="F6" s="2"/>
      <c r="G6" s="2"/>
      <c r="H6" s="12"/>
      <c r="I6" s="2"/>
      <c r="J6" s="2"/>
      <c r="K6" s="2"/>
      <c r="L6" s="12"/>
      <c r="M6" s="2"/>
      <c r="N6" s="2"/>
      <c r="O6" s="2"/>
      <c r="P6" s="12"/>
      <c r="Q6" s="2"/>
      <c r="R6" s="2"/>
      <c r="S6" s="2"/>
      <c r="T6" s="2"/>
      <c r="U6" s="12"/>
      <c r="V6" s="12"/>
      <c r="W6" s="2"/>
      <c r="X6" s="2"/>
      <c r="Y6" s="12"/>
      <c r="Z6" s="12"/>
      <c r="AA6" s="2"/>
      <c r="AB6" s="2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307"/>
      <c r="AR6" s="307"/>
      <c r="AS6" s="307"/>
      <c r="AT6" s="307"/>
      <c r="AU6" s="307"/>
      <c r="AV6" s="307"/>
      <c r="AW6" s="307"/>
      <c r="AX6" s="7"/>
    </row>
    <row r="7" spans="1:51" x14ac:dyDescent="0.25">
      <c r="A7" s="122" t="s">
        <v>37</v>
      </c>
      <c r="B7" s="7"/>
      <c r="C7" s="53">
        <v>597795</v>
      </c>
      <c r="D7" s="53">
        <v>45134</v>
      </c>
      <c r="E7" s="13">
        <f t="shared" ref="E7:E28" si="0">D7/C7*1000</f>
        <v>75.500798768808707</v>
      </c>
      <c r="F7" s="13"/>
      <c r="G7" s="53">
        <v>616465</v>
      </c>
      <c r="H7" s="53">
        <v>36294</v>
      </c>
      <c r="I7" s="160">
        <f>H7/G7*1000</f>
        <v>58.874388651423843</v>
      </c>
      <c r="J7" s="8"/>
      <c r="K7" s="53">
        <v>637303</v>
      </c>
      <c r="L7" s="53">
        <v>29686</v>
      </c>
      <c r="M7" s="160">
        <f>L7/K7*1000</f>
        <v>46.580668849824967</v>
      </c>
      <c r="N7" s="8"/>
      <c r="O7" s="53">
        <v>437692</v>
      </c>
      <c r="P7" s="53">
        <v>24014</v>
      </c>
      <c r="Q7" s="160">
        <f t="shared" ref="Q7:Q28" si="1">P7/O7*1000</f>
        <v>54.865064931504342</v>
      </c>
      <c r="R7" s="8"/>
      <c r="S7" s="53">
        <v>415380</v>
      </c>
      <c r="T7" s="53">
        <v>20587</v>
      </c>
      <c r="U7" s="160">
        <f t="shared" ref="U7:U28" si="2">T7/S7*1000</f>
        <v>49.561846983485005</v>
      </c>
      <c r="V7" s="8"/>
      <c r="W7" s="53">
        <v>403042</v>
      </c>
      <c r="X7" s="53">
        <v>18920</v>
      </c>
      <c r="Y7" s="160">
        <f t="shared" ref="Y7:Y28" si="3">X7/W7*1000</f>
        <v>46.942998496434612</v>
      </c>
      <c r="Z7" s="8"/>
      <c r="AA7" s="53">
        <v>392346</v>
      </c>
      <c r="AB7" s="53">
        <v>17978</v>
      </c>
      <c r="AC7" s="13">
        <f t="shared" ref="AC7:AC24" si="4">AB7/AA7*1000</f>
        <v>45.821800145789688</v>
      </c>
      <c r="AD7" s="13"/>
      <c r="AE7" s="153">
        <v>336589</v>
      </c>
      <c r="AF7" s="153">
        <v>14105</v>
      </c>
      <c r="AG7" s="286">
        <f>AF7/AE7*1000</f>
        <v>41.905706960120504</v>
      </c>
      <c r="AH7" s="286"/>
      <c r="AI7" s="153">
        <v>275224</v>
      </c>
      <c r="AJ7" s="153">
        <v>12523</v>
      </c>
      <c r="AK7" s="286">
        <f>AJ7/AI7*1000</f>
        <v>45.501119088451588</v>
      </c>
      <c r="AL7" s="286"/>
      <c r="AM7" s="153">
        <v>231796</v>
      </c>
      <c r="AN7" s="153">
        <v>10791</v>
      </c>
      <c r="AO7" s="286">
        <f>AN7/AM7*1000</f>
        <v>46.553866330739098</v>
      </c>
      <c r="AP7" s="286"/>
      <c r="AQ7" s="286">
        <f>(AM7-AI7)/AI7*100</f>
        <v>-15.779147167398191</v>
      </c>
      <c r="AR7" s="286">
        <f>(AN7-AJ7)/AJ7*100</f>
        <v>-13.830551784716121</v>
      </c>
      <c r="AS7" s="286">
        <f>(AO7-AK7)/AK7*100</f>
        <v>2.3136732972238079</v>
      </c>
      <c r="AT7" s="286"/>
      <c r="AU7" s="286">
        <f>(AM7-C7)/C7*100</f>
        <v>-61.224834600490126</v>
      </c>
      <c r="AV7" s="286">
        <f>(AN7-D7)/D7*100</f>
        <v>-76.091195107900916</v>
      </c>
      <c r="AW7" s="286">
        <f>(AO7-E7)/E7*100</f>
        <v>-38.339902239588383</v>
      </c>
    </row>
    <row r="8" spans="1:51" x14ac:dyDescent="0.25">
      <c r="A8" s="225" t="s">
        <v>82</v>
      </c>
      <c r="B8" s="7"/>
      <c r="C8" s="53">
        <v>6646</v>
      </c>
      <c r="D8" s="53">
        <v>970</v>
      </c>
      <c r="E8" s="13">
        <f t="shared" si="0"/>
        <v>145.95245260306953</v>
      </c>
      <c r="F8" s="13"/>
      <c r="G8" s="53">
        <v>5293</v>
      </c>
      <c r="H8" s="53">
        <v>1073</v>
      </c>
      <c r="I8" s="160">
        <f t="shared" ref="I8:I34" si="5">H8/G8*1000</f>
        <v>202.72057434347252</v>
      </c>
      <c r="J8" s="8"/>
      <c r="K8" s="53">
        <v>5368</v>
      </c>
      <c r="L8" s="53">
        <v>613</v>
      </c>
      <c r="M8" s="160">
        <f t="shared" ref="M8:M35" si="6">L8/K8*1000</f>
        <v>114.19523099850969</v>
      </c>
      <c r="N8" s="8"/>
      <c r="O8" s="53">
        <v>4324</v>
      </c>
      <c r="P8" s="53">
        <v>440</v>
      </c>
      <c r="Q8" s="160">
        <f t="shared" si="1"/>
        <v>101.75763182238667</v>
      </c>
      <c r="R8" s="8"/>
      <c r="S8" s="53">
        <v>3220</v>
      </c>
      <c r="T8" s="53">
        <v>356</v>
      </c>
      <c r="U8" s="160">
        <f t="shared" si="2"/>
        <v>110.55900621118013</v>
      </c>
      <c r="V8" s="8"/>
      <c r="W8" s="53">
        <v>2842</v>
      </c>
      <c r="X8" s="53">
        <v>383</v>
      </c>
      <c r="Y8" s="160">
        <f t="shared" si="3"/>
        <v>134.76425052779734</v>
      </c>
      <c r="Z8" s="8"/>
      <c r="AA8" s="53">
        <v>2679</v>
      </c>
      <c r="AB8" s="53">
        <v>392</v>
      </c>
      <c r="AC8" s="13">
        <f t="shared" si="4"/>
        <v>146.32325494587533</v>
      </c>
      <c r="AD8" s="13"/>
      <c r="AE8" s="153">
        <v>2517</v>
      </c>
      <c r="AF8" s="153">
        <v>224</v>
      </c>
      <c r="AG8" s="286">
        <f t="shared" ref="AG8:AG35" si="7">AF8/AE8*1000</f>
        <v>88.99483512117601</v>
      </c>
      <c r="AH8" s="286"/>
      <c r="AI8" s="153">
        <v>1703</v>
      </c>
      <c r="AJ8" s="153">
        <v>150</v>
      </c>
      <c r="AK8" s="286">
        <f t="shared" ref="AK8:AK35" si="8">AJ8/AI8*1000</f>
        <v>88.079859072225489</v>
      </c>
      <c r="AL8" s="286"/>
      <c r="AM8" s="153">
        <v>1267</v>
      </c>
      <c r="AN8" s="153">
        <v>133</v>
      </c>
      <c r="AO8" s="286">
        <f t="shared" ref="AO8:AO35" si="9">AN8/AM8*1000</f>
        <v>104.97237569060773</v>
      </c>
      <c r="AP8" s="286"/>
      <c r="AQ8" s="286">
        <f t="shared" ref="AQ8:AQ35" si="10">(AM8-AI8)/AI8*100</f>
        <v>-25.601879036993541</v>
      </c>
      <c r="AR8" s="286">
        <f t="shared" ref="AR8:AR35" si="11">(AN8-AJ8)/AJ8*100</f>
        <v>-11.333333333333332</v>
      </c>
      <c r="AS8" s="286">
        <f t="shared" ref="AS8:AS35" si="12">(AO8-AK8)/AK8*100</f>
        <v>19.178637200736642</v>
      </c>
      <c r="AT8" s="286"/>
      <c r="AU8" s="286">
        <f t="shared" ref="AU8:AU35" si="13">(AM8-C8)/C8*100</f>
        <v>-80.93590129401143</v>
      </c>
      <c r="AV8" s="286">
        <f t="shared" ref="AV8:AV35" si="14">(AN8-D8)/D8*100</f>
        <v>-86.288659793814432</v>
      </c>
      <c r="AW8" s="286">
        <f t="shared" ref="AW8:AW35" si="15">(AO8-E8)/E8*100</f>
        <v>-28.077689810332068</v>
      </c>
    </row>
    <row r="9" spans="1:51" x14ac:dyDescent="0.25">
      <c r="A9" s="122" t="s">
        <v>5</v>
      </c>
      <c r="B9" s="7"/>
      <c r="C9" s="53">
        <v>169461</v>
      </c>
      <c r="D9" s="53">
        <v>14793</v>
      </c>
      <c r="E9" s="13">
        <f>D9/C9*1000</f>
        <v>87.294421725352734</v>
      </c>
      <c r="F9" s="13"/>
      <c r="G9" s="53">
        <v>188010</v>
      </c>
      <c r="H9" s="53">
        <v>11649</v>
      </c>
      <c r="I9" s="160">
        <f>H9/G9*1000</f>
        <v>61.959470240944626</v>
      </c>
      <c r="J9" s="8"/>
      <c r="K9" s="53">
        <v>205461</v>
      </c>
      <c r="L9" s="53">
        <v>9448</v>
      </c>
      <c r="M9" s="160">
        <f>L9/K9*1000</f>
        <v>45.984396065433344</v>
      </c>
      <c r="N9" s="8"/>
      <c r="O9" s="53">
        <v>135488</v>
      </c>
      <c r="P9" s="53">
        <v>7626</v>
      </c>
      <c r="Q9" s="160">
        <f>P9/O9*1000</f>
        <v>56.285427491733586</v>
      </c>
      <c r="R9" s="8"/>
      <c r="S9" s="53">
        <v>123262</v>
      </c>
      <c r="T9" s="53">
        <v>6248</v>
      </c>
      <c r="U9" s="160">
        <f>T9/S9*1000</f>
        <v>50.688776751959246</v>
      </c>
      <c r="V9" s="8"/>
      <c r="W9" s="53">
        <v>127789</v>
      </c>
      <c r="X9" s="53">
        <v>6083</v>
      </c>
      <c r="Y9" s="160">
        <f>X9/W9*1000</f>
        <v>47.601906267362601</v>
      </c>
      <c r="Z9" s="8"/>
      <c r="AA9" s="53">
        <v>114715</v>
      </c>
      <c r="AB9" s="53">
        <v>6544</v>
      </c>
      <c r="AC9" s="13">
        <f>AB9/AA9*1000</f>
        <v>57.045722006712282</v>
      </c>
      <c r="AD9" s="13"/>
      <c r="AE9" s="153">
        <v>112890</v>
      </c>
      <c r="AF9" s="153">
        <v>2764</v>
      </c>
      <c r="AG9" s="286">
        <f t="shared" si="7"/>
        <v>24.484010984143858</v>
      </c>
      <c r="AH9" s="286"/>
      <c r="AI9" s="153">
        <v>118097</v>
      </c>
      <c r="AJ9" s="153">
        <v>4651</v>
      </c>
      <c r="AK9" s="286">
        <f t="shared" si="8"/>
        <v>39.382880174771586</v>
      </c>
      <c r="AL9" s="286"/>
      <c r="AM9" s="153">
        <v>79618</v>
      </c>
      <c r="AN9" s="153">
        <v>4584</v>
      </c>
      <c r="AO9" s="286">
        <f t="shared" si="9"/>
        <v>57.574920244165888</v>
      </c>
      <c r="AP9" s="286"/>
      <c r="AQ9" s="286">
        <f t="shared" si="10"/>
        <v>-32.582538083101184</v>
      </c>
      <c r="AR9" s="286">
        <f t="shared" si="11"/>
        <v>-1.4405504192646741</v>
      </c>
      <c r="AS9" s="286">
        <f t="shared" si="12"/>
        <v>46.192761902284644</v>
      </c>
      <c r="AT9" s="286"/>
      <c r="AU9" s="286">
        <f t="shared" si="13"/>
        <v>-53.016918346994288</v>
      </c>
      <c r="AV9" s="286">
        <f t="shared" si="14"/>
        <v>-69.012370715879129</v>
      </c>
      <c r="AW9" s="286">
        <f t="shared" si="15"/>
        <v>-34.045132430902484</v>
      </c>
    </row>
    <row r="10" spans="1:51" x14ac:dyDescent="0.25">
      <c r="A10" s="122" t="s">
        <v>6</v>
      </c>
      <c r="B10" s="7"/>
      <c r="C10" s="53">
        <v>1784179</v>
      </c>
      <c r="D10" s="53">
        <v>126371</v>
      </c>
      <c r="E10" s="13">
        <f t="shared" si="0"/>
        <v>70.828655644977331</v>
      </c>
      <c r="F10" s="13"/>
      <c r="G10" s="53">
        <v>1935059</v>
      </c>
      <c r="H10" s="53">
        <v>99903</v>
      </c>
      <c r="I10" s="160">
        <f t="shared" si="5"/>
        <v>51.627883180822913</v>
      </c>
      <c r="J10" s="8"/>
      <c r="K10" s="53">
        <v>1989485</v>
      </c>
      <c r="L10" s="53">
        <v>82485</v>
      </c>
      <c r="M10" s="160">
        <f t="shared" si="6"/>
        <v>41.460478465532539</v>
      </c>
      <c r="N10" s="8"/>
      <c r="O10" s="53">
        <v>1628326</v>
      </c>
      <c r="P10" s="53">
        <v>64529</v>
      </c>
      <c r="Q10" s="160">
        <f t="shared" si="1"/>
        <v>39.629042341644116</v>
      </c>
      <c r="R10" s="8"/>
      <c r="S10" s="53">
        <v>1584707</v>
      </c>
      <c r="T10" s="53">
        <v>55205</v>
      </c>
      <c r="U10" s="160">
        <f t="shared" si="2"/>
        <v>34.83609272881359</v>
      </c>
      <c r="V10" s="8"/>
      <c r="W10" s="53">
        <v>1606403</v>
      </c>
      <c r="X10" s="53">
        <v>47718</v>
      </c>
      <c r="Y10" s="160">
        <f t="shared" si="3"/>
        <v>29.704874804143167</v>
      </c>
      <c r="Z10" s="8"/>
      <c r="AA10" s="53">
        <v>1671164</v>
      </c>
      <c r="AB10" s="53">
        <v>43459</v>
      </c>
      <c r="AC10" s="13">
        <f t="shared" si="4"/>
        <v>26.005227494129841</v>
      </c>
      <c r="AD10" s="13"/>
      <c r="AE10" s="153">
        <v>1469852</v>
      </c>
      <c r="AF10" s="153">
        <v>30777</v>
      </c>
      <c r="AG10" s="286">
        <f t="shared" si="7"/>
        <v>20.938842822270544</v>
      </c>
      <c r="AH10" s="286"/>
      <c r="AI10" s="153">
        <v>1081607</v>
      </c>
      <c r="AJ10" s="153">
        <v>55946</v>
      </c>
      <c r="AK10" s="286">
        <f t="shared" si="8"/>
        <v>51.724887135530743</v>
      </c>
      <c r="AL10" s="286"/>
      <c r="AM10" s="153">
        <v>982638</v>
      </c>
      <c r="AN10" s="153">
        <v>57515</v>
      </c>
      <c r="AO10" s="286">
        <f t="shared" si="9"/>
        <v>58.531219024706964</v>
      </c>
      <c r="AP10" s="286"/>
      <c r="AQ10" s="286">
        <f t="shared" si="10"/>
        <v>-9.1501811656174556</v>
      </c>
      <c r="AR10" s="286">
        <f t="shared" si="11"/>
        <v>2.8044900439709721</v>
      </c>
      <c r="AS10" s="286">
        <f t="shared" si="12"/>
        <v>13.158717720044729</v>
      </c>
      <c r="AT10" s="286"/>
      <c r="AU10" s="286">
        <f t="shared" si="13"/>
        <v>-44.924920649777853</v>
      </c>
      <c r="AV10" s="286">
        <f t="shared" si="14"/>
        <v>-54.487184559748684</v>
      </c>
      <c r="AW10" s="286">
        <f t="shared" si="15"/>
        <v>-17.362233559691198</v>
      </c>
    </row>
    <row r="11" spans="1:51" s="59" customFormat="1" x14ac:dyDescent="0.25">
      <c r="A11" s="225" t="s">
        <v>83</v>
      </c>
      <c r="B11" s="57"/>
      <c r="C11" s="107">
        <v>29900</v>
      </c>
      <c r="D11" s="107">
        <v>3529</v>
      </c>
      <c r="E11" s="58">
        <f t="shared" si="0"/>
        <v>118.02675585284281</v>
      </c>
      <c r="F11" s="58"/>
      <c r="G11" s="107">
        <v>25300</v>
      </c>
      <c r="H11" s="107">
        <v>2756</v>
      </c>
      <c r="I11" s="168">
        <f t="shared" si="5"/>
        <v>108.93280632411067</v>
      </c>
      <c r="J11" s="168"/>
      <c r="K11" s="107">
        <v>25216</v>
      </c>
      <c r="L11" s="107">
        <v>2457</v>
      </c>
      <c r="M11" s="160">
        <f t="shared" si="6"/>
        <v>97.438134517766485</v>
      </c>
      <c r="N11" s="168"/>
      <c r="O11" s="107">
        <v>18986</v>
      </c>
      <c r="P11" s="107">
        <v>2157</v>
      </c>
      <c r="Q11" s="160">
        <f t="shared" si="1"/>
        <v>113.61002844200991</v>
      </c>
      <c r="R11" s="168"/>
      <c r="S11" s="107">
        <v>16479</v>
      </c>
      <c r="T11" s="107">
        <v>1655</v>
      </c>
      <c r="U11" s="160">
        <f t="shared" si="2"/>
        <v>100.43085138661327</v>
      </c>
      <c r="V11" s="168"/>
      <c r="W11" s="107">
        <v>14130</v>
      </c>
      <c r="X11" s="107">
        <v>1451</v>
      </c>
      <c r="Y11" s="160">
        <f t="shared" si="3"/>
        <v>102.689313517339</v>
      </c>
      <c r="Z11" s="168"/>
      <c r="AA11" s="107">
        <v>14818</v>
      </c>
      <c r="AB11" s="107">
        <v>1424</v>
      </c>
      <c r="AC11" s="58">
        <f t="shared" si="4"/>
        <v>96.099338642191924</v>
      </c>
      <c r="AD11" s="58"/>
      <c r="AE11" s="153">
        <v>10924</v>
      </c>
      <c r="AF11" s="153">
        <v>889</v>
      </c>
      <c r="AG11" s="286">
        <f t="shared" si="7"/>
        <v>81.380446722812152</v>
      </c>
      <c r="AH11" s="286"/>
      <c r="AI11" s="153">
        <v>9784</v>
      </c>
      <c r="AJ11" s="153">
        <v>892</v>
      </c>
      <c r="AK11" s="286">
        <f t="shared" si="8"/>
        <v>91.169255928045786</v>
      </c>
      <c r="AL11" s="286"/>
      <c r="AM11" s="153">
        <v>8585</v>
      </c>
      <c r="AN11" s="153">
        <v>758</v>
      </c>
      <c r="AO11" s="286">
        <f t="shared" si="9"/>
        <v>88.293535235876533</v>
      </c>
      <c r="AP11" s="286"/>
      <c r="AQ11" s="286">
        <f t="shared" si="10"/>
        <v>-12.254701553556828</v>
      </c>
      <c r="AR11" s="286">
        <f t="shared" si="11"/>
        <v>-15.022421524663676</v>
      </c>
      <c r="AS11" s="286">
        <f t="shared" si="12"/>
        <v>-3.1542658354466333</v>
      </c>
      <c r="AT11" s="58"/>
      <c r="AU11" s="286">
        <f t="shared" si="13"/>
        <v>-71.287625418060202</v>
      </c>
      <c r="AV11" s="286">
        <f t="shared" si="14"/>
        <v>-78.520827429866813</v>
      </c>
      <c r="AW11" s="286">
        <f t="shared" si="15"/>
        <v>-25.191932458126715</v>
      </c>
      <c r="AX11" s="57"/>
    </row>
    <row r="12" spans="1:51" s="161" customFormat="1" x14ac:dyDescent="0.25">
      <c r="A12" s="161" t="s">
        <v>3</v>
      </c>
      <c r="B12" s="166"/>
      <c r="C12" s="163">
        <v>13564</v>
      </c>
      <c r="D12" s="163">
        <v>1435</v>
      </c>
      <c r="E12" s="162">
        <f t="shared" si="0"/>
        <v>105.79475081097021</v>
      </c>
      <c r="F12" s="162"/>
      <c r="G12" s="163">
        <v>11543</v>
      </c>
      <c r="H12" s="163">
        <v>1076</v>
      </c>
      <c r="I12" s="160">
        <f t="shared" si="5"/>
        <v>93.216668110543182</v>
      </c>
      <c r="J12" s="38"/>
      <c r="K12" s="163">
        <v>11828</v>
      </c>
      <c r="L12" s="163">
        <v>1000</v>
      </c>
      <c r="M12" s="160">
        <f t="shared" si="6"/>
        <v>84.545147108555966</v>
      </c>
      <c r="N12" s="38"/>
      <c r="O12" s="163">
        <v>8448</v>
      </c>
      <c r="P12" s="163">
        <v>869</v>
      </c>
      <c r="Q12" s="160">
        <f t="shared" si="1"/>
        <v>102.86458333333333</v>
      </c>
      <c r="R12" s="38"/>
      <c r="S12" s="163">
        <v>7366</v>
      </c>
      <c r="T12" s="163">
        <v>696</v>
      </c>
      <c r="U12" s="160">
        <f t="shared" si="2"/>
        <v>94.488188976377955</v>
      </c>
      <c r="V12" s="38"/>
      <c r="W12" s="163">
        <v>6771</v>
      </c>
      <c r="X12" s="163">
        <v>583</v>
      </c>
      <c r="Y12" s="160">
        <f t="shared" si="3"/>
        <v>86.102495938561503</v>
      </c>
      <c r="Z12" s="38"/>
      <c r="AA12" s="163">
        <v>9047</v>
      </c>
      <c r="AB12" s="163">
        <v>628</v>
      </c>
      <c r="AC12" s="162">
        <f t="shared" si="4"/>
        <v>69.415275782027194</v>
      </c>
      <c r="AD12" s="162"/>
      <c r="AE12" s="153">
        <v>6292</v>
      </c>
      <c r="AF12" s="153">
        <v>377</v>
      </c>
      <c r="AG12" s="286">
        <f t="shared" si="7"/>
        <v>59.917355371900825</v>
      </c>
      <c r="AH12" s="286"/>
      <c r="AI12" s="153">
        <v>6085</v>
      </c>
      <c r="AJ12" s="153">
        <v>448</v>
      </c>
      <c r="AK12" s="286">
        <f t="shared" si="8"/>
        <v>73.623664749383721</v>
      </c>
      <c r="AL12" s="286"/>
      <c r="AM12" s="153">
        <v>4468</v>
      </c>
      <c r="AN12" s="153">
        <v>325</v>
      </c>
      <c r="AO12" s="286">
        <f t="shared" si="9"/>
        <v>72.739480752014316</v>
      </c>
      <c r="AP12" s="286"/>
      <c r="AQ12" s="286">
        <f t="shared" si="10"/>
        <v>-26.57354149548069</v>
      </c>
      <c r="AR12" s="286">
        <f t="shared" si="11"/>
        <v>-27.455357142857146</v>
      </c>
      <c r="AS12" s="286">
        <f t="shared" si="12"/>
        <v>-1.2009508089269709</v>
      </c>
      <c r="AT12" s="162"/>
      <c r="AU12" s="286">
        <f t="shared" si="13"/>
        <v>-67.059864346800353</v>
      </c>
      <c r="AV12" s="286">
        <f t="shared" si="14"/>
        <v>-77.351916376306619</v>
      </c>
      <c r="AW12" s="286">
        <f t="shared" si="15"/>
        <v>-31.244716590918316</v>
      </c>
      <c r="AX12" s="166"/>
    </row>
    <row r="13" spans="1:51" s="161" customFormat="1" x14ac:dyDescent="0.25">
      <c r="A13" s="166" t="s">
        <v>4</v>
      </c>
      <c r="B13" s="166"/>
      <c r="C13" s="163">
        <v>16336</v>
      </c>
      <c r="D13" s="163">
        <v>2094</v>
      </c>
      <c r="E13" s="162">
        <f t="shared" si="0"/>
        <v>128.18315377081294</v>
      </c>
      <c r="F13" s="162"/>
      <c r="G13" s="163">
        <v>13757</v>
      </c>
      <c r="H13" s="163">
        <v>1680</v>
      </c>
      <c r="I13" s="160">
        <f t="shared" si="5"/>
        <v>122.11964817910882</v>
      </c>
      <c r="J13" s="38"/>
      <c r="K13" s="163">
        <v>13388</v>
      </c>
      <c r="L13" s="163">
        <v>1457</v>
      </c>
      <c r="M13" s="160">
        <f t="shared" si="6"/>
        <v>108.82880191216015</v>
      </c>
      <c r="N13" s="38"/>
      <c r="O13" s="163">
        <v>10538</v>
      </c>
      <c r="P13" s="163">
        <v>1288</v>
      </c>
      <c r="Q13" s="160">
        <f t="shared" si="1"/>
        <v>122.22433099259821</v>
      </c>
      <c r="R13" s="38"/>
      <c r="S13" s="163">
        <v>9113</v>
      </c>
      <c r="T13" s="163">
        <v>959</v>
      </c>
      <c r="U13" s="160">
        <f t="shared" si="2"/>
        <v>105.2342806979041</v>
      </c>
      <c r="V13" s="38"/>
      <c r="W13" s="163">
        <v>7359</v>
      </c>
      <c r="X13" s="163">
        <v>868</v>
      </c>
      <c r="Y13" s="160">
        <f t="shared" si="3"/>
        <v>117.95080853376817</v>
      </c>
      <c r="Z13" s="38"/>
      <c r="AA13" s="163">
        <v>5771</v>
      </c>
      <c r="AB13" s="163">
        <v>796</v>
      </c>
      <c r="AC13" s="162">
        <f t="shared" si="4"/>
        <v>137.93103448275861</v>
      </c>
      <c r="AD13" s="162"/>
      <c r="AE13" s="153">
        <v>4632</v>
      </c>
      <c r="AF13" s="153">
        <v>512</v>
      </c>
      <c r="AG13" s="286">
        <f t="shared" si="7"/>
        <v>110.53540587219344</v>
      </c>
      <c r="AH13" s="286"/>
      <c r="AI13" s="153">
        <v>3699</v>
      </c>
      <c r="AJ13" s="153">
        <v>444</v>
      </c>
      <c r="AK13" s="286">
        <f t="shared" si="8"/>
        <v>120.03244120032441</v>
      </c>
      <c r="AL13" s="286"/>
      <c r="AM13" s="153">
        <v>4117</v>
      </c>
      <c r="AN13" s="153">
        <v>433</v>
      </c>
      <c r="AO13" s="286">
        <f t="shared" si="9"/>
        <v>105.17367014816614</v>
      </c>
      <c r="AP13" s="286"/>
      <c r="AQ13" s="286">
        <f t="shared" si="10"/>
        <v>11.300351446336848</v>
      </c>
      <c r="AR13" s="286">
        <f t="shared" si="11"/>
        <v>-2.4774774774774775</v>
      </c>
      <c r="AS13" s="286">
        <f t="shared" si="12"/>
        <v>-12.378962640075104</v>
      </c>
      <c r="AT13" s="162"/>
      <c r="AU13" s="286">
        <f t="shared" si="13"/>
        <v>-74.797992164544567</v>
      </c>
      <c r="AV13" s="286">
        <f t="shared" si="14"/>
        <v>-79.321872015281755</v>
      </c>
      <c r="AW13" s="286">
        <f t="shared" si="15"/>
        <v>-17.950473947447854</v>
      </c>
      <c r="AX13" s="166"/>
    </row>
    <row r="14" spans="1:51" x14ac:dyDescent="0.25">
      <c r="A14" s="122" t="s">
        <v>7</v>
      </c>
      <c r="B14" s="7"/>
      <c r="C14" s="53">
        <v>572948</v>
      </c>
      <c r="D14" s="53">
        <v>39324</v>
      </c>
      <c r="E14" s="13">
        <f t="shared" si="0"/>
        <v>68.634500862207389</v>
      </c>
      <c r="F14" s="13"/>
      <c r="G14" s="53">
        <v>625815</v>
      </c>
      <c r="H14" s="53">
        <v>29196</v>
      </c>
      <c r="I14" s="160">
        <f t="shared" si="5"/>
        <v>46.6527647947077</v>
      </c>
      <c r="J14" s="8"/>
      <c r="K14" s="53">
        <v>636910</v>
      </c>
      <c r="L14" s="53">
        <v>23354</v>
      </c>
      <c r="M14" s="160">
        <f t="shared" si="6"/>
        <v>36.667661051011912</v>
      </c>
      <c r="N14" s="8"/>
      <c r="O14" s="53">
        <v>487708</v>
      </c>
      <c r="P14" s="53">
        <v>18855</v>
      </c>
      <c r="Q14" s="160">
        <f t="shared" si="1"/>
        <v>38.660427960993054</v>
      </c>
      <c r="R14" s="8"/>
      <c r="S14" s="53">
        <v>465102</v>
      </c>
      <c r="T14" s="53">
        <v>15826</v>
      </c>
      <c r="U14" s="160">
        <f t="shared" si="2"/>
        <v>34.026944627200052</v>
      </c>
      <c r="V14" s="8"/>
      <c r="W14" s="53">
        <v>457606</v>
      </c>
      <c r="X14" s="53">
        <v>15296</v>
      </c>
      <c r="Y14" s="160">
        <f t="shared" si="3"/>
        <v>33.426135146829374</v>
      </c>
      <c r="Z14" s="8"/>
      <c r="AA14" s="53">
        <v>472978</v>
      </c>
      <c r="AB14" s="53">
        <v>13699</v>
      </c>
      <c r="AC14" s="13">
        <f t="shared" si="4"/>
        <v>28.963292161580455</v>
      </c>
      <c r="AD14" s="13"/>
      <c r="AE14" s="153">
        <v>712619</v>
      </c>
      <c r="AF14" s="153">
        <v>9537</v>
      </c>
      <c r="AG14" s="286">
        <f t="shared" si="7"/>
        <v>13.383027957435882</v>
      </c>
      <c r="AH14" s="286"/>
      <c r="AI14" s="153">
        <v>731248</v>
      </c>
      <c r="AJ14" s="153">
        <v>8501</v>
      </c>
      <c r="AK14" s="286">
        <f t="shared" si="8"/>
        <v>11.625330941076077</v>
      </c>
      <c r="AL14" s="286"/>
      <c r="AM14" s="153">
        <v>644844</v>
      </c>
      <c r="AN14" s="153">
        <v>7397</v>
      </c>
      <c r="AO14" s="286">
        <f t="shared" si="9"/>
        <v>11.470991433587038</v>
      </c>
      <c r="AP14" s="286"/>
      <c r="AQ14" s="286">
        <f t="shared" si="10"/>
        <v>-11.815963941097959</v>
      </c>
      <c r="AR14" s="286">
        <f t="shared" si="11"/>
        <v>-12.986707446182802</v>
      </c>
      <c r="AS14" s="286">
        <f t="shared" si="12"/>
        <v>-1.3276138827472668</v>
      </c>
      <c r="AT14" s="286"/>
      <c r="AU14" s="286">
        <f t="shared" si="13"/>
        <v>12.548433714752475</v>
      </c>
      <c r="AV14" s="286">
        <f t="shared" si="14"/>
        <v>-81.189604312887809</v>
      </c>
      <c r="AW14" s="286">
        <f t="shared" si="15"/>
        <v>-83.286843658094739</v>
      </c>
    </row>
    <row r="15" spans="1:51" x14ac:dyDescent="0.25">
      <c r="A15" s="122" t="s">
        <v>50</v>
      </c>
      <c r="B15" s="7"/>
      <c r="C15" s="53">
        <v>91281</v>
      </c>
      <c r="D15" s="53">
        <v>8131</v>
      </c>
      <c r="E15" s="13">
        <f t="shared" si="0"/>
        <v>89.076587679801932</v>
      </c>
      <c r="F15" s="13"/>
      <c r="G15" s="53">
        <v>77844</v>
      </c>
      <c r="H15" s="53">
        <v>6259</v>
      </c>
      <c r="I15" s="160">
        <f t="shared" si="5"/>
        <v>80.404398540671082</v>
      </c>
      <c r="J15" s="8"/>
      <c r="K15" s="53">
        <v>78490</v>
      </c>
      <c r="L15" s="53">
        <v>5294</v>
      </c>
      <c r="M15" s="160">
        <f t="shared" si="6"/>
        <v>67.44808255828768</v>
      </c>
      <c r="N15" s="8"/>
      <c r="O15" s="53">
        <v>57292</v>
      </c>
      <c r="P15" s="53">
        <v>3879</v>
      </c>
      <c r="Q15" s="160">
        <f t="shared" si="1"/>
        <v>67.705787893597716</v>
      </c>
      <c r="R15" s="8"/>
      <c r="S15" s="53">
        <v>54302</v>
      </c>
      <c r="T15" s="53">
        <v>3489</v>
      </c>
      <c r="U15" s="160">
        <f t="shared" si="2"/>
        <v>64.251777098449409</v>
      </c>
      <c r="V15" s="8"/>
      <c r="W15" s="53">
        <v>46292</v>
      </c>
      <c r="X15" s="53">
        <v>3517</v>
      </c>
      <c r="Y15" s="160">
        <f t="shared" si="3"/>
        <v>75.974250410438088</v>
      </c>
      <c r="Z15" s="8"/>
      <c r="AA15" s="53">
        <v>48885</v>
      </c>
      <c r="AB15" s="53">
        <v>2727</v>
      </c>
      <c r="AC15" s="13">
        <f t="shared" si="4"/>
        <v>55.783982816814969</v>
      </c>
      <c r="AD15" s="13"/>
      <c r="AE15" s="153">
        <v>41544</v>
      </c>
      <c r="AF15" s="153">
        <v>2186</v>
      </c>
      <c r="AG15" s="286">
        <f t="shared" si="7"/>
        <v>52.618910071249758</v>
      </c>
      <c r="AH15" s="286"/>
      <c r="AI15" s="153">
        <v>34197</v>
      </c>
      <c r="AJ15" s="153">
        <v>2417</v>
      </c>
      <c r="AK15" s="286">
        <f t="shared" si="8"/>
        <v>70.678714507120503</v>
      </c>
      <c r="AL15" s="286"/>
      <c r="AM15" s="153">
        <v>32962</v>
      </c>
      <c r="AN15" s="153">
        <v>1745</v>
      </c>
      <c r="AO15" s="286">
        <f t="shared" si="9"/>
        <v>52.939748801650389</v>
      </c>
      <c r="AP15" s="286"/>
      <c r="AQ15" s="286">
        <f t="shared" si="10"/>
        <v>-3.6114279030324297</v>
      </c>
      <c r="AR15" s="286">
        <f t="shared" si="11"/>
        <v>-27.803061646669423</v>
      </c>
      <c r="AS15" s="286">
        <f t="shared" si="12"/>
        <v>-25.098031039717068</v>
      </c>
      <c r="AT15" s="286"/>
      <c r="AU15" s="286">
        <f t="shared" si="13"/>
        <v>-63.889527941192583</v>
      </c>
      <c r="AV15" s="286">
        <f t="shared" si="14"/>
        <v>-78.538925101463533</v>
      </c>
      <c r="AW15" s="286">
        <f t="shared" si="15"/>
        <v>-40.568279296969017</v>
      </c>
    </row>
    <row r="16" spans="1:51" x14ac:dyDescent="0.25">
      <c r="A16" s="122" t="s">
        <v>8</v>
      </c>
      <c r="B16" s="7"/>
      <c r="C16" s="53">
        <v>683331</v>
      </c>
      <c r="D16" s="53">
        <v>48819</v>
      </c>
      <c r="E16" s="13">
        <f t="shared" si="0"/>
        <v>71.442682975015032</v>
      </c>
      <c r="F16" s="13"/>
      <c r="G16" s="53">
        <v>735807</v>
      </c>
      <c r="H16" s="53">
        <v>37460</v>
      </c>
      <c r="I16" s="160">
        <f t="shared" si="5"/>
        <v>50.910089194584991</v>
      </c>
      <c r="J16" s="8"/>
      <c r="K16" s="53">
        <v>767633</v>
      </c>
      <c r="L16" s="53">
        <v>29539</v>
      </c>
      <c r="M16" s="160">
        <f t="shared" si="6"/>
        <v>38.480628112652795</v>
      </c>
      <c r="N16" s="8"/>
      <c r="O16" s="53">
        <v>550939</v>
      </c>
      <c r="P16" s="53">
        <v>24773</v>
      </c>
      <c r="Q16" s="160">
        <f t="shared" si="1"/>
        <v>44.965050577287144</v>
      </c>
      <c r="R16" s="8"/>
      <c r="S16" s="53">
        <v>536770</v>
      </c>
      <c r="T16" s="53">
        <v>21734</v>
      </c>
      <c r="U16" s="160">
        <f t="shared" si="2"/>
        <v>40.490340369245672</v>
      </c>
      <c r="V16" s="8"/>
      <c r="W16" s="53">
        <v>435951</v>
      </c>
      <c r="X16" s="53">
        <v>19425</v>
      </c>
      <c r="Y16" s="160">
        <f t="shared" si="3"/>
        <v>44.557759931735447</v>
      </c>
      <c r="Z16" s="8"/>
      <c r="AA16" s="53">
        <v>466674</v>
      </c>
      <c r="AB16" s="53">
        <v>17390</v>
      </c>
      <c r="AC16" s="13">
        <f t="shared" si="4"/>
        <v>37.263700141854912</v>
      </c>
      <c r="AD16" s="13"/>
      <c r="AE16" s="153">
        <v>504147</v>
      </c>
      <c r="AF16" s="153">
        <v>12884</v>
      </c>
      <c r="AG16" s="286">
        <f t="shared" si="7"/>
        <v>25.556038219011516</v>
      </c>
      <c r="AH16" s="286"/>
      <c r="AI16" s="153">
        <v>363501</v>
      </c>
      <c r="AJ16" s="153">
        <v>12590</v>
      </c>
      <c r="AK16" s="286">
        <f t="shared" si="8"/>
        <v>34.635393025053581</v>
      </c>
      <c r="AL16" s="286"/>
      <c r="AM16" s="153">
        <v>292146</v>
      </c>
      <c r="AN16" s="153">
        <v>10327</v>
      </c>
      <c r="AO16" s="286">
        <f t="shared" si="9"/>
        <v>35.348763974177295</v>
      </c>
      <c r="AP16" s="286"/>
      <c r="AQ16" s="286">
        <f t="shared" si="10"/>
        <v>-19.629932242277189</v>
      </c>
      <c r="AR16" s="286">
        <f t="shared" si="11"/>
        <v>-17.974583002382843</v>
      </c>
      <c r="AS16" s="286">
        <f t="shared" si="12"/>
        <v>2.0596588830613118</v>
      </c>
      <c r="AT16" s="286"/>
      <c r="AU16" s="286">
        <f t="shared" si="13"/>
        <v>-57.24678084266629</v>
      </c>
      <c r="AV16" s="286">
        <f t="shared" si="14"/>
        <v>-78.846350806038629</v>
      </c>
      <c r="AW16" s="286">
        <f t="shared" si="15"/>
        <v>-50.521505489177279</v>
      </c>
    </row>
    <row r="17" spans="1:50" x14ac:dyDescent="0.25">
      <c r="A17" s="7" t="s">
        <v>9</v>
      </c>
      <c r="B17" s="7"/>
      <c r="C17" s="53">
        <v>732836</v>
      </c>
      <c r="D17" s="53">
        <v>54776</v>
      </c>
      <c r="E17" s="13">
        <f t="shared" si="0"/>
        <v>74.745236314809858</v>
      </c>
      <c r="F17" s="13"/>
      <c r="G17" s="53">
        <v>681510</v>
      </c>
      <c r="H17" s="53">
        <v>41700</v>
      </c>
      <c r="I17" s="160">
        <f t="shared" si="5"/>
        <v>61.187656820883042</v>
      </c>
      <c r="J17" s="8"/>
      <c r="K17" s="53">
        <v>703974</v>
      </c>
      <c r="L17" s="53">
        <v>34421</v>
      </c>
      <c r="M17" s="160">
        <f t="shared" si="6"/>
        <v>48.895271700375297</v>
      </c>
      <c r="N17" s="8"/>
      <c r="O17" s="53">
        <v>541558</v>
      </c>
      <c r="P17" s="53">
        <v>27163</v>
      </c>
      <c r="Q17" s="160">
        <f t="shared" si="1"/>
        <v>50.157139216852116</v>
      </c>
      <c r="R17" s="8"/>
      <c r="S17" s="53">
        <v>489431</v>
      </c>
      <c r="T17" s="53">
        <v>23073</v>
      </c>
      <c r="U17" s="160">
        <f t="shared" si="2"/>
        <v>47.142498125374161</v>
      </c>
      <c r="V17" s="8"/>
      <c r="W17" s="53">
        <v>458219</v>
      </c>
      <c r="X17" s="53">
        <v>20648</v>
      </c>
      <c r="Y17" s="160">
        <f t="shared" si="3"/>
        <v>45.061422594872759</v>
      </c>
      <c r="Z17" s="8"/>
      <c r="AA17" s="53">
        <v>410585</v>
      </c>
      <c r="AB17" s="53">
        <v>20024</v>
      </c>
      <c r="AC17" s="13">
        <f t="shared" si="4"/>
        <v>48.769438727669055</v>
      </c>
      <c r="AD17" s="13"/>
      <c r="AE17" s="153">
        <v>343880</v>
      </c>
      <c r="AF17" s="153">
        <v>13624</v>
      </c>
      <c r="AG17" s="286">
        <f t="shared" si="7"/>
        <v>39.618471559846455</v>
      </c>
      <c r="AH17" s="286"/>
      <c r="AI17" s="153">
        <v>297250</v>
      </c>
      <c r="AJ17" s="153">
        <v>13194</v>
      </c>
      <c r="AK17" s="286">
        <f t="shared" si="8"/>
        <v>44.386879730866276</v>
      </c>
      <c r="AL17" s="286"/>
      <c r="AM17" s="153">
        <v>262298</v>
      </c>
      <c r="AN17" s="153">
        <v>11453</v>
      </c>
      <c r="AO17" s="286">
        <f t="shared" si="9"/>
        <v>43.664076737146296</v>
      </c>
      <c r="AP17" s="286"/>
      <c r="AQ17" s="286">
        <f t="shared" si="10"/>
        <v>-11.758452481076535</v>
      </c>
      <c r="AR17" s="286">
        <f t="shared" si="11"/>
        <v>-13.195391844777928</v>
      </c>
      <c r="AS17" s="286">
        <f t="shared" si="12"/>
        <v>-1.6284158699656226</v>
      </c>
      <c r="AT17" s="286"/>
      <c r="AU17" s="286">
        <f t="shared" si="13"/>
        <v>-64.207817301551785</v>
      </c>
      <c r="AV17" s="286">
        <f t="shared" si="14"/>
        <v>-79.091207828245942</v>
      </c>
      <c r="AW17" s="286">
        <f t="shared" si="15"/>
        <v>-41.582796590215892</v>
      </c>
    </row>
    <row r="18" spans="1:50" x14ac:dyDescent="0.25">
      <c r="A18" s="122" t="s">
        <v>10</v>
      </c>
      <c r="B18" s="7"/>
      <c r="C18" s="53">
        <v>178449</v>
      </c>
      <c r="D18" s="53">
        <v>18633</v>
      </c>
      <c r="E18" s="13">
        <f t="shared" si="0"/>
        <v>104.41638787552746</v>
      </c>
      <c r="F18" s="13"/>
      <c r="G18" s="53">
        <v>173740</v>
      </c>
      <c r="H18" s="53">
        <v>14426</v>
      </c>
      <c r="I18" s="160">
        <f t="shared" si="5"/>
        <v>83.032116956371596</v>
      </c>
      <c r="J18" s="8"/>
      <c r="K18" s="53">
        <v>165857</v>
      </c>
      <c r="L18" s="53">
        <v>10333</v>
      </c>
      <c r="M18" s="160">
        <f t="shared" si="6"/>
        <v>62.300656589712823</v>
      </c>
      <c r="N18" s="8"/>
      <c r="O18" s="53">
        <v>127855</v>
      </c>
      <c r="P18" s="53">
        <v>7822</v>
      </c>
      <c r="Q18" s="160">
        <f t="shared" si="1"/>
        <v>61.178678972273275</v>
      </c>
      <c r="R18" s="8"/>
      <c r="S18" s="53">
        <v>125916</v>
      </c>
      <c r="T18" s="53">
        <v>6319</v>
      </c>
      <c r="U18" s="160">
        <f t="shared" si="2"/>
        <v>50.184249817338547</v>
      </c>
      <c r="V18" s="8"/>
      <c r="W18" s="53">
        <v>116381</v>
      </c>
      <c r="X18" s="53">
        <v>5432</v>
      </c>
      <c r="Y18" s="160">
        <f t="shared" si="3"/>
        <v>46.67428532148719</v>
      </c>
      <c r="Z18" s="8"/>
      <c r="AA18" s="53">
        <v>128121</v>
      </c>
      <c r="AB18" s="53">
        <v>4714</v>
      </c>
      <c r="AC18" s="13">
        <f t="shared" si="4"/>
        <v>36.793343792196438</v>
      </c>
      <c r="AD18" s="13"/>
      <c r="AE18" s="153">
        <v>135555</v>
      </c>
      <c r="AF18" s="153">
        <v>2985</v>
      </c>
      <c r="AG18" s="286">
        <f t="shared" si="7"/>
        <v>22.020582051565786</v>
      </c>
      <c r="AH18" s="286"/>
      <c r="AI18" s="153">
        <v>114964</v>
      </c>
      <c r="AJ18" s="153">
        <v>3058</v>
      </c>
      <c r="AK18" s="286">
        <f t="shared" si="8"/>
        <v>26.599631188893913</v>
      </c>
      <c r="AL18" s="286"/>
      <c r="AM18" s="153">
        <v>160934</v>
      </c>
      <c r="AN18" s="153">
        <v>2627</v>
      </c>
      <c r="AO18" s="286">
        <f t="shared" si="9"/>
        <v>16.323461791790422</v>
      </c>
      <c r="AP18" s="286"/>
      <c r="AQ18" s="286">
        <f t="shared" si="10"/>
        <v>39.986430534776105</v>
      </c>
      <c r="AR18" s="286">
        <f t="shared" si="11"/>
        <v>-14.094179202092871</v>
      </c>
      <c r="AS18" s="286">
        <f t="shared" si="12"/>
        <v>-38.632751424741855</v>
      </c>
      <c r="AT18" s="286"/>
      <c r="AU18" s="286">
        <f t="shared" si="13"/>
        <v>-9.8151292526155931</v>
      </c>
      <c r="AV18" s="286">
        <f t="shared" si="14"/>
        <v>-85.901357806043038</v>
      </c>
      <c r="AW18" s="286">
        <f t="shared" si="15"/>
        <v>-84.366954149717117</v>
      </c>
    </row>
    <row r="19" spans="1:50" x14ac:dyDescent="0.25">
      <c r="A19" s="122" t="s">
        <v>11</v>
      </c>
      <c r="B19" s="7"/>
      <c r="C19" s="53">
        <v>280830</v>
      </c>
      <c r="D19" s="53">
        <v>29897</v>
      </c>
      <c r="E19" s="13">
        <f t="shared" si="0"/>
        <v>106.4594238507282</v>
      </c>
      <c r="F19" s="13"/>
      <c r="G19" s="53">
        <v>251757</v>
      </c>
      <c r="H19" s="53">
        <v>21567</v>
      </c>
      <c r="I19" s="160">
        <f t="shared" si="5"/>
        <v>85.665939775259474</v>
      </c>
      <c r="J19" s="8"/>
      <c r="K19" s="53">
        <v>223442</v>
      </c>
      <c r="L19" s="53">
        <v>17139</v>
      </c>
      <c r="M19" s="160">
        <f t="shared" si="6"/>
        <v>76.704469168732828</v>
      </c>
      <c r="N19" s="8"/>
      <c r="O19" s="53">
        <v>185754</v>
      </c>
      <c r="P19" s="53">
        <v>12360</v>
      </c>
      <c r="Q19" s="160">
        <f t="shared" si="1"/>
        <v>66.539616912690974</v>
      </c>
      <c r="R19" s="8"/>
      <c r="S19" s="53">
        <v>166137</v>
      </c>
      <c r="T19" s="53">
        <v>8551</v>
      </c>
      <c r="U19" s="160">
        <f t="shared" si="2"/>
        <v>51.469570294395588</v>
      </c>
      <c r="V19" s="8"/>
      <c r="W19" s="53">
        <v>145214</v>
      </c>
      <c r="X19" s="53">
        <v>7600</v>
      </c>
      <c r="Y19" s="160">
        <f t="shared" si="3"/>
        <v>52.336551572162463</v>
      </c>
      <c r="Z19" s="8"/>
      <c r="AA19" s="53">
        <v>147676</v>
      </c>
      <c r="AB19" s="53">
        <v>6316</v>
      </c>
      <c r="AC19" s="13">
        <f t="shared" si="4"/>
        <v>42.769305777512933</v>
      </c>
      <c r="AD19" s="13"/>
      <c r="AE19" s="153">
        <v>149521</v>
      </c>
      <c r="AF19" s="153">
        <v>4149</v>
      </c>
      <c r="AG19" s="286">
        <f t="shared" si="7"/>
        <v>27.74861056306472</v>
      </c>
      <c r="AH19" s="286"/>
      <c r="AI19" s="153">
        <v>99666</v>
      </c>
      <c r="AJ19" s="153">
        <v>4394</v>
      </c>
      <c r="AK19" s="286">
        <f t="shared" si="8"/>
        <v>44.087251419741939</v>
      </c>
      <c r="AL19" s="286"/>
      <c r="AM19" s="153">
        <v>107705</v>
      </c>
      <c r="AN19" s="153">
        <v>3347</v>
      </c>
      <c r="AO19" s="286">
        <f t="shared" si="9"/>
        <v>31.075623230119305</v>
      </c>
      <c r="AP19" s="286"/>
      <c r="AQ19" s="286">
        <f t="shared" si="10"/>
        <v>8.065940240402945</v>
      </c>
      <c r="AR19" s="286">
        <f t="shared" si="11"/>
        <v>-23.827947200728268</v>
      </c>
      <c r="AS19" s="286">
        <f t="shared" si="12"/>
        <v>-29.513357650134942</v>
      </c>
      <c r="AT19" s="286"/>
      <c r="AU19" s="286">
        <f t="shared" si="13"/>
        <v>-61.647615995442081</v>
      </c>
      <c r="AV19" s="286">
        <f t="shared" si="14"/>
        <v>-88.804896812389202</v>
      </c>
      <c r="AW19" s="286">
        <f t="shared" si="15"/>
        <v>-70.809889715642356</v>
      </c>
    </row>
    <row r="20" spans="1:50" x14ac:dyDescent="0.25">
      <c r="A20" s="122" t="s">
        <v>12</v>
      </c>
      <c r="B20" s="7"/>
      <c r="C20" s="53">
        <v>1435473</v>
      </c>
      <c r="D20" s="53">
        <v>108510</v>
      </c>
      <c r="E20" s="13">
        <f t="shared" si="0"/>
        <v>75.591808414369339</v>
      </c>
      <c r="F20" s="13"/>
      <c r="G20" s="53">
        <v>1483220</v>
      </c>
      <c r="H20" s="53">
        <v>87074</v>
      </c>
      <c r="I20" s="160">
        <f t="shared" si="5"/>
        <v>58.706058440420165</v>
      </c>
      <c r="J20" s="8"/>
      <c r="K20" s="53">
        <v>1711168</v>
      </c>
      <c r="L20" s="53">
        <v>75405</v>
      </c>
      <c r="M20" s="160">
        <f t="shared" si="6"/>
        <v>44.066392078393243</v>
      </c>
      <c r="N20" s="8"/>
      <c r="O20" s="53">
        <v>1307730</v>
      </c>
      <c r="P20" s="53">
        <v>58440</v>
      </c>
      <c r="Q20" s="160">
        <f t="shared" si="1"/>
        <v>44.688123695258192</v>
      </c>
      <c r="R20" s="8"/>
      <c r="S20" s="53">
        <v>1234617</v>
      </c>
      <c r="T20" s="53">
        <v>54617</v>
      </c>
      <c r="U20" s="160">
        <f t="shared" si="2"/>
        <v>44.238010654316277</v>
      </c>
      <c r="V20" s="8"/>
      <c r="W20" s="53">
        <v>1278128</v>
      </c>
      <c r="X20" s="53">
        <v>50434</v>
      </c>
      <c r="Y20" s="160">
        <f t="shared" si="3"/>
        <v>39.459271684839081</v>
      </c>
      <c r="Z20" s="8"/>
      <c r="AA20" s="53">
        <v>1116991</v>
      </c>
      <c r="AB20" s="53">
        <v>44960</v>
      </c>
      <c r="AC20" s="13">
        <f t="shared" si="4"/>
        <v>40.250995755561149</v>
      </c>
      <c r="AD20" s="13"/>
      <c r="AE20" s="153">
        <v>1126026</v>
      </c>
      <c r="AF20" s="153">
        <v>31076</v>
      </c>
      <c r="AG20" s="286">
        <f t="shared" si="7"/>
        <v>27.597941788200274</v>
      </c>
      <c r="AH20" s="286"/>
      <c r="AI20" s="153">
        <v>980061</v>
      </c>
      <c r="AJ20" s="153">
        <v>28671</v>
      </c>
      <c r="AK20" s="286">
        <f t="shared" si="8"/>
        <v>29.254301517966738</v>
      </c>
      <c r="AL20" s="286"/>
      <c r="AM20" s="153">
        <v>808200</v>
      </c>
      <c r="AN20" s="153">
        <v>25383</v>
      </c>
      <c r="AO20" s="286">
        <f t="shared" si="9"/>
        <v>31.406829992576096</v>
      </c>
      <c r="AP20" s="286"/>
      <c r="AQ20" s="286">
        <f t="shared" si="10"/>
        <v>-17.53574522402177</v>
      </c>
      <c r="AR20" s="286">
        <f t="shared" si="11"/>
        <v>-11.468033901852046</v>
      </c>
      <c r="AS20" s="286">
        <f t="shared" si="12"/>
        <v>7.3579896388480437</v>
      </c>
      <c r="AT20" s="286"/>
      <c r="AU20" s="286">
        <f t="shared" si="13"/>
        <v>-43.698000589352773</v>
      </c>
      <c r="AV20" s="286">
        <f t="shared" si="14"/>
        <v>-76.60768592756429</v>
      </c>
      <c r="AW20" s="286">
        <f t="shared" si="15"/>
        <v>-58.452072186956791</v>
      </c>
    </row>
    <row r="21" spans="1:50" x14ac:dyDescent="0.25">
      <c r="A21" s="122" t="s">
        <v>13</v>
      </c>
      <c r="B21" s="7"/>
      <c r="C21" s="53">
        <v>203531</v>
      </c>
      <c r="D21" s="53">
        <v>29122</v>
      </c>
      <c r="E21" s="13">
        <f t="shared" si="0"/>
        <v>143.08385454795584</v>
      </c>
      <c r="F21" s="13"/>
      <c r="G21" s="53">
        <v>185020</v>
      </c>
      <c r="H21" s="53">
        <v>21942</v>
      </c>
      <c r="I21" s="160">
        <f t="shared" si="5"/>
        <v>118.59258458545021</v>
      </c>
      <c r="J21" s="8"/>
      <c r="K21" s="53">
        <v>192184</v>
      </c>
      <c r="L21" s="53">
        <v>16852</v>
      </c>
      <c r="M21" s="160">
        <f t="shared" si="6"/>
        <v>87.686800149856381</v>
      </c>
      <c r="N21" s="8"/>
      <c r="O21" s="53">
        <v>161640</v>
      </c>
      <c r="P21" s="53">
        <v>12255</v>
      </c>
      <c r="Q21" s="160">
        <f t="shared" si="1"/>
        <v>75.816629547141801</v>
      </c>
      <c r="R21" s="8"/>
      <c r="S21" s="53">
        <v>153154</v>
      </c>
      <c r="T21" s="53">
        <v>10635</v>
      </c>
      <c r="U21" s="160">
        <f t="shared" si="2"/>
        <v>69.439910155790898</v>
      </c>
      <c r="V21" s="8"/>
      <c r="W21" s="53">
        <v>148425</v>
      </c>
      <c r="X21" s="53">
        <v>9345</v>
      </c>
      <c r="Y21" s="160">
        <f t="shared" si="3"/>
        <v>62.961091460333506</v>
      </c>
      <c r="Z21" s="8"/>
      <c r="AA21" s="53">
        <v>127657</v>
      </c>
      <c r="AB21" s="53">
        <v>8796</v>
      </c>
      <c r="AC21" s="13">
        <f t="shared" si="4"/>
        <v>68.903389551689287</v>
      </c>
      <c r="AD21" s="13"/>
      <c r="AE21" s="153">
        <v>111530</v>
      </c>
      <c r="AF21" s="153">
        <v>6073</v>
      </c>
      <c r="AG21" s="286">
        <f t="shared" si="7"/>
        <v>54.451717026808936</v>
      </c>
      <c r="AH21" s="286"/>
      <c r="AI21" s="153">
        <v>89298</v>
      </c>
      <c r="AJ21" s="153">
        <v>5908</v>
      </c>
      <c r="AK21" s="286">
        <f t="shared" si="8"/>
        <v>66.160496315706965</v>
      </c>
      <c r="AL21" s="286"/>
      <c r="AM21" s="153">
        <v>74657</v>
      </c>
      <c r="AN21" s="153">
        <v>5180</v>
      </c>
      <c r="AO21" s="286">
        <f t="shared" si="9"/>
        <v>69.383982747766453</v>
      </c>
      <c r="AP21" s="286"/>
      <c r="AQ21" s="286">
        <f t="shared" si="10"/>
        <v>-16.395663956639567</v>
      </c>
      <c r="AR21" s="286">
        <f t="shared" si="11"/>
        <v>-12.322274881516588</v>
      </c>
      <c r="AS21" s="286">
        <f t="shared" si="12"/>
        <v>4.8722222648958722</v>
      </c>
      <c r="AT21" s="286"/>
      <c r="AU21" s="286">
        <f t="shared" si="13"/>
        <v>-63.319101267128843</v>
      </c>
      <c r="AV21" s="286">
        <f t="shared" si="14"/>
        <v>-82.212760112629624</v>
      </c>
      <c r="AW21" s="286">
        <f t="shared" si="15"/>
        <v>-51.508167733549705</v>
      </c>
    </row>
    <row r="22" spans="1:50" x14ac:dyDescent="0.25">
      <c r="A22" s="122" t="s">
        <v>14</v>
      </c>
      <c r="B22" s="7"/>
      <c r="C22" s="53">
        <v>40868</v>
      </c>
      <c r="D22" s="53">
        <v>5028</v>
      </c>
      <c r="E22" s="13">
        <f t="shared" si="0"/>
        <v>123.0302437114613</v>
      </c>
      <c r="F22" s="13"/>
      <c r="G22" s="53">
        <v>35869</v>
      </c>
      <c r="H22" s="53">
        <v>4019</v>
      </c>
      <c r="I22" s="160">
        <f t="shared" si="5"/>
        <v>112.04661406785804</v>
      </c>
      <c r="J22" s="8"/>
      <c r="K22" s="53">
        <v>38103</v>
      </c>
      <c r="L22" s="53">
        <v>3649</v>
      </c>
      <c r="M22" s="160">
        <f t="shared" si="6"/>
        <v>95.766737527228827</v>
      </c>
      <c r="N22" s="8"/>
      <c r="O22" s="53">
        <v>37275</v>
      </c>
      <c r="P22" s="53">
        <v>3007</v>
      </c>
      <c r="Q22" s="160">
        <f t="shared" si="1"/>
        <v>80.670690811535877</v>
      </c>
      <c r="R22" s="8"/>
      <c r="S22" s="53">
        <v>43459</v>
      </c>
      <c r="T22" s="53">
        <v>2609</v>
      </c>
      <c r="U22" s="160">
        <f t="shared" si="2"/>
        <v>60.03359488253296</v>
      </c>
      <c r="V22" s="8"/>
      <c r="W22" s="53">
        <v>41470</v>
      </c>
      <c r="X22" s="53">
        <v>2472</v>
      </c>
      <c r="Y22" s="160">
        <f t="shared" si="3"/>
        <v>59.609356161080299</v>
      </c>
      <c r="Z22" s="8"/>
      <c r="AA22" s="53">
        <v>35455</v>
      </c>
      <c r="AB22" s="53">
        <v>2248</v>
      </c>
      <c r="AC22" s="13">
        <f t="shared" si="4"/>
        <v>63.404315329290654</v>
      </c>
      <c r="AD22" s="13"/>
      <c r="AE22" s="153">
        <v>32297</v>
      </c>
      <c r="AF22" s="153">
        <v>1298</v>
      </c>
      <c r="AG22" s="286">
        <f t="shared" si="7"/>
        <v>40.189491284020193</v>
      </c>
      <c r="AH22" s="286"/>
      <c r="AI22" s="153">
        <v>26919</v>
      </c>
      <c r="AJ22" s="153">
        <v>1266</v>
      </c>
      <c r="AK22" s="286">
        <f t="shared" si="8"/>
        <v>47.029978825364985</v>
      </c>
      <c r="AL22" s="286"/>
      <c r="AM22" s="153">
        <v>26290</v>
      </c>
      <c r="AN22" s="153">
        <v>1100</v>
      </c>
      <c r="AO22" s="286">
        <f t="shared" si="9"/>
        <v>41.841004184100413</v>
      </c>
      <c r="AP22" s="286"/>
      <c r="AQ22" s="286">
        <f t="shared" si="10"/>
        <v>-2.3366395482744529</v>
      </c>
      <c r="AR22" s="286">
        <f t="shared" si="11"/>
        <v>-13.112164296998422</v>
      </c>
      <c r="AS22" s="286">
        <f t="shared" si="12"/>
        <v>-11.033333994328673</v>
      </c>
      <c r="AT22" s="286"/>
      <c r="AU22" s="286">
        <f t="shared" si="13"/>
        <v>-35.670940589214055</v>
      </c>
      <c r="AV22" s="286">
        <f t="shared" si="14"/>
        <v>-78.122513922036603</v>
      </c>
      <c r="AW22" s="286">
        <f t="shared" si="15"/>
        <v>-65.991285620608281</v>
      </c>
    </row>
    <row r="23" spans="1:50" x14ac:dyDescent="0.25">
      <c r="A23" s="122" t="s">
        <v>15</v>
      </c>
      <c r="B23" s="7"/>
      <c r="C23" s="53">
        <v>1484642</v>
      </c>
      <c r="D23" s="53">
        <v>152097</v>
      </c>
      <c r="E23" s="13">
        <f t="shared" si="0"/>
        <v>102.44691986350918</v>
      </c>
      <c r="F23" s="13"/>
      <c r="G23" s="53">
        <v>1513309</v>
      </c>
      <c r="H23" s="53">
        <v>117809</v>
      </c>
      <c r="I23" s="160">
        <f t="shared" si="5"/>
        <v>77.848608578948514</v>
      </c>
      <c r="J23" s="8"/>
      <c r="K23" s="53">
        <v>1523041</v>
      </c>
      <c r="L23" s="53">
        <v>93258</v>
      </c>
      <c r="M23" s="160">
        <f t="shared" si="6"/>
        <v>61.231444196183823</v>
      </c>
      <c r="N23" s="8"/>
      <c r="O23" s="53">
        <v>1289509</v>
      </c>
      <c r="P23" s="53">
        <v>73116</v>
      </c>
      <c r="Q23" s="160">
        <f t="shared" si="1"/>
        <v>56.700651178084058</v>
      </c>
      <c r="R23" s="8"/>
      <c r="S23" s="53">
        <v>1266446</v>
      </c>
      <c r="T23" s="53">
        <v>68017</v>
      </c>
      <c r="U23" s="160">
        <f t="shared" si="2"/>
        <v>53.706987901576539</v>
      </c>
      <c r="V23" s="8"/>
      <c r="W23" s="53">
        <v>1281908</v>
      </c>
      <c r="X23" s="53">
        <v>68527</v>
      </c>
      <c r="Y23" s="160">
        <f t="shared" si="3"/>
        <v>53.457034358159873</v>
      </c>
      <c r="Z23" s="8"/>
      <c r="AA23" s="53">
        <v>1260934</v>
      </c>
      <c r="AB23" s="53">
        <v>64269</v>
      </c>
      <c r="AC23" s="13">
        <f t="shared" si="4"/>
        <v>50.969360807147716</v>
      </c>
      <c r="AD23" s="13"/>
      <c r="AE23" s="153">
        <v>1199507</v>
      </c>
      <c r="AF23" s="153">
        <v>38994</v>
      </c>
      <c r="AG23" s="286">
        <f t="shared" si="7"/>
        <v>32.508355516057847</v>
      </c>
      <c r="AH23" s="286"/>
      <c r="AI23" s="153">
        <v>1006050</v>
      </c>
      <c r="AJ23" s="153">
        <v>39907</v>
      </c>
      <c r="AK23" s="286">
        <f t="shared" si="8"/>
        <v>39.667014561900501</v>
      </c>
      <c r="AL23" s="286"/>
      <c r="AM23" s="153">
        <v>861416</v>
      </c>
      <c r="AN23" s="153">
        <v>33288</v>
      </c>
      <c r="AO23" s="286">
        <f t="shared" si="9"/>
        <v>38.643350019038422</v>
      </c>
      <c r="AP23" s="286"/>
      <c r="AQ23" s="286">
        <f t="shared" si="10"/>
        <v>-14.376422643009789</v>
      </c>
      <c r="AR23" s="286">
        <f t="shared" si="11"/>
        <v>-16.586062595534617</v>
      </c>
      <c r="AS23" s="286">
        <f t="shared" si="12"/>
        <v>-2.5806442813200556</v>
      </c>
      <c r="AT23" s="286"/>
      <c r="AU23" s="286">
        <f t="shared" si="13"/>
        <v>-41.978200805311985</v>
      </c>
      <c r="AV23" s="286">
        <f t="shared" si="14"/>
        <v>-78.113966744906222</v>
      </c>
      <c r="AW23" s="286">
        <f t="shared" si="15"/>
        <v>-62.279637034941359</v>
      </c>
    </row>
    <row r="24" spans="1:50" x14ac:dyDescent="0.25">
      <c r="A24" s="122" t="s">
        <v>16</v>
      </c>
      <c r="B24" s="7"/>
      <c r="C24" s="53">
        <v>1091853</v>
      </c>
      <c r="D24" s="53">
        <v>96140</v>
      </c>
      <c r="E24" s="13">
        <f t="shared" si="0"/>
        <v>88.052146213821814</v>
      </c>
      <c r="F24" s="13"/>
      <c r="G24" s="53">
        <v>1088688</v>
      </c>
      <c r="H24" s="53">
        <v>77489</v>
      </c>
      <c r="I24" s="160">
        <f t="shared" si="5"/>
        <v>71.1764986846553</v>
      </c>
      <c r="J24" s="8"/>
      <c r="K24" s="53">
        <v>1069011</v>
      </c>
      <c r="L24" s="53">
        <v>65656</v>
      </c>
      <c r="M24" s="160">
        <f t="shared" si="6"/>
        <v>61.417515816020604</v>
      </c>
      <c r="N24" s="8"/>
      <c r="O24" s="53">
        <v>849147</v>
      </c>
      <c r="P24" s="53">
        <v>48161</v>
      </c>
      <c r="Q24" s="160">
        <f t="shared" si="1"/>
        <v>56.716917094448895</v>
      </c>
      <c r="R24" s="8"/>
      <c r="S24" s="53">
        <v>826085</v>
      </c>
      <c r="T24" s="53">
        <v>41130</v>
      </c>
      <c r="U24" s="160">
        <f t="shared" si="2"/>
        <v>49.789065289891482</v>
      </c>
      <c r="V24" s="8"/>
      <c r="W24" s="53">
        <v>793724</v>
      </c>
      <c r="X24" s="53">
        <v>35152</v>
      </c>
      <c r="Y24" s="160">
        <f t="shared" si="3"/>
        <v>44.287434927002337</v>
      </c>
      <c r="Z24" s="8"/>
      <c r="AA24" s="53">
        <v>729384</v>
      </c>
      <c r="AB24" s="53">
        <v>30990</v>
      </c>
      <c r="AC24" s="13">
        <f t="shared" si="4"/>
        <v>42.48790760422493</v>
      </c>
      <c r="AD24" s="13"/>
      <c r="AE24" s="153">
        <v>662841</v>
      </c>
      <c r="AF24" s="153">
        <v>19927</v>
      </c>
      <c r="AG24" s="286">
        <f t="shared" si="7"/>
        <v>30.063016620878912</v>
      </c>
      <c r="AH24" s="286"/>
      <c r="AI24" s="153">
        <v>521968</v>
      </c>
      <c r="AJ24" s="153">
        <v>18999</v>
      </c>
      <c r="AK24" s="286">
        <f t="shared" si="8"/>
        <v>36.398783067161204</v>
      </c>
      <c r="AL24" s="286"/>
      <c r="AM24" s="153">
        <v>461342</v>
      </c>
      <c r="AN24" s="153">
        <v>16173</v>
      </c>
      <c r="AO24" s="286">
        <f t="shared" si="9"/>
        <v>35.056422350447178</v>
      </c>
      <c r="AP24" s="286"/>
      <c r="AQ24" s="286">
        <f t="shared" si="10"/>
        <v>-11.61488826901266</v>
      </c>
      <c r="AR24" s="286">
        <f t="shared" si="11"/>
        <v>-14.874467077214589</v>
      </c>
      <c r="AS24" s="286">
        <f t="shared" si="12"/>
        <v>-3.6879274624021621</v>
      </c>
      <c r="AT24" s="286"/>
      <c r="AU24" s="286">
        <f t="shared" si="13"/>
        <v>-57.746876182050144</v>
      </c>
      <c r="AV24" s="286">
        <f t="shared" si="14"/>
        <v>-83.177657582691907</v>
      </c>
      <c r="AW24" s="286">
        <f t="shared" si="15"/>
        <v>-60.186748582688985</v>
      </c>
    </row>
    <row r="25" spans="1:50" x14ac:dyDescent="0.25">
      <c r="A25" s="122" t="s">
        <v>17</v>
      </c>
      <c r="B25" s="7"/>
      <c r="C25" s="53">
        <v>81765</v>
      </c>
      <c r="D25" s="53">
        <v>11491</v>
      </c>
      <c r="E25" s="13">
        <f t="shared" si="0"/>
        <v>140.53690454350883</v>
      </c>
      <c r="F25" s="13"/>
      <c r="G25" s="53">
        <v>75866</v>
      </c>
      <c r="H25" s="53">
        <v>8807</v>
      </c>
      <c r="I25" s="160">
        <f t="shared" si="5"/>
        <v>116.08625734848285</v>
      </c>
      <c r="J25" s="8"/>
      <c r="K25" s="53">
        <v>69992</v>
      </c>
      <c r="L25" s="53">
        <v>7055</v>
      </c>
      <c r="M25" s="160">
        <f t="shared" si="6"/>
        <v>100.79723396959653</v>
      </c>
      <c r="N25" s="8"/>
      <c r="O25" s="53">
        <v>55382</v>
      </c>
      <c r="P25" s="53">
        <v>5178</v>
      </c>
      <c r="Q25" s="160">
        <f t="shared" si="1"/>
        <v>93.496081759416413</v>
      </c>
      <c r="R25" s="8"/>
      <c r="S25" s="53">
        <v>51696</v>
      </c>
      <c r="T25" s="53">
        <v>4479</v>
      </c>
      <c r="U25" s="160">
        <f t="shared" si="2"/>
        <v>86.641132776230265</v>
      </c>
      <c r="V25" s="8"/>
      <c r="W25" s="53">
        <v>48828</v>
      </c>
      <c r="X25" s="53">
        <v>4124</v>
      </c>
      <c r="Y25" s="160">
        <f t="shared" si="3"/>
        <v>84.459736216924725</v>
      </c>
      <c r="Z25" s="8"/>
      <c r="AA25" s="53">
        <v>41491</v>
      </c>
      <c r="AB25" s="53">
        <v>3484</v>
      </c>
      <c r="AC25" s="13">
        <f t="shared" ref="AC25:AC28" si="16">AB25/AA25*1000</f>
        <v>83.970017594177051</v>
      </c>
      <c r="AD25" s="13"/>
      <c r="AE25" s="153">
        <v>35063</v>
      </c>
      <c r="AF25" s="153">
        <v>1701</v>
      </c>
      <c r="AG25" s="286">
        <f t="shared" si="7"/>
        <v>48.512677181074068</v>
      </c>
      <c r="AH25" s="286"/>
      <c r="AI25" s="153">
        <v>28471</v>
      </c>
      <c r="AJ25" s="153">
        <v>2029</v>
      </c>
      <c r="AK25" s="286">
        <f t="shared" si="8"/>
        <v>71.265498226265322</v>
      </c>
      <c r="AL25" s="286"/>
      <c r="AM25" s="153">
        <v>25256</v>
      </c>
      <c r="AN25" s="153">
        <v>1402</v>
      </c>
      <c r="AO25" s="286">
        <f t="shared" si="9"/>
        <v>55.511561609122587</v>
      </c>
      <c r="AP25" s="286"/>
      <c r="AQ25" s="286">
        <f t="shared" si="10"/>
        <v>-11.292192055073585</v>
      </c>
      <c r="AR25" s="286">
        <f t="shared" si="11"/>
        <v>-30.901922129127652</v>
      </c>
      <c r="AS25" s="286">
        <f t="shared" si="12"/>
        <v>-22.105979764744742</v>
      </c>
      <c r="AT25" s="286"/>
      <c r="AU25" s="286">
        <f t="shared" si="13"/>
        <v>-69.111478016266119</v>
      </c>
      <c r="AV25" s="286">
        <f t="shared" si="14"/>
        <v>-87.799147158645894</v>
      </c>
      <c r="AW25" s="286">
        <f t="shared" si="15"/>
        <v>-60.500366939605698</v>
      </c>
    </row>
    <row r="26" spans="1:50" x14ac:dyDescent="0.25">
      <c r="A26" s="122" t="s">
        <v>18</v>
      </c>
      <c r="B26" s="7"/>
      <c r="C26" s="53">
        <v>417272</v>
      </c>
      <c r="D26" s="53">
        <v>52529</v>
      </c>
      <c r="E26" s="13">
        <f t="shared" si="0"/>
        <v>125.88671178511859</v>
      </c>
      <c r="F26" s="13"/>
      <c r="G26" s="53">
        <v>434659</v>
      </c>
      <c r="H26" s="53">
        <v>43581</v>
      </c>
      <c r="I26" s="160">
        <f t="shared" si="5"/>
        <v>100.26480528414228</v>
      </c>
      <c r="J26" s="8"/>
      <c r="K26" s="53">
        <v>425888</v>
      </c>
      <c r="L26" s="53">
        <v>33642</v>
      </c>
      <c r="M26" s="160">
        <f t="shared" si="6"/>
        <v>78.992598993162517</v>
      </c>
      <c r="N26" s="8"/>
      <c r="O26" s="53">
        <v>369787</v>
      </c>
      <c r="P26" s="53">
        <v>25804</v>
      </c>
      <c r="Q26" s="160">
        <f t="shared" si="1"/>
        <v>69.780711598839332</v>
      </c>
      <c r="R26" s="8"/>
      <c r="S26" s="53">
        <v>364454</v>
      </c>
      <c r="T26" s="53">
        <v>25681</v>
      </c>
      <c r="U26" s="160">
        <f t="shared" si="2"/>
        <v>70.464310996723867</v>
      </c>
      <c r="V26" s="8"/>
      <c r="W26" s="53">
        <v>340096</v>
      </c>
      <c r="X26" s="53">
        <v>24620</v>
      </c>
      <c r="Y26" s="160">
        <f t="shared" si="3"/>
        <v>72.391324802408732</v>
      </c>
      <c r="Z26" s="8"/>
      <c r="AA26" s="53">
        <v>312471</v>
      </c>
      <c r="AB26" s="53">
        <v>19396</v>
      </c>
      <c r="AC26" s="13">
        <f t="shared" si="16"/>
        <v>62.072960370722399</v>
      </c>
      <c r="AD26" s="13"/>
      <c r="AE26" s="153">
        <v>323847</v>
      </c>
      <c r="AF26" s="153">
        <v>10492</v>
      </c>
      <c r="AG26" s="286">
        <f t="shared" si="7"/>
        <v>32.398015112074532</v>
      </c>
      <c r="AH26" s="286"/>
      <c r="AI26" s="153">
        <v>257772</v>
      </c>
      <c r="AJ26" s="153">
        <v>14358</v>
      </c>
      <c r="AK26" s="286">
        <f t="shared" si="8"/>
        <v>55.700386387970767</v>
      </c>
      <c r="AL26" s="286"/>
      <c r="AM26" s="153">
        <v>206586</v>
      </c>
      <c r="AN26" s="153">
        <v>10063</v>
      </c>
      <c r="AO26" s="286">
        <f t="shared" si="9"/>
        <v>48.710948466982273</v>
      </c>
      <c r="AP26" s="286"/>
      <c r="AQ26" s="286">
        <f t="shared" si="10"/>
        <v>-19.857083003584563</v>
      </c>
      <c r="AR26" s="286">
        <f t="shared" si="11"/>
        <v>-29.91363699679621</v>
      </c>
      <c r="AS26" s="286">
        <f t="shared" si="12"/>
        <v>-12.548275468512646</v>
      </c>
      <c r="AT26" s="286"/>
      <c r="AU26" s="286">
        <f t="shared" si="13"/>
        <v>-50.491286259322457</v>
      </c>
      <c r="AV26" s="286">
        <f t="shared" si="14"/>
        <v>-80.842962934759839</v>
      </c>
      <c r="AW26" s="286">
        <f t="shared" si="15"/>
        <v>-61.30572657253208</v>
      </c>
    </row>
    <row r="27" spans="1:50" x14ac:dyDescent="0.25">
      <c r="A27" s="122" t="s">
        <v>19</v>
      </c>
      <c r="B27" s="7"/>
      <c r="C27" s="53">
        <v>1132217</v>
      </c>
      <c r="D27" s="53">
        <v>93117</v>
      </c>
      <c r="E27" s="13">
        <f t="shared" si="0"/>
        <v>82.243068245751473</v>
      </c>
      <c r="F27" s="13"/>
      <c r="G27" s="53">
        <v>1146804</v>
      </c>
      <c r="H27" s="53">
        <v>69963</v>
      </c>
      <c r="I27" s="160">
        <f t="shared" si="5"/>
        <v>61.006937541201459</v>
      </c>
      <c r="J27" s="8"/>
      <c r="K27" s="53">
        <v>1171577</v>
      </c>
      <c r="L27" s="53">
        <v>58412</v>
      </c>
      <c r="M27" s="160">
        <f t="shared" si="6"/>
        <v>49.857585118178321</v>
      </c>
      <c r="N27" s="8"/>
      <c r="O27" s="53">
        <v>988950</v>
      </c>
      <c r="P27" s="53">
        <v>44772</v>
      </c>
      <c r="Q27" s="160">
        <f t="shared" si="1"/>
        <v>45.272258455938115</v>
      </c>
      <c r="R27" s="8"/>
      <c r="S27" s="53">
        <v>939776</v>
      </c>
      <c r="T27" s="53">
        <v>38459</v>
      </c>
      <c r="U27" s="160">
        <f t="shared" si="2"/>
        <v>40.923581789703078</v>
      </c>
      <c r="V27" s="8"/>
      <c r="W27" s="53">
        <v>970852</v>
      </c>
      <c r="X27" s="53">
        <v>37020</v>
      </c>
      <c r="Y27" s="160">
        <f t="shared" si="3"/>
        <v>38.131455669865232</v>
      </c>
      <c r="Z27" s="8"/>
      <c r="AA27" s="53">
        <v>949370</v>
      </c>
      <c r="AB27" s="53">
        <v>31904</v>
      </c>
      <c r="AC27" s="13">
        <f>AB27/AA27*1000</f>
        <v>33.60544360997293</v>
      </c>
      <c r="AD27" s="13"/>
      <c r="AE27" s="153">
        <v>1020817</v>
      </c>
      <c r="AF27" s="153">
        <v>20681</v>
      </c>
      <c r="AG27" s="286">
        <f t="shared" si="7"/>
        <v>20.259262923716985</v>
      </c>
      <c r="AH27" s="286"/>
      <c r="AI27" s="153">
        <v>858793</v>
      </c>
      <c r="AJ27" s="153">
        <v>17546</v>
      </c>
      <c r="AK27" s="286">
        <f t="shared" si="8"/>
        <v>20.431000252680214</v>
      </c>
      <c r="AL27" s="286"/>
      <c r="AM27" s="153">
        <v>787201</v>
      </c>
      <c r="AN27" s="153">
        <v>16214</v>
      </c>
      <c r="AO27" s="286">
        <f t="shared" si="9"/>
        <v>20.597026680606351</v>
      </c>
      <c r="AP27" s="286"/>
      <c r="AQ27" s="286">
        <f t="shared" si="10"/>
        <v>-8.3363511346738974</v>
      </c>
      <c r="AR27" s="286">
        <f t="shared" si="11"/>
        <v>-7.5914738401914965</v>
      </c>
      <c r="AS27" s="286">
        <f t="shared" si="12"/>
        <v>0.81262016481233068</v>
      </c>
      <c r="AT27" s="286"/>
      <c r="AU27" s="286">
        <f t="shared" si="13"/>
        <v>-30.472603749987854</v>
      </c>
      <c r="AV27" s="286">
        <f t="shared" si="14"/>
        <v>-82.587497449445323</v>
      </c>
      <c r="AW27" s="286">
        <f t="shared" si="15"/>
        <v>-74.955911641014978</v>
      </c>
    </row>
    <row r="28" spans="1:50" x14ac:dyDescent="0.25">
      <c r="A28" s="122" t="s">
        <v>20</v>
      </c>
      <c r="B28" s="7"/>
      <c r="C28" s="53">
        <v>300258</v>
      </c>
      <c r="D28" s="53">
        <v>23222</v>
      </c>
      <c r="E28" s="13">
        <f t="shared" si="0"/>
        <v>77.34015413411133</v>
      </c>
      <c r="F28" s="13"/>
      <c r="G28" s="53">
        <v>291412</v>
      </c>
      <c r="H28" s="53">
        <v>17312</v>
      </c>
      <c r="I28" s="160">
        <f t="shared" si="5"/>
        <v>59.407299630763319</v>
      </c>
      <c r="J28" s="8"/>
      <c r="K28" s="53">
        <v>290270</v>
      </c>
      <c r="L28" s="53">
        <v>14708</v>
      </c>
      <c r="M28" s="160">
        <f t="shared" si="6"/>
        <v>50.670065800806142</v>
      </c>
      <c r="N28" s="8"/>
      <c r="O28" s="53">
        <v>251068</v>
      </c>
      <c r="P28" s="53">
        <v>11231</v>
      </c>
      <c r="Q28" s="160">
        <f t="shared" si="1"/>
        <v>44.732901046728379</v>
      </c>
      <c r="R28" s="8"/>
      <c r="S28" s="53">
        <v>213696</v>
      </c>
      <c r="T28" s="53">
        <v>12157</v>
      </c>
      <c r="U28" s="160">
        <f t="shared" si="2"/>
        <v>56.889225816112607</v>
      </c>
      <c r="V28" s="8"/>
      <c r="W28" s="53">
        <v>181599</v>
      </c>
      <c r="X28" s="53">
        <v>9471</v>
      </c>
      <c r="Y28" s="160">
        <f t="shared" si="3"/>
        <v>52.153370888606212</v>
      </c>
      <c r="Z28" s="8"/>
      <c r="AA28" s="53">
        <v>174377</v>
      </c>
      <c r="AB28" s="53">
        <v>8678</v>
      </c>
      <c r="AC28" s="13">
        <f t="shared" si="16"/>
        <v>49.765737453907342</v>
      </c>
      <c r="AD28" s="13"/>
      <c r="AE28" s="153">
        <v>190847</v>
      </c>
      <c r="AF28" s="153">
        <v>6830</v>
      </c>
      <c r="AG28" s="286">
        <f t="shared" si="7"/>
        <v>35.787830041865995</v>
      </c>
      <c r="AH28" s="286"/>
      <c r="AI28" s="153">
        <v>140745</v>
      </c>
      <c r="AJ28" s="153">
        <v>7315</v>
      </c>
      <c r="AK28" s="286">
        <f t="shared" si="8"/>
        <v>51.97342711996874</v>
      </c>
      <c r="AL28" s="286"/>
      <c r="AM28" s="153">
        <v>119655</v>
      </c>
      <c r="AN28" s="153">
        <v>5419</v>
      </c>
      <c r="AO28" s="286">
        <f t="shared" si="9"/>
        <v>45.288537879737575</v>
      </c>
      <c r="AP28" s="286"/>
      <c r="AQ28" s="286">
        <f t="shared" si="10"/>
        <v>-14.984546520302674</v>
      </c>
      <c r="AR28" s="286">
        <f t="shared" si="11"/>
        <v>-25.919343814080658</v>
      </c>
      <c r="AS28" s="286">
        <f t="shared" si="12"/>
        <v>-12.862128996805676</v>
      </c>
      <c r="AT28" s="286"/>
      <c r="AU28" s="286">
        <f t="shared" si="13"/>
        <v>-60.149271626401287</v>
      </c>
      <c r="AV28" s="286">
        <f t="shared" si="14"/>
        <v>-76.664369993971235</v>
      </c>
      <c r="AW28" s="286">
        <f t="shared" si="15"/>
        <v>-41.442400281223648</v>
      </c>
    </row>
    <row r="29" spans="1:50" x14ac:dyDescent="0.25">
      <c r="I29" s="160"/>
      <c r="M29" s="160"/>
      <c r="Q29" s="160"/>
      <c r="U29" s="160"/>
      <c r="Y29" s="160"/>
      <c r="AF29" s="153"/>
      <c r="AG29" s="286"/>
      <c r="AH29" s="286"/>
      <c r="AI29" s="153"/>
      <c r="AJ29" s="153"/>
      <c r="AK29" s="286"/>
      <c r="AL29" s="286"/>
      <c r="AM29" s="153"/>
      <c r="AN29" s="153"/>
      <c r="AO29" s="286"/>
      <c r="AP29" s="286"/>
      <c r="AQ29" s="286"/>
      <c r="AR29" s="286"/>
      <c r="AS29" s="286"/>
      <c r="AU29" s="286"/>
    </row>
    <row r="30" spans="1:50" s="33" customFormat="1" x14ac:dyDescent="0.25">
      <c r="A30" s="146" t="s">
        <v>38</v>
      </c>
      <c r="B30" s="146"/>
      <c r="C30" s="152">
        <v>2558081</v>
      </c>
      <c r="D30" s="152">
        <v>187268</v>
      </c>
      <c r="E30" s="37">
        <f t="shared" ref="E30:E35" si="17">D30/C30*1000</f>
        <v>73.206438732784463</v>
      </c>
      <c r="F30" s="37"/>
      <c r="G30" s="152">
        <v>2744827</v>
      </c>
      <c r="H30" s="152">
        <v>148919</v>
      </c>
      <c r="I30" s="36">
        <f t="shared" si="5"/>
        <v>54.25442113473818</v>
      </c>
      <c r="J30" s="36"/>
      <c r="K30" s="152">
        <v>2837617</v>
      </c>
      <c r="L30" s="152">
        <v>122232</v>
      </c>
      <c r="M30" s="36">
        <f t="shared" si="6"/>
        <v>43.075580672092116</v>
      </c>
      <c r="N30" s="36"/>
      <c r="O30" s="152">
        <v>2205830</v>
      </c>
      <c r="P30" s="152">
        <v>96609</v>
      </c>
      <c r="Q30" s="36">
        <f t="shared" ref="Q30:Q35" si="18">P30/O30*1000</f>
        <v>43.797119451634991</v>
      </c>
      <c r="R30" s="36"/>
      <c r="S30" s="152">
        <v>2126569</v>
      </c>
      <c r="T30" s="152">
        <v>82396</v>
      </c>
      <c r="U30" s="36">
        <f t="shared" ref="U30:U35" si="19">T30/S30*1000</f>
        <v>38.74598002698243</v>
      </c>
      <c r="V30" s="36"/>
      <c r="W30" s="152">
        <v>2140076</v>
      </c>
      <c r="X30" s="152">
        <v>73104</v>
      </c>
      <c r="Y30" s="36">
        <f t="shared" ref="Y30:Y35" si="20">X30/W30*1000</f>
        <v>34.159534521203916</v>
      </c>
      <c r="Z30" s="36"/>
      <c r="AA30" s="152">
        <v>2180904</v>
      </c>
      <c r="AB30" s="152">
        <v>68373</v>
      </c>
      <c r="AC30" s="37">
        <f t="shared" ref="AC30:AC35" si="21">AB30/AA30*1000</f>
        <v>31.350760968845947</v>
      </c>
      <c r="AD30" s="37"/>
      <c r="AE30" s="152">
        <f>AE7+AE8+AE9+AE10</f>
        <v>1921848</v>
      </c>
      <c r="AF30" s="152">
        <v>47870</v>
      </c>
      <c r="AG30" s="291">
        <f t="shared" si="7"/>
        <v>24.908317411158425</v>
      </c>
      <c r="AH30" s="291"/>
      <c r="AI30" s="152">
        <v>1476631</v>
      </c>
      <c r="AJ30" s="152">
        <v>73270</v>
      </c>
      <c r="AK30" s="291">
        <f t="shared" si="8"/>
        <v>49.619708647590365</v>
      </c>
      <c r="AL30" s="291"/>
      <c r="AM30" s="152">
        <v>1295319</v>
      </c>
      <c r="AN30" s="152">
        <v>73023</v>
      </c>
      <c r="AO30" s="291">
        <f t="shared" si="9"/>
        <v>56.374530135047813</v>
      </c>
      <c r="AP30" s="291"/>
      <c r="AQ30" s="291">
        <f t="shared" si="10"/>
        <v>-12.278761586340799</v>
      </c>
      <c r="AR30" s="291">
        <f t="shared" si="11"/>
        <v>-0.33710932168691143</v>
      </c>
      <c r="AS30" s="291">
        <f t="shared" si="12"/>
        <v>13.61318248648257</v>
      </c>
      <c r="AT30" s="291"/>
      <c r="AU30" s="291">
        <f t="shared" si="13"/>
        <v>-49.363644075383071</v>
      </c>
      <c r="AV30" s="291">
        <f t="shared" si="14"/>
        <v>-61.006151611594085</v>
      </c>
      <c r="AW30" s="291">
        <f t="shared" si="15"/>
        <v>-22.992388223084973</v>
      </c>
      <c r="AX30" s="146"/>
    </row>
    <row r="31" spans="1:50" s="33" customFormat="1" x14ac:dyDescent="0.25">
      <c r="A31" s="146" t="s">
        <v>39</v>
      </c>
      <c r="B31" s="146"/>
      <c r="C31" s="152">
        <v>1377460</v>
      </c>
      <c r="D31" s="152">
        <v>99803</v>
      </c>
      <c r="E31" s="37">
        <f t="shared" si="17"/>
        <v>72.454372540763444</v>
      </c>
      <c r="F31" s="37"/>
      <c r="G31" s="152">
        <v>1464766</v>
      </c>
      <c r="H31" s="152">
        <v>75671</v>
      </c>
      <c r="I31" s="36">
        <f t="shared" si="5"/>
        <v>51.660811351437708</v>
      </c>
      <c r="J31" s="36"/>
      <c r="K31" s="152">
        <v>1508249</v>
      </c>
      <c r="L31" s="152">
        <v>60644</v>
      </c>
      <c r="M31" s="36">
        <f t="shared" si="6"/>
        <v>40.20821495654895</v>
      </c>
      <c r="N31" s="36"/>
      <c r="O31" s="152">
        <v>1114925</v>
      </c>
      <c r="P31" s="152">
        <v>49664</v>
      </c>
      <c r="Q31" s="36">
        <f t="shared" si="18"/>
        <v>44.544700316164764</v>
      </c>
      <c r="R31" s="36"/>
      <c r="S31" s="152">
        <v>1072653</v>
      </c>
      <c r="T31" s="152">
        <v>42704</v>
      </c>
      <c r="U31" s="36">
        <f t="shared" si="19"/>
        <v>39.811570004465565</v>
      </c>
      <c r="V31" s="36"/>
      <c r="W31" s="152">
        <v>953979</v>
      </c>
      <c r="X31" s="152">
        <v>39689</v>
      </c>
      <c r="Y31" s="36">
        <f t="shared" si="20"/>
        <v>41.603641170298303</v>
      </c>
      <c r="Z31" s="36"/>
      <c r="AA31" s="152">
        <v>1003355</v>
      </c>
      <c r="AB31" s="152">
        <v>35240</v>
      </c>
      <c r="AC31" s="37">
        <f t="shared" si="21"/>
        <v>35.122165135968821</v>
      </c>
      <c r="AD31" s="37"/>
      <c r="AE31" s="152">
        <f>AE11+AE14+AE15+AE16</f>
        <v>1269234</v>
      </c>
      <c r="AF31" s="152">
        <v>25496</v>
      </c>
      <c r="AG31" s="291">
        <f t="shared" si="7"/>
        <v>20.087706443413904</v>
      </c>
      <c r="AH31" s="291"/>
      <c r="AI31" s="152">
        <v>1138730</v>
      </c>
      <c r="AJ31" s="152">
        <v>24400</v>
      </c>
      <c r="AK31" s="291">
        <f t="shared" si="8"/>
        <v>21.427379624669587</v>
      </c>
      <c r="AL31" s="291"/>
      <c r="AM31" s="152">
        <v>978537</v>
      </c>
      <c r="AN31" s="152">
        <v>20227</v>
      </c>
      <c r="AO31" s="291">
        <f t="shared" si="9"/>
        <v>20.670654252215297</v>
      </c>
      <c r="AP31" s="291"/>
      <c r="AQ31" s="291">
        <f t="shared" si="10"/>
        <v>-14.06768944350285</v>
      </c>
      <c r="AR31" s="291">
        <f t="shared" si="11"/>
        <v>-17.102459016393443</v>
      </c>
      <c r="AS31" s="291">
        <f t="shared" si="12"/>
        <v>-3.5315814892412893</v>
      </c>
      <c r="AT31" s="291"/>
      <c r="AU31" s="291">
        <f t="shared" si="13"/>
        <v>-28.960768370769387</v>
      </c>
      <c r="AV31" s="291">
        <f t="shared" si="14"/>
        <v>-79.733074156087497</v>
      </c>
      <c r="AW31" s="291">
        <f t="shared" si="15"/>
        <v>-71.470798065933408</v>
      </c>
      <c r="AX31" s="146"/>
    </row>
    <row r="32" spans="1:50" s="33" customFormat="1" x14ac:dyDescent="0.25">
      <c r="A32" s="146" t="s">
        <v>23</v>
      </c>
      <c r="B32" s="146"/>
      <c r="C32" s="152">
        <v>2627588</v>
      </c>
      <c r="D32" s="152">
        <v>211816</v>
      </c>
      <c r="E32" s="37">
        <f t="shared" si="17"/>
        <v>80.612333440402381</v>
      </c>
      <c r="F32" s="37"/>
      <c r="G32" s="152">
        <v>2590227</v>
      </c>
      <c r="H32" s="152">
        <v>164767</v>
      </c>
      <c r="I32" s="36">
        <f t="shared" si="5"/>
        <v>63.611027141636619</v>
      </c>
      <c r="J32" s="36"/>
      <c r="K32" s="152">
        <v>2804441</v>
      </c>
      <c r="L32" s="152">
        <v>137298</v>
      </c>
      <c r="M32" s="36">
        <f t="shared" si="6"/>
        <v>48.95735014571531</v>
      </c>
      <c r="N32" s="36"/>
      <c r="O32" s="152">
        <v>2162897</v>
      </c>
      <c r="P32" s="152">
        <v>105785</v>
      </c>
      <c r="Q32" s="36">
        <f t="shared" si="18"/>
        <v>48.908940185316268</v>
      </c>
      <c r="R32" s="36"/>
      <c r="S32" s="152">
        <v>2016101</v>
      </c>
      <c r="T32" s="152">
        <v>92560</v>
      </c>
      <c r="U32" s="36">
        <f t="shared" si="19"/>
        <v>45.910398338178496</v>
      </c>
      <c r="V32" s="36"/>
      <c r="W32" s="152">
        <v>1997942</v>
      </c>
      <c r="X32" s="152">
        <v>84114</v>
      </c>
      <c r="Y32" s="36">
        <f t="shared" si="20"/>
        <v>42.100321230546228</v>
      </c>
      <c r="Z32" s="36"/>
      <c r="AA32" s="152">
        <v>1803373</v>
      </c>
      <c r="AB32" s="152">
        <v>76014</v>
      </c>
      <c r="AC32" s="37">
        <f t="shared" si="21"/>
        <v>42.151013683802518</v>
      </c>
      <c r="AD32" s="37"/>
      <c r="AE32" s="152">
        <f>AE17+AE18+AE19+AE20</f>
        <v>1754982</v>
      </c>
      <c r="AF32" s="152">
        <v>51834</v>
      </c>
      <c r="AG32" s="291">
        <f t="shared" si="7"/>
        <v>29.535345661664905</v>
      </c>
      <c r="AH32" s="291"/>
      <c r="AI32" s="152">
        <v>1491941</v>
      </c>
      <c r="AJ32" s="152">
        <v>49317</v>
      </c>
      <c r="AK32" s="291">
        <f t="shared" si="8"/>
        <v>33.055596702550574</v>
      </c>
      <c r="AL32" s="291"/>
      <c r="AM32" s="152">
        <v>1339137</v>
      </c>
      <c r="AN32" s="152">
        <v>42810</v>
      </c>
      <c r="AO32" s="291">
        <f t="shared" si="9"/>
        <v>31.968349765557964</v>
      </c>
      <c r="AP32" s="291"/>
      <c r="AQ32" s="291">
        <f t="shared" si="10"/>
        <v>-10.241959970266921</v>
      </c>
      <c r="AR32" s="291">
        <f t="shared" si="11"/>
        <v>-13.19423322586532</v>
      </c>
      <c r="AS32" s="291">
        <f t="shared" si="12"/>
        <v>-3.2891463033511599</v>
      </c>
      <c r="AT32" s="291"/>
      <c r="AU32" s="291">
        <f t="shared" si="13"/>
        <v>-49.035503282858649</v>
      </c>
      <c r="AV32" s="291">
        <f t="shared" si="14"/>
        <v>-79.789062204932577</v>
      </c>
      <c r="AW32" s="291">
        <f t="shared" si="15"/>
        <v>-60.343103342626193</v>
      </c>
      <c r="AX32" s="146"/>
    </row>
    <row r="33" spans="1:50" s="33" customFormat="1" x14ac:dyDescent="0.25">
      <c r="A33" s="146" t="s">
        <v>24</v>
      </c>
      <c r="B33" s="146"/>
      <c r="C33" s="152">
        <v>3319931</v>
      </c>
      <c r="D33" s="152">
        <v>346407</v>
      </c>
      <c r="E33" s="37">
        <f t="shared" si="17"/>
        <v>104.34162637717471</v>
      </c>
      <c r="F33" s="37"/>
      <c r="G33" s="152">
        <v>3333411</v>
      </c>
      <c r="H33" s="152">
        <v>273647</v>
      </c>
      <c r="I33" s="36">
        <f t="shared" si="5"/>
        <v>82.092187252037021</v>
      </c>
      <c r="J33" s="36"/>
      <c r="K33" s="152">
        <v>3318219</v>
      </c>
      <c r="L33" s="152">
        <v>220112</v>
      </c>
      <c r="M33" s="36">
        <f t="shared" si="6"/>
        <v>66.334379979139413</v>
      </c>
      <c r="N33" s="36"/>
      <c r="O33" s="152">
        <v>2762740</v>
      </c>
      <c r="P33" s="152">
        <v>167521</v>
      </c>
      <c r="Q33" s="36">
        <f t="shared" si="18"/>
        <v>60.635818064674929</v>
      </c>
      <c r="R33" s="36"/>
      <c r="S33" s="152">
        <v>2705294</v>
      </c>
      <c r="T33" s="152">
        <v>152551</v>
      </c>
      <c r="U33" s="36">
        <f t="shared" si="19"/>
        <v>56.389804583161755</v>
      </c>
      <c r="V33" s="36"/>
      <c r="W33" s="152">
        <v>2654451</v>
      </c>
      <c r="X33" s="152">
        <v>144240</v>
      </c>
      <c r="Y33" s="36">
        <f t="shared" si="20"/>
        <v>54.33891979923532</v>
      </c>
      <c r="Z33" s="36"/>
      <c r="AA33" s="152">
        <v>2507392</v>
      </c>
      <c r="AB33" s="152">
        <v>129183</v>
      </c>
      <c r="AC33" s="37">
        <f t="shared" si="21"/>
        <v>51.52086311195059</v>
      </c>
      <c r="AD33" s="37"/>
      <c r="AE33" s="152">
        <f>AE21+AE22+AE23+AE24+AE25+AE26</f>
        <v>2365085</v>
      </c>
      <c r="AF33" s="152">
        <v>78485</v>
      </c>
      <c r="AG33" s="291">
        <f t="shared" si="7"/>
        <v>33.184853821321433</v>
      </c>
      <c r="AH33" s="291"/>
      <c r="AI33" s="152">
        <v>1930478</v>
      </c>
      <c r="AJ33" s="152">
        <v>82467</v>
      </c>
      <c r="AK33" s="291">
        <f t="shared" si="8"/>
        <v>42.718435537726926</v>
      </c>
      <c r="AL33" s="291"/>
      <c r="AM33" s="152">
        <v>1655547</v>
      </c>
      <c r="AN33" s="152">
        <v>67206</v>
      </c>
      <c r="AO33" s="291">
        <f t="shared" si="9"/>
        <v>40.594437971256625</v>
      </c>
      <c r="AP33" s="291"/>
      <c r="AQ33" s="291">
        <f t="shared" si="10"/>
        <v>-14.241602338902592</v>
      </c>
      <c r="AR33" s="291">
        <f t="shared" si="11"/>
        <v>-18.50558405180254</v>
      </c>
      <c r="AS33" s="291">
        <f t="shared" si="12"/>
        <v>-4.9720865002054815</v>
      </c>
      <c r="AT33" s="291"/>
      <c r="AU33" s="291">
        <f t="shared" si="13"/>
        <v>-50.133090115427095</v>
      </c>
      <c r="AV33" s="291">
        <f t="shared" si="14"/>
        <v>-80.599121842226054</v>
      </c>
      <c r="AW33" s="291">
        <f t="shared" si="15"/>
        <v>-61.094685428310633</v>
      </c>
      <c r="AX33" s="146"/>
    </row>
    <row r="34" spans="1:50" s="33" customFormat="1" x14ac:dyDescent="0.25">
      <c r="A34" s="146" t="s">
        <v>25</v>
      </c>
      <c r="B34" s="146"/>
      <c r="C34" s="152">
        <v>1432475</v>
      </c>
      <c r="D34" s="152">
        <v>116339</v>
      </c>
      <c r="E34" s="37">
        <f t="shared" si="17"/>
        <v>81.215378976945502</v>
      </c>
      <c r="F34" s="37"/>
      <c r="G34" s="152">
        <v>1438216</v>
      </c>
      <c r="H34" s="152">
        <v>87275</v>
      </c>
      <c r="I34" s="36">
        <f t="shared" si="5"/>
        <v>60.682818158051361</v>
      </c>
      <c r="J34" s="36"/>
      <c r="K34" s="152">
        <v>1461847</v>
      </c>
      <c r="L34" s="152">
        <v>73120</v>
      </c>
      <c r="M34" s="36">
        <f t="shared" si="6"/>
        <v>50.018914428117306</v>
      </c>
      <c r="N34" s="36"/>
      <c r="O34" s="152">
        <v>1240018</v>
      </c>
      <c r="P34" s="152">
        <v>56003</v>
      </c>
      <c r="Q34" s="36">
        <f t="shared" si="18"/>
        <v>45.163054084698771</v>
      </c>
      <c r="R34" s="36"/>
      <c r="S34" s="152">
        <v>1153472</v>
      </c>
      <c r="T34" s="152">
        <v>50616</v>
      </c>
      <c r="U34" s="36">
        <f t="shared" si="19"/>
        <v>43.881429284802749</v>
      </c>
      <c r="V34" s="36"/>
      <c r="W34" s="152">
        <v>1152451</v>
      </c>
      <c r="X34" s="152">
        <v>46491</v>
      </c>
      <c r="Y34" s="36">
        <f t="shared" si="20"/>
        <v>40.340977620740496</v>
      </c>
      <c r="Z34" s="36"/>
      <c r="AA34" s="152">
        <v>1123747</v>
      </c>
      <c r="AB34" s="152">
        <v>40582</v>
      </c>
      <c r="AC34" s="37">
        <f t="shared" si="21"/>
        <v>36.113110869261497</v>
      </c>
      <c r="AD34" s="37"/>
      <c r="AE34" s="152">
        <f>AE27+AE28</f>
        <v>1211664</v>
      </c>
      <c r="AF34" s="152">
        <v>27511</v>
      </c>
      <c r="AG34" s="291">
        <f t="shared" si="7"/>
        <v>22.705139378573598</v>
      </c>
      <c r="AH34" s="291"/>
      <c r="AI34" s="152">
        <v>999538</v>
      </c>
      <c r="AJ34" s="152">
        <v>24861</v>
      </c>
      <c r="AK34" s="291">
        <f t="shared" si="8"/>
        <v>24.872491090883987</v>
      </c>
      <c r="AL34" s="291"/>
      <c r="AM34" s="152">
        <v>906856</v>
      </c>
      <c r="AN34" s="152">
        <v>21633</v>
      </c>
      <c r="AO34" s="291">
        <f t="shared" si="9"/>
        <v>23.854944996780084</v>
      </c>
      <c r="AP34" s="291"/>
      <c r="AQ34" s="291">
        <f t="shared" si="10"/>
        <v>-9.2724838875560511</v>
      </c>
      <c r="AR34" s="291">
        <f t="shared" si="11"/>
        <v>-12.984192108121153</v>
      </c>
      <c r="AS34" s="291">
        <f t="shared" si="12"/>
        <v>-4.0910501902917291</v>
      </c>
      <c r="AT34" s="291"/>
      <c r="AU34" s="291">
        <f t="shared" si="13"/>
        <v>-36.693066196617742</v>
      </c>
      <c r="AV34" s="291">
        <f t="shared" si="14"/>
        <v>-81.405203757983131</v>
      </c>
      <c r="AW34" s="291">
        <f t="shared" si="15"/>
        <v>-70.627551952258017</v>
      </c>
      <c r="AX34" s="146"/>
    </row>
    <row r="35" spans="1:50" s="33" customFormat="1" x14ac:dyDescent="0.25">
      <c r="A35" s="146" t="s">
        <v>1</v>
      </c>
      <c r="B35" s="146"/>
      <c r="C35" s="152">
        <v>11315535</v>
      </c>
      <c r="D35" s="152">
        <v>961633</v>
      </c>
      <c r="E35" s="37">
        <f t="shared" si="17"/>
        <v>84.983432069274684</v>
      </c>
      <c r="F35" s="37"/>
      <c r="G35" s="152">
        <v>11571447</v>
      </c>
      <c r="H35" s="152">
        <v>750279</v>
      </c>
      <c r="I35" s="36">
        <f>H35/G35*1000</f>
        <v>64.838822664097236</v>
      </c>
      <c r="J35" s="36"/>
      <c r="K35" s="152">
        <v>11930373</v>
      </c>
      <c r="L35" s="152">
        <v>613406</v>
      </c>
      <c r="M35" s="36">
        <f t="shared" si="6"/>
        <v>51.415492206320792</v>
      </c>
      <c r="N35" s="36"/>
      <c r="O35" s="152">
        <v>9486410</v>
      </c>
      <c r="P35" s="152">
        <v>475582</v>
      </c>
      <c r="Q35" s="36">
        <f t="shared" si="18"/>
        <v>50.132979704651177</v>
      </c>
      <c r="R35" s="36"/>
      <c r="S35" s="152">
        <v>9074089</v>
      </c>
      <c r="T35" s="152">
        <v>420827</v>
      </c>
      <c r="U35" s="36">
        <f t="shared" si="19"/>
        <v>46.376776776159019</v>
      </c>
      <c r="V35" s="36"/>
      <c r="W35" s="152">
        <v>8898899</v>
      </c>
      <c r="X35" s="152">
        <v>387638</v>
      </c>
      <c r="Y35" s="36">
        <f t="shared" si="20"/>
        <v>43.560220202521684</v>
      </c>
      <c r="Z35" s="36"/>
      <c r="AA35" s="152">
        <v>8618771</v>
      </c>
      <c r="AB35" s="123">
        <v>349392</v>
      </c>
      <c r="AC35" s="37">
        <f t="shared" si="21"/>
        <v>40.538494409469749</v>
      </c>
      <c r="AD35" s="37"/>
      <c r="AE35" s="152">
        <f>AE30+AE31+AE32+AE33+AE34</f>
        <v>8522813</v>
      </c>
      <c r="AF35" s="152">
        <v>231196</v>
      </c>
      <c r="AG35" s="291">
        <f t="shared" si="7"/>
        <v>27.126724474654086</v>
      </c>
      <c r="AH35" s="291"/>
      <c r="AI35" s="152">
        <v>7037318</v>
      </c>
      <c r="AJ35" s="152">
        <v>254315</v>
      </c>
      <c r="AK35" s="291">
        <f t="shared" si="8"/>
        <v>36.13805714051859</v>
      </c>
      <c r="AL35" s="291"/>
      <c r="AM35" s="152">
        <v>6175396</v>
      </c>
      <c r="AN35" s="152">
        <v>224899</v>
      </c>
      <c r="AO35" s="291">
        <f t="shared" si="9"/>
        <v>36.418555182534043</v>
      </c>
      <c r="AP35" s="291"/>
      <c r="AQ35" s="291">
        <f t="shared" si="10"/>
        <v>-12.247876250582964</v>
      </c>
      <c r="AR35" s="291">
        <f t="shared" si="11"/>
        <v>-11.566757761044375</v>
      </c>
      <c r="AS35" s="291">
        <f t="shared" si="12"/>
        <v>0.77618462144981526</v>
      </c>
      <c r="AT35" s="91"/>
      <c r="AU35" s="291">
        <f t="shared" si="13"/>
        <v>-45.42550573172192</v>
      </c>
      <c r="AV35" s="291">
        <f t="shared" si="14"/>
        <v>-76.612803429166846</v>
      </c>
      <c r="AW35" s="291">
        <f t="shared" si="15"/>
        <v>-57.146288051949625</v>
      </c>
      <c r="AX35" s="146"/>
    </row>
    <row r="36" spans="1:5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65"/>
      <c r="AD36" s="65"/>
      <c r="AE36" s="65"/>
      <c r="AF36" s="65"/>
      <c r="AG36" s="65"/>
      <c r="AH36" s="65"/>
      <c r="AI36" s="65"/>
      <c r="AJ36" s="65"/>
      <c r="AK36" s="497"/>
      <c r="AL36" s="65"/>
      <c r="AM36" s="497"/>
      <c r="AN36" s="497"/>
      <c r="AO36" s="497"/>
      <c r="AP36" s="65"/>
      <c r="AQ36" s="308"/>
      <c r="AR36" s="308"/>
      <c r="AS36" s="308"/>
      <c r="AT36" s="308"/>
      <c r="AU36" s="308"/>
      <c r="AV36" s="308"/>
      <c r="AW36" s="308"/>
    </row>
    <row r="37" spans="1:50" s="456" customFormat="1" ht="6" customHeight="1" x14ac:dyDescent="0.2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655"/>
      <c r="AD37" s="655"/>
      <c r="AE37" s="655"/>
      <c r="AF37" s="655"/>
      <c r="AG37" s="655"/>
      <c r="AH37" s="655"/>
      <c r="AI37" s="655"/>
      <c r="AJ37" s="655"/>
      <c r="AK37" s="167"/>
      <c r="AL37" s="655"/>
      <c r="AM37" s="167"/>
      <c r="AN37" s="167"/>
      <c r="AO37" s="167"/>
      <c r="AP37" s="655"/>
      <c r="AQ37" s="307"/>
      <c r="AR37" s="307"/>
      <c r="AS37" s="307"/>
      <c r="AT37" s="307"/>
      <c r="AU37" s="307"/>
      <c r="AV37" s="307"/>
      <c r="AW37" s="307"/>
      <c r="AX37" s="304"/>
    </row>
    <row r="38" spans="1:50" x14ac:dyDescent="0.25">
      <c r="A38" s="50" t="s">
        <v>678</v>
      </c>
    </row>
    <row r="39" spans="1:50" x14ac:dyDescent="0.25">
      <c r="A39" s="50" t="s">
        <v>67</v>
      </c>
      <c r="AC39"/>
      <c r="AD39" s="159"/>
      <c r="AE39" s="152"/>
      <c r="AF39" s="419"/>
      <c r="AG39" s="419"/>
      <c r="AH39" s="419"/>
      <c r="AI39" s="456"/>
      <c r="AJ39" s="456"/>
      <c r="AK39" s="304"/>
      <c r="AL39" s="456"/>
      <c r="AM39" s="304"/>
      <c r="AN39" s="304"/>
      <c r="AP39" s="456"/>
    </row>
    <row r="40" spans="1:50" x14ac:dyDescent="0.25">
      <c r="D40" s="27"/>
      <c r="E40" s="159"/>
      <c r="F40"/>
      <c r="H40" s="159"/>
      <c r="I40" s="27"/>
      <c r="J40"/>
      <c r="L40" s="159"/>
      <c r="M40" s="27"/>
      <c r="N40"/>
      <c r="P40" s="159"/>
      <c r="Q40" s="27"/>
      <c r="R40"/>
      <c r="T40" s="159"/>
      <c r="U40" s="27"/>
      <c r="V40"/>
      <c r="X40" s="159"/>
      <c r="Y40" s="27"/>
      <c r="AB40"/>
      <c r="AC40" s="159"/>
      <c r="AD40" s="7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P40" s="304"/>
      <c r="AX40"/>
    </row>
    <row r="41" spans="1:50" x14ac:dyDescent="0.25">
      <c r="A41" s="50"/>
      <c r="D41" s="27"/>
      <c r="E41" s="159"/>
      <c r="F41"/>
      <c r="H41" s="159"/>
      <c r="I41" s="27"/>
      <c r="J41"/>
      <c r="L41" s="159"/>
      <c r="M41" s="27"/>
      <c r="N41"/>
      <c r="P41" s="159"/>
      <c r="Q41" s="27"/>
      <c r="R41"/>
      <c r="T41" s="159"/>
      <c r="U41" s="27"/>
      <c r="V41"/>
      <c r="X41" s="159"/>
      <c r="Y41" s="27"/>
      <c r="AB41"/>
      <c r="AC41" s="159"/>
      <c r="AD41" s="7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P41" s="304"/>
      <c r="AX41"/>
    </row>
    <row r="42" spans="1:50" s="249" customFormat="1" x14ac:dyDescent="0.25">
      <c r="AD42" s="7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2"/>
      <c r="AP42" s="304"/>
      <c r="AQ42" s="304"/>
      <c r="AR42" s="304"/>
      <c r="AS42" s="304"/>
      <c r="AT42" s="304"/>
      <c r="AU42" s="304"/>
      <c r="AV42" s="304"/>
      <c r="AW42" s="304"/>
    </row>
    <row r="43" spans="1:50" s="249" customFormat="1" x14ac:dyDescent="0.25">
      <c r="AD43" s="7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2"/>
      <c r="AP43" s="304"/>
      <c r="AQ43" s="304"/>
      <c r="AR43" s="304"/>
      <c r="AS43" s="304"/>
      <c r="AT43" s="304"/>
      <c r="AU43" s="304"/>
      <c r="AV43" s="304"/>
      <c r="AW43" s="304"/>
    </row>
    <row r="44" spans="1:50" x14ac:dyDescent="0.25">
      <c r="D44" s="27"/>
      <c r="E44" s="159"/>
      <c r="F44"/>
      <c r="H44" s="159"/>
      <c r="I44" s="27"/>
      <c r="J44"/>
      <c r="L44" s="159"/>
      <c r="M44" s="27"/>
      <c r="N44"/>
      <c r="P44" s="159"/>
      <c r="Q44" s="27"/>
      <c r="R44"/>
      <c r="T44" s="159"/>
      <c r="U44" s="27"/>
      <c r="V44"/>
      <c r="X44" s="159"/>
      <c r="Y44" s="27"/>
      <c r="AB44"/>
      <c r="AC44" s="159"/>
      <c r="AD44" s="7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P44" s="304"/>
      <c r="AX44"/>
    </row>
    <row r="45" spans="1:50" x14ac:dyDescent="0.25">
      <c r="D45" s="27"/>
      <c r="E45" s="159"/>
      <c r="F45"/>
      <c r="H45" s="159"/>
      <c r="I45" s="27"/>
      <c r="J45"/>
      <c r="L45" s="159"/>
      <c r="M45" s="27"/>
      <c r="N45"/>
      <c r="P45" s="159"/>
      <c r="Q45" s="27"/>
      <c r="R45"/>
      <c r="T45" s="159"/>
      <c r="U45" s="27"/>
      <c r="V45"/>
      <c r="X45" s="159"/>
      <c r="Y45" s="27"/>
      <c r="AB45"/>
      <c r="AC45" s="159"/>
      <c r="AD45" s="7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P45" s="304"/>
      <c r="AX45"/>
    </row>
    <row r="46" spans="1:50" x14ac:dyDescent="0.25">
      <c r="D46" s="27"/>
      <c r="E46" s="159"/>
      <c r="F46"/>
      <c r="H46" s="159"/>
      <c r="I46" s="27"/>
      <c r="J46"/>
      <c r="L46" s="159"/>
      <c r="M46" s="27"/>
      <c r="N46"/>
      <c r="P46" s="159"/>
      <c r="Q46" s="27"/>
      <c r="R46"/>
      <c r="T46" s="159"/>
      <c r="U46" s="27"/>
      <c r="V46"/>
      <c r="X46" s="159"/>
      <c r="Y46" s="27"/>
      <c r="AB46"/>
      <c r="AC46" s="159"/>
      <c r="AD46" s="7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P46" s="304"/>
      <c r="AX46"/>
    </row>
  </sheetData>
  <sortState ref="AX6:AY27">
    <sortCondition ref="AX6"/>
  </sortState>
  <mergeCells count="13">
    <mergeCell ref="W4:Y4"/>
    <mergeCell ref="AU4:AW4"/>
    <mergeCell ref="A4:A5"/>
    <mergeCell ref="AQ4:AS4"/>
    <mergeCell ref="K4:M4"/>
    <mergeCell ref="G4:I4"/>
    <mergeCell ref="C4:E4"/>
    <mergeCell ref="O4:Q4"/>
    <mergeCell ref="S4:U4"/>
    <mergeCell ref="AA4:AC4"/>
    <mergeCell ref="AE4:AG4"/>
    <mergeCell ref="AI4:AK4"/>
    <mergeCell ref="AM4:AO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zoomScaleNormal="100" workbookViewId="0">
      <selection activeCell="AD13" sqref="AD13"/>
    </sheetView>
  </sheetViews>
  <sheetFormatPr defaultColWidth="8.85546875" defaultRowHeight="15" x14ac:dyDescent="0.25"/>
  <cols>
    <col min="1" max="1" width="24.28515625" style="191" customWidth="1"/>
    <col min="2" max="2" width="16.140625" style="191" customWidth="1"/>
    <col min="3" max="3" width="21.85546875" style="191" customWidth="1"/>
    <col min="4" max="4" width="17.5703125" style="191" customWidth="1"/>
    <col min="5" max="5" width="16.140625" style="191" customWidth="1"/>
    <col min="6" max="6" width="21.85546875" style="191" customWidth="1"/>
    <col min="7" max="7" width="18.140625" style="191" customWidth="1"/>
    <col min="8" max="8" width="16.140625" style="191" customWidth="1"/>
    <col min="9" max="9" width="21.85546875" style="191" customWidth="1"/>
    <col min="10" max="10" width="18.140625" style="191" customWidth="1"/>
    <col min="11" max="11" width="16.140625" style="191" customWidth="1"/>
    <col min="12" max="12" width="21.85546875" style="191" customWidth="1"/>
    <col min="13" max="13" width="18.140625" style="191" customWidth="1"/>
    <col min="14" max="14" width="16.140625" style="191" customWidth="1"/>
    <col min="15" max="15" width="21.85546875" style="191" customWidth="1"/>
    <col min="16" max="16" width="18.140625" style="191" customWidth="1"/>
    <col min="17" max="17" width="16.140625" style="191" customWidth="1"/>
    <col min="18" max="18" width="19.28515625" style="191" customWidth="1"/>
    <col min="19" max="19" width="18.140625" style="191" customWidth="1"/>
    <col min="20" max="20" width="16.140625" style="191" customWidth="1"/>
    <col min="21" max="21" width="21.85546875" style="191" customWidth="1"/>
    <col min="22" max="22" width="18.140625" style="160" customWidth="1"/>
    <col min="23" max="24" width="18.140625" style="334" customWidth="1"/>
    <col min="25" max="25" width="19.28515625" style="304" customWidth="1"/>
    <col min="26" max="27" width="14.7109375" style="304" customWidth="1"/>
    <col min="28" max="28" width="21.28515625" style="304" customWidth="1"/>
    <col min="29" max="29" width="15.28515625" style="304" customWidth="1"/>
    <col min="30" max="30" width="21" style="304" customWidth="1"/>
    <col min="31" max="31" width="18.42578125" style="304" customWidth="1"/>
    <col min="32" max="32" width="1.42578125" style="456" customWidth="1"/>
    <col min="33" max="33" width="23.140625" style="456" customWidth="1"/>
    <col min="34" max="34" width="29.7109375" style="304" customWidth="1"/>
    <col min="35" max="35" width="23.28515625" style="304" customWidth="1"/>
    <col min="36" max="36" width="0.85546875" style="304" customWidth="1"/>
    <col min="37" max="37" width="23.7109375" style="304" customWidth="1"/>
    <col min="38" max="38" width="31.140625" style="304" customWidth="1"/>
    <col min="39" max="39" width="27.85546875" style="304" customWidth="1"/>
    <col min="40" max="40" width="8.85546875" style="304"/>
    <col min="41" max="16384" width="8.85546875" style="191"/>
  </cols>
  <sheetData>
    <row r="1" spans="1:40" x14ac:dyDescent="0.25">
      <c r="A1" s="191" t="s">
        <v>535</v>
      </c>
      <c r="F1" s="456"/>
    </row>
    <row r="2" spans="1:40" s="161" customFormat="1" x14ac:dyDescent="0.25">
      <c r="A2" s="161" t="s">
        <v>361</v>
      </c>
      <c r="V2" s="38"/>
      <c r="W2" s="38"/>
      <c r="X2" s="38"/>
      <c r="Y2" s="108"/>
      <c r="Z2" s="108"/>
      <c r="AA2" s="108"/>
      <c r="AB2" s="108"/>
      <c r="AC2" s="108"/>
      <c r="AD2" s="108"/>
      <c r="AE2" s="108"/>
      <c r="AF2" s="79"/>
      <c r="AG2" s="79"/>
      <c r="AH2" s="108"/>
      <c r="AI2" s="108"/>
      <c r="AJ2" s="108"/>
      <c r="AK2" s="108"/>
      <c r="AL2" s="108"/>
      <c r="AM2" s="108"/>
      <c r="AN2" s="166"/>
    </row>
    <row r="3" spans="1:40" s="166" customForma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97"/>
      <c r="W3" s="197"/>
      <c r="X3" s="197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</row>
    <row r="4" spans="1:40" ht="15" customHeight="1" x14ac:dyDescent="0.25">
      <c r="A4" s="696" t="s">
        <v>48</v>
      </c>
      <c r="B4" s="679" t="s">
        <v>54</v>
      </c>
      <c r="C4" s="679"/>
      <c r="D4" s="679"/>
      <c r="E4" s="679" t="s">
        <v>55</v>
      </c>
      <c r="F4" s="679"/>
      <c r="G4" s="679"/>
      <c r="H4" s="679" t="s">
        <v>56</v>
      </c>
      <c r="I4" s="679"/>
      <c r="J4" s="679"/>
      <c r="K4" s="679" t="s">
        <v>57</v>
      </c>
      <c r="L4" s="679"/>
      <c r="M4" s="679"/>
      <c r="N4" s="679" t="s">
        <v>58</v>
      </c>
      <c r="O4" s="679"/>
      <c r="P4" s="679"/>
      <c r="Q4" s="679" t="s">
        <v>59</v>
      </c>
      <c r="R4" s="679"/>
      <c r="S4" s="679"/>
      <c r="T4" s="679" t="s">
        <v>72</v>
      </c>
      <c r="U4" s="679"/>
      <c r="V4" s="679"/>
      <c r="W4" s="679" t="s">
        <v>343</v>
      </c>
      <c r="X4" s="679"/>
      <c r="Y4" s="679"/>
      <c r="Z4" s="684" t="s">
        <v>344</v>
      </c>
      <c r="AA4" s="684"/>
      <c r="AB4" s="684"/>
      <c r="AC4" s="684" t="s">
        <v>345</v>
      </c>
      <c r="AD4" s="684"/>
      <c r="AE4" s="684"/>
      <c r="AG4" s="682" t="s">
        <v>403</v>
      </c>
      <c r="AH4" s="682" t="s">
        <v>381</v>
      </c>
      <c r="AI4" s="682" t="s">
        <v>382</v>
      </c>
      <c r="AJ4" s="535"/>
      <c r="AK4" s="682" t="s">
        <v>404</v>
      </c>
      <c r="AL4" s="682" t="s">
        <v>383</v>
      </c>
      <c r="AM4" s="682" t="s">
        <v>384</v>
      </c>
    </row>
    <row r="5" spans="1:40" ht="25.5" customHeight="1" x14ac:dyDescent="0.25">
      <c r="A5" s="697"/>
      <c r="B5" s="1" t="s">
        <v>65</v>
      </c>
      <c r="C5" s="14" t="s">
        <v>61</v>
      </c>
      <c r="D5" s="1" t="s">
        <v>62</v>
      </c>
      <c r="E5" s="1" t="s">
        <v>65</v>
      </c>
      <c r="F5" s="14" t="s">
        <v>61</v>
      </c>
      <c r="G5" s="1" t="s">
        <v>63</v>
      </c>
      <c r="H5" s="1" t="s">
        <v>65</v>
      </c>
      <c r="I5" s="14" t="s">
        <v>61</v>
      </c>
      <c r="J5" s="1" t="s">
        <v>63</v>
      </c>
      <c r="K5" s="1" t="s">
        <v>65</v>
      </c>
      <c r="L5" s="14" t="s">
        <v>61</v>
      </c>
      <c r="M5" s="1" t="s">
        <v>63</v>
      </c>
      <c r="N5" s="1" t="s">
        <v>65</v>
      </c>
      <c r="O5" s="14" t="s">
        <v>61</v>
      </c>
      <c r="P5" s="29" t="s">
        <v>63</v>
      </c>
      <c r="Q5" s="1" t="s">
        <v>65</v>
      </c>
      <c r="R5" s="14" t="s">
        <v>61</v>
      </c>
      <c r="S5" s="29" t="s">
        <v>63</v>
      </c>
      <c r="T5" s="1" t="s">
        <v>65</v>
      </c>
      <c r="U5" s="14" t="s">
        <v>61</v>
      </c>
      <c r="V5" s="29" t="s">
        <v>63</v>
      </c>
      <c r="W5" s="325" t="s">
        <v>65</v>
      </c>
      <c r="X5" s="308" t="s">
        <v>61</v>
      </c>
      <c r="Y5" s="88" t="s">
        <v>63</v>
      </c>
      <c r="Z5" s="308" t="s">
        <v>65</v>
      </c>
      <c r="AA5" s="308" t="s">
        <v>61</v>
      </c>
      <c r="AB5" s="88" t="s">
        <v>63</v>
      </c>
      <c r="AC5" s="308" t="s">
        <v>65</v>
      </c>
      <c r="AD5" s="308" t="s">
        <v>61</v>
      </c>
      <c r="AE5" s="88" t="s">
        <v>63</v>
      </c>
      <c r="AF5" s="325"/>
      <c r="AG5" s="683"/>
      <c r="AH5" s="683"/>
      <c r="AI5" s="683"/>
      <c r="AJ5" s="524"/>
      <c r="AK5" s="683"/>
      <c r="AL5" s="683"/>
      <c r="AM5" s="683"/>
    </row>
    <row r="6" spans="1:40" x14ac:dyDescent="0.25">
      <c r="C6" s="7"/>
      <c r="E6"/>
      <c r="K6"/>
      <c r="V6" s="191"/>
      <c r="W6" s="419"/>
      <c r="X6" s="419"/>
    </row>
    <row r="7" spans="1:40" x14ac:dyDescent="0.25">
      <c r="A7" s="143" t="s">
        <v>37</v>
      </c>
      <c r="B7" s="138">
        <v>17990715</v>
      </c>
      <c r="C7" s="147">
        <v>4423370</v>
      </c>
      <c r="D7" s="147">
        <f>B7/C7*1000</f>
        <v>4067.1965040229506</v>
      </c>
      <c r="E7" s="63">
        <v>16649171</v>
      </c>
      <c r="F7" s="153">
        <v>4412243</v>
      </c>
      <c r="G7" s="147">
        <f>E7/F7*1000</f>
        <v>3773.4030061354283</v>
      </c>
      <c r="H7" s="28">
        <v>15288078</v>
      </c>
      <c r="I7" s="153">
        <v>4393894</v>
      </c>
      <c r="J7" s="147">
        <f>H7/I7*1000</f>
        <v>3479.3916284735133</v>
      </c>
      <c r="K7" s="28">
        <v>13535886</v>
      </c>
      <c r="L7" s="153">
        <v>4377287</v>
      </c>
      <c r="M7" s="147">
        <f>K7/L7*1000</f>
        <v>3092.3003220944847</v>
      </c>
      <c r="N7" s="28">
        <v>12255462</v>
      </c>
      <c r="O7" s="153">
        <v>4360129.5</v>
      </c>
      <c r="P7" s="147">
        <f>N7/O7*1000</f>
        <v>2810.8022938309514</v>
      </c>
      <c r="Q7" s="138">
        <v>11069874</v>
      </c>
      <c r="R7" s="153">
        <v>4339238</v>
      </c>
      <c r="S7" s="147">
        <f>Q7/R7*1000</f>
        <v>2551.1101257870623</v>
      </c>
      <c r="T7" s="138">
        <v>9698176</v>
      </c>
      <c r="U7" s="153">
        <v>4319891</v>
      </c>
      <c r="V7" s="147">
        <f>T7/U7*1000</f>
        <v>2245.004792945007</v>
      </c>
      <c r="W7" s="138">
        <v>6855925</v>
      </c>
      <c r="X7" s="153">
        <v>4292213.5</v>
      </c>
      <c r="Y7" s="147">
        <f>W7/X7*1000</f>
        <v>1597.2935642646853</v>
      </c>
      <c r="Z7" s="213">
        <v>6121160</v>
      </c>
      <c r="AA7" s="153">
        <v>4264780</v>
      </c>
      <c r="AB7" s="320">
        <f>Z7/AA7*1000</f>
        <v>1435.2815385553299</v>
      </c>
      <c r="AC7" s="213">
        <v>5434453</v>
      </c>
      <c r="AD7" s="153">
        <v>4248543</v>
      </c>
      <c r="AE7" s="320">
        <f>AC7/AD7*1000</f>
        <v>1279.1333405358025</v>
      </c>
      <c r="AG7" s="46">
        <f>(AC7-Z7)/Z7*100</f>
        <v>-11.218576217579674</v>
      </c>
      <c r="AH7" s="32">
        <f>AE7-AB7</f>
        <v>-156.1481980195274</v>
      </c>
      <c r="AI7" s="286">
        <f>(AE7-AB7)/AB7*100</f>
        <v>-10.879273078137478</v>
      </c>
      <c r="AK7" s="256">
        <f>(AC7-B7)/B7*100</f>
        <v>-69.79301267348184</v>
      </c>
      <c r="AL7" s="32">
        <f t="shared" ref="AL7:AL28" si="0">AE7-D7</f>
        <v>-2788.0631634871479</v>
      </c>
      <c r="AM7" s="286">
        <f t="shared" ref="AM7:AM28" si="1">(AE7-D7)/D7*100</f>
        <v>-68.549999016015462</v>
      </c>
    </row>
    <row r="8" spans="1:40" x14ac:dyDescent="0.25">
      <c r="A8" s="143" t="s">
        <v>82</v>
      </c>
      <c r="B8" s="138">
        <v>603738</v>
      </c>
      <c r="C8" s="147">
        <v>128098</v>
      </c>
      <c r="D8" s="147">
        <f t="shared" ref="D8:D35" si="2">B8/C8*1000</f>
        <v>4713.094661899484</v>
      </c>
      <c r="E8" s="63">
        <v>553555</v>
      </c>
      <c r="F8" s="153">
        <v>128108.5</v>
      </c>
      <c r="G8" s="147">
        <f t="shared" ref="G8:G35" si="3">E8/F8*1000</f>
        <v>4320.9857269423965</v>
      </c>
      <c r="H8" s="28">
        <v>499411</v>
      </c>
      <c r="I8" s="153">
        <v>127501</v>
      </c>
      <c r="J8" s="147">
        <f t="shared" ref="J8:J35" si="4">H8/I8*1000</f>
        <v>3916.9182986800106</v>
      </c>
      <c r="K8" s="28">
        <v>443185</v>
      </c>
      <c r="L8" s="153">
        <v>126853.5</v>
      </c>
      <c r="M8" s="147">
        <f t="shared" ref="M8:M35" si="5">K8/L8*1000</f>
        <v>3493.6757755994117</v>
      </c>
      <c r="N8" s="28">
        <v>398524</v>
      </c>
      <c r="O8" s="153">
        <v>126445</v>
      </c>
      <c r="P8" s="147">
        <f t="shared" ref="P8:P35" si="6">N8/O8*1000</f>
        <v>3151.7576812052671</v>
      </c>
      <c r="Q8" s="138">
        <v>355399</v>
      </c>
      <c r="R8" s="153">
        <v>125933</v>
      </c>
      <c r="S8" s="147">
        <f t="shared" ref="S8:S35" si="7">Q8/R8*1000</f>
        <v>2822.1276393002631</v>
      </c>
      <c r="T8" s="138">
        <v>306810</v>
      </c>
      <c r="U8" s="153">
        <v>125343.5</v>
      </c>
      <c r="V8" s="147">
        <f t="shared" ref="V8:V35" si="8">T8/U8*1000</f>
        <v>2447.7535731808989</v>
      </c>
      <c r="W8" s="138">
        <v>208667</v>
      </c>
      <c r="X8" s="153">
        <v>124464.5</v>
      </c>
      <c r="Y8" s="147">
        <f t="shared" ref="Y8:Y35" si="9">W8/X8*1000</f>
        <v>1676.5182039858755</v>
      </c>
      <c r="Z8" s="213">
        <v>170870</v>
      </c>
      <c r="AA8" s="153">
        <v>123627.5</v>
      </c>
      <c r="AB8" s="320">
        <f t="shared" ref="AB8:AB35" si="10">Z8/AA8*1000</f>
        <v>1382.1358516511295</v>
      </c>
      <c r="AC8" s="213">
        <v>154519</v>
      </c>
      <c r="AD8" s="153">
        <v>123157.5</v>
      </c>
      <c r="AE8" s="320">
        <f t="shared" ref="AE8:AE35" si="11">AC8/AD8*1000</f>
        <v>1254.64547429105</v>
      </c>
      <c r="AG8" s="46">
        <f t="shared" ref="AG8:AG35" si="12">(AC8-Z8)/Z8*100</f>
        <v>-9.5692631825364316</v>
      </c>
      <c r="AH8" s="32">
        <f t="shared" ref="AH8:AH35" si="13">AE8-AB8</f>
        <v>-127.49037736007949</v>
      </c>
      <c r="AI8" s="286">
        <f t="shared" ref="AI8:AI35" si="14">(AE8-AB8)/AB8*100</f>
        <v>-9.2241567431867644</v>
      </c>
      <c r="AK8" s="256">
        <f t="shared" ref="AK8:AK35" si="15">(AC8-B8)/B8*100</f>
        <v>-74.406282195256878</v>
      </c>
      <c r="AL8" s="32">
        <f t="shared" si="0"/>
        <v>-3458.4491876084339</v>
      </c>
      <c r="AM8" s="286">
        <f t="shared" si="1"/>
        <v>-73.379582539821101</v>
      </c>
    </row>
    <row r="9" spans="1:40" x14ac:dyDescent="0.25">
      <c r="A9" s="143" t="s">
        <v>5</v>
      </c>
      <c r="B9" s="138">
        <v>7798992</v>
      </c>
      <c r="C9" s="147">
        <v>1583822</v>
      </c>
      <c r="D9" s="147">
        <f>B9/C9*1000</f>
        <v>4924.1594068020268</v>
      </c>
      <c r="E9" s="63">
        <v>7273017</v>
      </c>
      <c r="F9" s="153">
        <v>1574874.5</v>
      </c>
      <c r="G9" s="147">
        <f>E9/F9*1000</f>
        <v>4618.1565578717536</v>
      </c>
      <c r="H9" s="28">
        <v>6803522</v>
      </c>
      <c r="I9" s="153">
        <v>1563584.5</v>
      </c>
      <c r="J9" s="147">
        <f>H9/I9*1000</f>
        <v>4351.2339755222702</v>
      </c>
      <c r="K9" s="28">
        <v>6123720</v>
      </c>
      <c r="L9" s="153">
        <v>1554560.5</v>
      </c>
      <c r="M9" s="147">
        <f>K9/L9*1000</f>
        <v>3939.1969627428457</v>
      </c>
      <c r="N9" s="28">
        <v>5567807</v>
      </c>
      <c r="O9" s="153">
        <v>1546460</v>
      </c>
      <c r="P9" s="147">
        <f>N9/O9*1000</f>
        <v>3600.3562976087319</v>
      </c>
      <c r="Q9" s="138">
        <v>5088946</v>
      </c>
      <c r="R9" s="153">
        <v>1537260.5</v>
      </c>
      <c r="S9" s="147">
        <f>Q9/R9*1000</f>
        <v>3310.3992459313172</v>
      </c>
      <c r="T9" s="138">
        <v>4528683</v>
      </c>
      <c r="U9" s="153">
        <v>1528903</v>
      </c>
      <c r="V9" s="147">
        <f>T9/U9*1000</f>
        <v>2962.0472979646192</v>
      </c>
      <c r="W9" s="138">
        <v>3212751</v>
      </c>
      <c r="X9" s="153">
        <v>1517315.5</v>
      </c>
      <c r="Y9" s="147">
        <f t="shared" si="9"/>
        <v>2117.3915378838483</v>
      </c>
      <c r="Z9" s="213">
        <v>2861705</v>
      </c>
      <c r="AA9" s="153">
        <v>1509516</v>
      </c>
      <c r="AB9" s="320">
        <f t="shared" si="10"/>
        <v>1895.7765270457551</v>
      </c>
      <c r="AC9" s="213">
        <v>2451507</v>
      </c>
      <c r="AD9" s="153">
        <v>1505925.5</v>
      </c>
      <c r="AE9" s="320">
        <f t="shared" si="11"/>
        <v>1627.9072238301299</v>
      </c>
      <c r="AG9" s="46">
        <f t="shared" si="12"/>
        <v>-14.334042118247689</v>
      </c>
      <c r="AH9" s="32">
        <f t="shared" si="13"/>
        <v>-267.86930321562522</v>
      </c>
      <c r="AI9" s="286">
        <f t="shared" si="14"/>
        <v>-14.129793221622695</v>
      </c>
      <c r="AK9" s="256">
        <f t="shared" si="15"/>
        <v>-68.566360883560336</v>
      </c>
      <c r="AL9" s="32">
        <f t="shared" si="0"/>
        <v>-3296.2521829718971</v>
      </c>
      <c r="AM9" s="286">
        <f t="shared" si="1"/>
        <v>-66.940403643687745</v>
      </c>
    </row>
    <row r="10" spans="1:40" x14ac:dyDescent="0.25">
      <c r="A10" s="143" t="s">
        <v>6</v>
      </c>
      <c r="B10" s="138">
        <v>44864147</v>
      </c>
      <c r="C10" s="147">
        <v>9903655</v>
      </c>
      <c r="D10" s="147">
        <f t="shared" si="2"/>
        <v>4530.0595588194465</v>
      </c>
      <c r="E10" s="63">
        <v>41002049</v>
      </c>
      <c r="F10" s="153">
        <v>9942269</v>
      </c>
      <c r="G10" s="147">
        <f t="shared" si="3"/>
        <v>4124.0132408406971</v>
      </c>
      <c r="H10" s="28">
        <v>37265172</v>
      </c>
      <c r="I10" s="153">
        <v>9956608</v>
      </c>
      <c r="J10" s="147">
        <f t="shared" si="4"/>
        <v>3742.7577745352637</v>
      </c>
      <c r="K10" s="28">
        <v>33264612</v>
      </c>
      <c r="L10" s="153">
        <v>9964433</v>
      </c>
      <c r="M10" s="147">
        <f t="shared" si="5"/>
        <v>3338.3346548669651</v>
      </c>
      <c r="N10" s="28">
        <v>30513356</v>
      </c>
      <c r="O10" s="153">
        <v>9978690.5</v>
      </c>
      <c r="P10" s="147">
        <f t="shared" si="6"/>
        <v>3057.8517291422158</v>
      </c>
      <c r="Q10" s="138">
        <v>27226092</v>
      </c>
      <c r="R10" s="153">
        <v>9998897.5</v>
      </c>
      <c r="S10" s="147">
        <f t="shared" si="7"/>
        <v>2722.909400761434</v>
      </c>
      <c r="T10" s="138">
        <v>23106834</v>
      </c>
      <c r="U10" s="153">
        <v>10019217.5</v>
      </c>
      <c r="V10" s="147">
        <f t="shared" si="8"/>
        <v>2306.2513614461409</v>
      </c>
      <c r="W10" s="138">
        <v>15406818</v>
      </c>
      <c r="X10" s="153">
        <v>9997297</v>
      </c>
      <c r="Y10" s="147">
        <f t="shared" si="9"/>
        <v>1541.0983588864069</v>
      </c>
      <c r="Z10" s="213">
        <v>13634932</v>
      </c>
      <c r="AA10" s="153">
        <v>9954998</v>
      </c>
      <c r="AB10" s="320">
        <f t="shared" si="10"/>
        <v>1369.6569301169122</v>
      </c>
      <c r="AC10" s="213">
        <v>11765246</v>
      </c>
      <c r="AD10" s="153">
        <v>9946873</v>
      </c>
      <c r="AE10" s="320">
        <f t="shared" si="11"/>
        <v>1182.8085067538309</v>
      </c>
      <c r="AG10" s="46">
        <f t="shared" si="12"/>
        <v>-13.712470293214519</v>
      </c>
      <c r="AH10" s="32">
        <f t="shared" si="13"/>
        <v>-186.84842336308134</v>
      </c>
      <c r="AI10" s="286">
        <f t="shared" si="14"/>
        <v>-13.641987219904198</v>
      </c>
      <c r="AK10" s="256">
        <f t="shared" si="15"/>
        <v>-73.775839313293972</v>
      </c>
      <c r="AL10" s="32">
        <f t="shared" si="0"/>
        <v>-3347.2510520656156</v>
      </c>
      <c r="AM10" s="286">
        <f t="shared" si="1"/>
        <v>-73.889780224830517</v>
      </c>
    </row>
    <row r="11" spans="1:40" x14ac:dyDescent="0.25">
      <c r="A11" s="143" t="s">
        <v>83</v>
      </c>
      <c r="B11" s="138">
        <v>1407778</v>
      </c>
      <c r="C11" s="147">
        <v>1048628</v>
      </c>
      <c r="D11" s="147">
        <f t="shared" si="2"/>
        <v>1342.4951460384427</v>
      </c>
      <c r="E11" s="63">
        <v>1229257</v>
      </c>
      <c r="F11" s="153">
        <v>1054192</v>
      </c>
      <c r="G11" s="147">
        <f t="shared" si="3"/>
        <v>1166.0655743925206</v>
      </c>
      <c r="H11" s="28">
        <v>1085475</v>
      </c>
      <c r="I11" s="153">
        <v>1057973.5</v>
      </c>
      <c r="J11" s="147">
        <f t="shared" si="4"/>
        <v>1025.9945074238628</v>
      </c>
      <c r="K11" s="28">
        <v>930451</v>
      </c>
      <c r="L11" s="153">
        <v>1061749.5</v>
      </c>
      <c r="M11" s="147">
        <f t="shared" si="5"/>
        <v>876.33759187077555</v>
      </c>
      <c r="N11" s="28">
        <v>806366</v>
      </c>
      <c r="O11" s="153">
        <v>1066236</v>
      </c>
      <c r="P11" s="147">
        <f t="shared" si="6"/>
        <v>756.27347041367955</v>
      </c>
      <c r="Q11" s="138">
        <v>710785</v>
      </c>
      <c r="R11" s="153">
        <v>1071386</v>
      </c>
      <c r="S11" s="147">
        <f t="shared" si="7"/>
        <v>663.42569344755293</v>
      </c>
      <c r="T11" s="138">
        <v>588504</v>
      </c>
      <c r="U11" s="153">
        <v>1076051.5</v>
      </c>
      <c r="V11" s="147">
        <f t="shared" si="8"/>
        <v>546.91062648953141</v>
      </c>
      <c r="W11" s="138">
        <v>387201</v>
      </c>
      <c r="X11" s="153">
        <v>1078264.5</v>
      </c>
      <c r="Y11" s="147">
        <f t="shared" si="9"/>
        <v>359.09649255818033</v>
      </c>
      <c r="Z11" s="213">
        <v>325336</v>
      </c>
      <c r="AA11" s="153">
        <v>1076017</v>
      </c>
      <c r="AB11" s="320">
        <f t="shared" si="10"/>
        <v>302.35210038503106</v>
      </c>
      <c r="AC11" s="213">
        <v>311414</v>
      </c>
      <c r="AD11" s="153">
        <v>1074445.5</v>
      </c>
      <c r="AE11" s="320">
        <f t="shared" si="11"/>
        <v>289.83694380031369</v>
      </c>
      <c r="AG11" s="46">
        <f t="shared" si="12"/>
        <v>-4.27926820271965</v>
      </c>
      <c r="AH11" s="32">
        <f t="shared" si="13"/>
        <v>-12.515156584717374</v>
      </c>
      <c r="AI11" s="286">
        <f t="shared" si="14"/>
        <v>-4.1392656339347127</v>
      </c>
      <c r="AK11" s="256">
        <f t="shared" si="15"/>
        <v>-77.879040587365338</v>
      </c>
      <c r="AL11" s="32">
        <f t="shared" si="0"/>
        <v>-1052.658202238129</v>
      </c>
      <c r="AM11" s="286">
        <f t="shared" si="1"/>
        <v>-78.410577896270908</v>
      </c>
    </row>
    <row r="12" spans="1:40" s="225" customFormat="1" x14ac:dyDescent="0.25">
      <c r="A12" s="165" t="s">
        <v>3</v>
      </c>
      <c r="B12" s="239">
        <v>413343</v>
      </c>
      <c r="C12" s="163">
        <v>513504</v>
      </c>
      <c r="D12" s="147">
        <f t="shared" si="2"/>
        <v>804.94601794727987</v>
      </c>
      <c r="E12" s="239">
        <v>361031</v>
      </c>
      <c r="F12" s="163">
        <v>516691.5</v>
      </c>
      <c r="G12" s="147">
        <f t="shared" si="3"/>
        <v>698.73609300714259</v>
      </c>
      <c r="H12" s="239">
        <v>318339</v>
      </c>
      <c r="I12" s="163">
        <v>519123</v>
      </c>
      <c r="J12" s="147">
        <f t="shared" si="4"/>
        <v>613.22461150825529</v>
      </c>
      <c r="K12" s="239">
        <v>268144</v>
      </c>
      <c r="L12" s="163">
        <v>521853</v>
      </c>
      <c r="M12" s="147">
        <f t="shared" si="5"/>
        <v>513.8305231549881</v>
      </c>
      <c r="N12" s="239">
        <v>228877</v>
      </c>
      <c r="O12" s="163">
        <v>525113</v>
      </c>
      <c r="P12" s="147">
        <f t="shared" si="6"/>
        <v>435.86237628853218</v>
      </c>
      <c r="Q12" s="239">
        <v>201439</v>
      </c>
      <c r="R12" s="163">
        <v>528542.5</v>
      </c>
      <c r="S12" s="147">
        <f t="shared" si="7"/>
        <v>381.12166949677652</v>
      </c>
      <c r="T12" s="239">
        <v>165417</v>
      </c>
      <c r="U12" s="163">
        <v>531478.5</v>
      </c>
      <c r="V12" s="163">
        <f t="shared" si="8"/>
        <v>311.23930695220974</v>
      </c>
      <c r="W12" s="427">
        <v>102471</v>
      </c>
      <c r="X12" s="163">
        <v>533179.5</v>
      </c>
      <c r="Y12" s="163">
        <f t="shared" si="9"/>
        <v>192.18855938759836</v>
      </c>
      <c r="Z12" s="213">
        <v>86990</v>
      </c>
      <c r="AA12" s="153">
        <v>533165.5</v>
      </c>
      <c r="AB12" s="320">
        <f t="shared" si="10"/>
        <v>163.15759365525341</v>
      </c>
      <c r="AC12" s="213">
        <v>80840</v>
      </c>
      <c r="AD12" s="153">
        <v>532941.5</v>
      </c>
      <c r="AE12" s="320">
        <f t="shared" si="11"/>
        <v>151.68644213295457</v>
      </c>
      <c r="AF12" s="166"/>
      <c r="AG12" s="46">
        <f t="shared" si="12"/>
        <v>-7.0697781354178648</v>
      </c>
      <c r="AH12" s="32">
        <f t="shared" si="13"/>
        <v>-11.47115152229884</v>
      </c>
      <c r="AI12" s="286">
        <f t="shared" si="14"/>
        <v>-7.030718745789426</v>
      </c>
      <c r="AJ12" s="166"/>
      <c r="AK12" s="256">
        <f t="shared" si="15"/>
        <v>-80.442392879521364</v>
      </c>
      <c r="AL12" s="32">
        <f t="shared" si="0"/>
        <v>-653.25957581432533</v>
      </c>
      <c r="AM12" s="286">
        <f t="shared" si="1"/>
        <v>-81.155700040634372</v>
      </c>
      <c r="AN12" s="304"/>
    </row>
    <row r="13" spans="1:40" s="225" customFormat="1" x14ac:dyDescent="0.25">
      <c r="A13" s="165" t="s">
        <v>4</v>
      </c>
      <c r="B13" s="239">
        <v>994435</v>
      </c>
      <c r="C13" s="163">
        <v>535124</v>
      </c>
      <c r="D13" s="147">
        <f t="shared" si="2"/>
        <v>1858.3262944663293</v>
      </c>
      <c r="E13" s="239">
        <v>868226</v>
      </c>
      <c r="F13" s="163">
        <v>537500.5</v>
      </c>
      <c r="G13" s="147">
        <f t="shared" si="3"/>
        <v>1615.3026834393643</v>
      </c>
      <c r="H13" s="239">
        <v>767136</v>
      </c>
      <c r="I13" s="163">
        <v>538850.5</v>
      </c>
      <c r="J13" s="147">
        <f t="shared" si="4"/>
        <v>1423.6527571190895</v>
      </c>
      <c r="K13" s="239">
        <v>662307</v>
      </c>
      <c r="L13" s="163">
        <v>539896.5</v>
      </c>
      <c r="M13" s="147">
        <f t="shared" si="5"/>
        <v>1226.72956761157</v>
      </c>
      <c r="N13" s="239">
        <v>577489</v>
      </c>
      <c r="O13" s="163">
        <v>541123</v>
      </c>
      <c r="P13" s="147">
        <f t="shared" si="6"/>
        <v>1067.2046835931942</v>
      </c>
      <c r="Q13" s="239">
        <v>509346</v>
      </c>
      <c r="R13" s="163">
        <v>542843.5</v>
      </c>
      <c r="S13" s="147">
        <f t="shared" si="7"/>
        <v>938.29252814116774</v>
      </c>
      <c r="T13" s="239">
        <v>423087</v>
      </c>
      <c r="U13" s="163">
        <v>544573</v>
      </c>
      <c r="V13" s="163">
        <f t="shared" si="8"/>
        <v>776.91512432676609</v>
      </c>
      <c r="W13" s="427">
        <v>284730</v>
      </c>
      <c r="X13" s="163">
        <v>545085</v>
      </c>
      <c r="Y13" s="163">
        <f t="shared" si="9"/>
        <v>522.35889815349901</v>
      </c>
      <c r="Z13" s="213">
        <v>238346</v>
      </c>
      <c r="AA13" s="153">
        <v>542851.5</v>
      </c>
      <c r="AB13" s="320">
        <f t="shared" si="10"/>
        <v>439.0629849968177</v>
      </c>
      <c r="AC13" s="213">
        <v>230574</v>
      </c>
      <c r="AD13" s="153">
        <v>541504</v>
      </c>
      <c r="AE13" s="320">
        <f t="shared" si="11"/>
        <v>425.80294882401608</v>
      </c>
      <c r="AF13" s="166"/>
      <c r="AG13" s="46">
        <f t="shared" si="12"/>
        <v>-3.2608057194163105</v>
      </c>
      <c r="AH13" s="32">
        <f t="shared" si="13"/>
        <v>-13.26003617280162</v>
      </c>
      <c r="AI13" s="286">
        <f t="shared" si="14"/>
        <v>-3.0200760769887554</v>
      </c>
      <c r="AJ13" s="166"/>
      <c r="AK13" s="256">
        <f t="shared" si="15"/>
        <v>-76.813567503155056</v>
      </c>
      <c r="AL13" s="32">
        <f t="shared" si="0"/>
        <v>-1432.5233456423132</v>
      </c>
      <c r="AM13" s="286">
        <f t="shared" si="1"/>
        <v>-77.086750045352105</v>
      </c>
      <c r="AN13" s="304"/>
    </row>
    <row r="14" spans="1:40" x14ac:dyDescent="0.25">
      <c r="A14" s="143" t="s">
        <v>7</v>
      </c>
      <c r="B14" s="138">
        <v>14369143</v>
      </c>
      <c r="C14" s="147">
        <v>4903563.5</v>
      </c>
      <c r="D14" s="147">
        <f t="shared" si="2"/>
        <v>2930.3470832997268</v>
      </c>
      <c r="E14" s="63">
        <v>13168662</v>
      </c>
      <c r="F14" s="153">
        <v>4904203</v>
      </c>
      <c r="G14" s="147">
        <f t="shared" si="3"/>
        <v>2685.1788149878785</v>
      </c>
      <c r="H14" s="28">
        <v>12129064</v>
      </c>
      <c r="I14" s="153">
        <v>4896671</v>
      </c>
      <c r="J14" s="147">
        <f t="shared" si="4"/>
        <v>2477.0020285210094</v>
      </c>
      <c r="K14" s="28">
        <v>10629301</v>
      </c>
      <c r="L14" s="153">
        <v>4887010.5</v>
      </c>
      <c r="M14" s="147">
        <f t="shared" si="5"/>
        <v>2175.010878327354</v>
      </c>
      <c r="N14" s="28">
        <v>9308252</v>
      </c>
      <c r="O14" s="153">
        <v>4882154.5</v>
      </c>
      <c r="P14" s="147">
        <f t="shared" si="6"/>
        <v>1906.5869382052533</v>
      </c>
      <c r="Q14" s="138">
        <v>8457004</v>
      </c>
      <c r="R14" s="153">
        <v>4882763</v>
      </c>
      <c r="S14" s="147">
        <f t="shared" si="7"/>
        <v>1732.0119776446245</v>
      </c>
      <c r="T14" s="138">
        <v>7197836</v>
      </c>
      <c r="U14" s="153">
        <v>4881861.5</v>
      </c>
      <c r="V14" s="147">
        <f t="shared" si="8"/>
        <v>1474.4039747952702</v>
      </c>
      <c r="W14" s="138">
        <v>4981613</v>
      </c>
      <c r="X14" s="153">
        <v>4865793</v>
      </c>
      <c r="Y14" s="147">
        <f t="shared" si="9"/>
        <v>1023.80290324722</v>
      </c>
      <c r="Z14" s="213">
        <v>4288734</v>
      </c>
      <c r="AA14" s="153">
        <v>4850099</v>
      </c>
      <c r="AB14" s="320">
        <f t="shared" si="10"/>
        <v>884.25700176429393</v>
      </c>
      <c r="AC14" s="213">
        <v>3708965</v>
      </c>
      <c r="AD14" s="153">
        <v>4842999</v>
      </c>
      <c r="AE14" s="320">
        <f t="shared" si="11"/>
        <v>765.84054632264019</v>
      </c>
      <c r="AG14" s="46">
        <f t="shared" si="12"/>
        <v>-13.518418255830275</v>
      </c>
      <c r="AH14" s="32">
        <f t="shared" si="13"/>
        <v>-118.41645544165374</v>
      </c>
      <c r="AI14" s="286">
        <f t="shared" si="14"/>
        <v>-13.391633337975946</v>
      </c>
      <c r="AK14" s="256">
        <f t="shared" si="15"/>
        <v>-74.187987411636172</v>
      </c>
      <c r="AL14" s="32">
        <f t="shared" si="0"/>
        <v>-2164.5065369770864</v>
      </c>
      <c r="AM14" s="286">
        <f t="shared" si="1"/>
        <v>-73.865193284194063</v>
      </c>
    </row>
    <row r="15" spans="1:40" x14ac:dyDescent="0.25">
      <c r="A15" s="143" t="s">
        <v>50</v>
      </c>
      <c r="B15" s="138">
        <v>2897629</v>
      </c>
      <c r="C15" s="147">
        <v>1224985.5</v>
      </c>
      <c r="D15" s="147">
        <f t="shared" si="2"/>
        <v>2365.4394276503681</v>
      </c>
      <c r="E15" s="63">
        <v>2670355</v>
      </c>
      <c r="F15" s="153">
        <v>1223324</v>
      </c>
      <c r="G15" s="147">
        <f t="shared" si="3"/>
        <v>2182.8681526725545</v>
      </c>
      <c r="H15" s="28">
        <v>2484228</v>
      </c>
      <c r="I15" s="153">
        <v>1218936</v>
      </c>
      <c r="J15" s="147">
        <f t="shared" si="4"/>
        <v>2038.0298883616531</v>
      </c>
      <c r="K15" s="28">
        <v>2129177</v>
      </c>
      <c r="L15" s="153">
        <v>1214508.5</v>
      </c>
      <c r="M15" s="147">
        <f t="shared" si="5"/>
        <v>1753.1182367188044</v>
      </c>
      <c r="N15" s="28">
        <v>1872854</v>
      </c>
      <c r="O15" s="153">
        <v>1211982</v>
      </c>
      <c r="P15" s="147">
        <f t="shared" si="6"/>
        <v>1545.2820256406449</v>
      </c>
      <c r="Q15" s="138">
        <v>1689226</v>
      </c>
      <c r="R15" s="153">
        <v>1210784.5</v>
      </c>
      <c r="S15" s="147">
        <f t="shared" si="7"/>
        <v>1395.1500039850196</v>
      </c>
      <c r="T15" s="138">
        <v>1431673</v>
      </c>
      <c r="U15" s="153">
        <v>1208315</v>
      </c>
      <c r="V15" s="147">
        <f t="shared" si="8"/>
        <v>1184.8508046328977</v>
      </c>
      <c r="W15" s="138">
        <v>986172</v>
      </c>
      <c r="X15" s="153">
        <v>1202484.5</v>
      </c>
      <c r="Y15" s="147">
        <f t="shared" si="9"/>
        <v>820.11202639202418</v>
      </c>
      <c r="Z15" s="213">
        <v>847679</v>
      </c>
      <c r="AA15" s="153">
        <v>1196700</v>
      </c>
      <c r="AB15" s="320">
        <f t="shared" si="10"/>
        <v>708.34712125010446</v>
      </c>
      <c r="AC15" s="213">
        <v>739590</v>
      </c>
      <c r="AD15" s="153">
        <v>1193419</v>
      </c>
      <c r="AE15" s="320">
        <f t="shared" si="11"/>
        <v>619.72366788194256</v>
      </c>
      <c r="AG15" s="46">
        <f t="shared" si="12"/>
        <v>-12.751171139075051</v>
      </c>
      <c r="AH15" s="32">
        <f t="shared" si="13"/>
        <v>-88.623453368161904</v>
      </c>
      <c r="AI15" s="286">
        <f t="shared" si="14"/>
        <v>-12.511302821667087</v>
      </c>
      <c r="AK15" s="256">
        <f t="shared" si="15"/>
        <v>-74.476028504684351</v>
      </c>
      <c r="AL15" s="32">
        <f t="shared" si="0"/>
        <v>-1745.7157597684254</v>
      </c>
      <c r="AM15" s="286">
        <f t="shared" si="1"/>
        <v>-73.800907322428259</v>
      </c>
    </row>
    <row r="16" spans="1:40" x14ac:dyDescent="0.25">
      <c r="A16" s="143" t="s">
        <v>8</v>
      </c>
      <c r="B16" s="138">
        <v>18123275</v>
      </c>
      <c r="C16" s="147">
        <v>4423849.5</v>
      </c>
      <c r="D16" s="147">
        <f t="shared" si="2"/>
        <v>4096.7205145654252</v>
      </c>
      <c r="E16" s="63">
        <v>16367491</v>
      </c>
      <c r="F16" s="153">
        <v>4433309</v>
      </c>
      <c r="G16" s="147">
        <f t="shared" si="3"/>
        <v>3691.9355271649238</v>
      </c>
      <c r="H16" s="28">
        <v>15399934</v>
      </c>
      <c r="I16" s="153">
        <v>4434928.5</v>
      </c>
      <c r="J16" s="147">
        <f t="shared" si="4"/>
        <v>3472.4199048530318</v>
      </c>
      <c r="K16" s="28">
        <v>13622896</v>
      </c>
      <c r="L16" s="153">
        <v>4437624</v>
      </c>
      <c r="M16" s="147">
        <f t="shared" si="5"/>
        <v>3069.8626111630911</v>
      </c>
      <c r="N16" s="28">
        <v>12245022</v>
      </c>
      <c r="O16" s="153">
        <v>4442844</v>
      </c>
      <c r="P16" s="147">
        <f t="shared" si="6"/>
        <v>2756.1224296869304</v>
      </c>
      <c r="Q16" s="138">
        <v>11134586</v>
      </c>
      <c r="R16" s="153">
        <v>4452686.5</v>
      </c>
      <c r="S16" s="147">
        <f t="shared" si="7"/>
        <v>2500.6444985516046</v>
      </c>
      <c r="T16" s="138">
        <v>9807048</v>
      </c>
      <c r="U16" s="153">
        <v>4461786</v>
      </c>
      <c r="V16" s="147">
        <f t="shared" si="8"/>
        <v>2198.0094966455135</v>
      </c>
      <c r="W16" s="138">
        <v>7014209</v>
      </c>
      <c r="X16" s="153">
        <v>4454834</v>
      </c>
      <c r="Y16" s="147">
        <f t="shared" si="9"/>
        <v>1574.5163568384366</v>
      </c>
      <c r="Z16" s="213">
        <v>6225449</v>
      </c>
      <c r="AA16" s="153">
        <v>4435457.5</v>
      </c>
      <c r="AB16" s="320">
        <f t="shared" si="10"/>
        <v>1403.5641193721281</v>
      </c>
      <c r="AC16" s="213">
        <v>5510253</v>
      </c>
      <c r="AD16" s="153">
        <v>4426147.5</v>
      </c>
      <c r="AE16" s="320">
        <f t="shared" si="11"/>
        <v>1244.9320769359811</v>
      </c>
      <c r="AG16" s="46">
        <f t="shared" si="12"/>
        <v>-11.488263738085397</v>
      </c>
      <c r="AH16" s="32">
        <f t="shared" si="13"/>
        <v>-158.632042436147</v>
      </c>
      <c r="AI16" s="286">
        <f t="shared" si="14"/>
        <v>-11.30208732516685</v>
      </c>
      <c r="AK16" s="256">
        <f t="shared" si="15"/>
        <v>-69.595710488308541</v>
      </c>
      <c r="AL16" s="32">
        <f t="shared" si="0"/>
        <v>-2851.7884376294442</v>
      </c>
      <c r="AM16" s="286">
        <f t="shared" si="1"/>
        <v>-69.61149601224281</v>
      </c>
    </row>
    <row r="17" spans="1:40" x14ac:dyDescent="0.25">
      <c r="A17" s="143" t="s">
        <v>9</v>
      </c>
      <c r="B17" s="138">
        <v>17622772</v>
      </c>
      <c r="C17" s="147">
        <v>3743915</v>
      </c>
      <c r="D17" s="147">
        <f t="shared" si="2"/>
        <v>4707.0438297878027</v>
      </c>
      <c r="E17" s="63">
        <v>16323955</v>
      </c>
      <c r="F17" s="153">
        <v>3741668.5</v>
      </c>
      <c r="G17" s="147">
        <f t="shared" si="3"/>
        <v>4362.7475282751529</v>
      </c>
      <c r="H17" s="28">
        <v>15126036</v>
      </c>
      <c r="I17" s="153">
        <v>3732733</v>
      </c>
      <c r="J17" s="147">
        <f t="shared" si="4"/>
        <v>4052.2684049461882</v>
      </c>
      <c r="K17" s="28">
        <v>13612328</v>
      </c>
      <c r="L17" s="153">
        <v>3723906.5</v>
      </c>
      <c r="M17" s="147">
        <f t="shared" si="5"/>
        <v>3655.3893069012338</v>
      </c>
      <c r="N17" s="28">
        <v>12117632</v>
      </c>
      <c r="O17" s="153">
        <v>3716719.5</v>
      </c>
      <c r="P17" s="147">
        <f t="shared" si="6"/>
        <v>3260.3030710280937</v>
      </c>
      <c r="Q17" s="138">
        <v>10976994</v>
      </c>
      <c r="R17" s="153">
        <v>3706695.5</v>
      </c>
      <c r="S17" s="147">
        <f t="shared" si="7"/>
        <v>2961.3962085636654</v>
      </c>
      <c r="T17" s="138">
        <v>9684217</v>
      </c>
      <c r="U17" s="153">
        <v>3696949</v>
      </c>
      <c r="V17" s="147">
        <f t="shared" si="8"/>
        <v>2619.5159846673569</v>
      </c>
      <c r="W17" s="138">
        <v>6773596</v>
      </c>
      <c r="X17" s="153">
        <v>3680444</v>
      </c>
      <c r="Y17" s="147">
        <f t="shared" si="9"/>
        <v>1840.4290351924931</v>
      </c>
      <c r="Z17" s="213">
        <v>6037597</v>
      </c>
      <c r="AA17" s="153">
        <v>3665762</v>
      </c>
      <c r="AB17" s="320">
        <f t="shared" si="10"/>
        <v>1647.0237293092132</v>
      </c>
      <c r="AC17" s="213">
        <v>5329910</v>
      </c>
      <c r="AD17" s="153">
        <v>3657171.5</v>
      </c>
      <c r="AE17" s="320">
        <f t="shared" si="11"/>
        <v>1457.385851333469</v>
      </c>
      <c r="AG17" s="46">
        <f t="shared" si="12"/>
        <v>-11.721335491587134</v>
      </c>
      <c r="AH17" s="32">
        <f t="shared" si="13"/>
        <v>-189.63787797574423</v>
      </c>
      <c r="AI17" s="286">
        <f t="shared" si="14"/>
        <v>-11.513973636268206</v>
      </c>
      <c r="AK17" s="256">
        <f t="shared" si="15"/>
        <v>-69.755552645179776</v>
      </c>
      <c r="AL17" s="32">
        <f t="shared" si="0"/>
        <v>-3249.6579784543337</v>
      </c>
      <c r="AM17" s="286">
        <f t="shared" si="1"/>
        <v>-69.03819246146324</v>
      </c>
    </row>
    <row r="18" spans="1:40" x14ac:dyDescent="0.25">
      <c r="A18" s="143" t="s">
        <v>10</v>
      </c>
      <c r="B18" s="138">
        <v>3688674</v>
      </c>
      <c r="C18" s="147">
        <v>892420.5</v>
      </c>
      <c r="D18" s="147">
        <f t="shared" si="2"/>
        <v>4133.3362467581146</v>
      </c>
      <c r="E18" s="63">
        <v>3385256</v>
      </c>
      <c r="F18" s="153">
        <v>890193.5</v>
      </c>
      <c r="G18" s="147">
        <f t="shared" si="3"/>
        <v>3802.8316315497696</v>
      </c>
      <c r="H18" s="28">
        <v>3120605</v>
      </c>
      <c r="I18" s="153">
        <v>886190</v>
      </c>
      <c r="J18" s="147">
        <f t="shared" si="4"/>
        <v>3521.3723919249824</v>
      </c>
      <c r="K18" s="28">
        <v>2795952</v>
      </c>
      <c r="L18" s="153">
        <v>882542</v>
      </c>
      <c r="M18" s="147">
        <f t="shared" si="5"/>
        <v>3168.0667888893672</v>
      </c>
      <c r="N18" s="28">
        <v>2459102</v>
      </c>
      <c r="O18" s="153">
        <v>878734.5</v>
      </c>
      <c r="P18" s="147">
        <f t="shared" si="6"/>
        <v>2798.4584649857266</v>
      </c>
      <c r="Q18" s="138">
        <v>2279234</v>
      </c>
      <c r="R18" s="153">
        <v>875110.5</v>
      </c>
      <c r="S18" s="147">
        <f t="shared" si="7"/>
        <v>2604.5099447441207</v>
      </c>
      <c r="T18" s="138">
        <v>2037814</v>
      </c>
      <c r="U18" s="153">
        <v>871954.5</v>
      </c>
      <c r="V18" s="147">
        <f t="shared" si="8"/>
        <v>2337.0646060086851</v>
      </c>
      <c r="W18" s="138">
        <v>1476637</v>
      </c>
      <c r="X18" s="153">
        <v>867589</v>
      </c>
      <c r="Y18" s="147">
        <f t="shared" si="9"/>
        <v>1702.0006016673794</v>
      </c>
      <c r="Z18" s="213">
        <v>1308143</v>
      </c>
      <c r="AA18" s="153">
        <v>861912.5</v>
      </c>
      <c r="AB18" s="320">
        <f t="shared" si="10"/>
        <v>1517.721346424376</v>
      </c>
      <c r="AC18" s="213">
        <v>1181472</v>
      </c>
      <c r="AD18" s="153">
        <v>856474.5</v>
      </c>
      <c r="AE18" s="320">
        <f t="shared" si="11"/>
        <v>1379.459633649338</v>
      </c>
      <c r="AG18" s="46">
        <f t="shared" si="12"/>
        <v>-9.6832685723196938</v>
      </c>
      <c r="AH18" s="32">
        <f t="shared" si="13"/>
        <v>-138.26171277503795</v>
      </c>
      <c r="AI18" s="286">
        <f t="shared" si="14"/>
        <v>-9.1098219775831009</v>
      </c>
      <c r="AK18" s="256">
        <f t="shared" si="15"/>
        <v>-67.970278750575403</v>
      </c>
      <c r="AL18" s="32">
        <f t="shared" si="0"/>
        <v>-2753.8766131087768</v>
      </c>
      <c r="AM18" s="286">
        <f t="shared" si="1"/>
        <v>-66.626000129283341</v>
      </c>
    </row>
    <row r="19" spans="1:40" x14ac:dyDescent="0.25">
      <c r="A19" s="143" t="s">
        <v>11</v>
      </c>
      <c r="B19" s="138">
        <v>5845802</v>
      </c>
      <c r="C19" s="147">
        <v>1550573</v>
      </c>
      <c r="D19" s="147">
        <f t="shared" si="2"/>
        <v>3770.0914436147154</v>
      </c>
      <c r="E19" s="63">
        <v>5467049</v>
      </c>
      <c r="F19" s="153">
        <v>1547673.5</v>
      </c>
      <c r="G19" s="147">
        <f t="shared" si="3"/>
        <v>3532.4304512547383</v>
      </c>
      <c r="H19" s="28">
        <v>5124147</v>
      </c>
      <c r="I19" s="153">
        <v>1542155.5</v>
      </c>
      <c r="J19" s="147">
        <f t="shared" si="4"/>
        <v>3322.7174561838933</v>
      </c>
      <c r="K19" s="28">
        <v>4733687</v>
      </c>
      <c r="L19" s="153">
        <v>1535451</v>
      </c>
      <c r="M19" s="147">
        <f t="shared" si="5"/>
        <v>3082.9293803579535</v>
      </c>
      <c r="N19" s="28">
        <v>4008650</v>
      </c>
      <c r="O19" s="153">
        <v>1529395.5</v>
      </c>
      <c r="P19" s="147">
        <f t="shared" si="6"/>
        <v>2621.0682586682124</v>
      </c>
      <c r="Q19" s="138">
        <v>3603588</v>
      </c>
      <c r="R19" s="153">
        <v>1523326</v>
      </c>
      <c r="S19" s="147">
        <f t="shared" si="7"/>
        <v>2365.6052611194191</v>
      </c>
      <c r="T19" s="138">
        <v>3432330</v>
      </c>
      <c r="U19" s="153">
        <v>1516496.5</v>
      </c>
      <c r="V19" s="147">
        <f t="shared" si="8"/>
        <v>2263.3286657766771</v>
      </c>
      <c r="W19" s="138">
        <v>2486504</v>
      </c>
      <c r="X19" s="153">
        <v>1507039</v>
      </c>
      <c r="Y19" s="147">
        <f t="shared" si="9"/>
        <v>1649.9267769447242</v>
      </c>
      <c r="Z19" s="213">
        <v>2274242</v>
      </c>
      <c r="AA19" s="153">
        <v>1494278</v>
      </c>
      <c r="AB19" s="320">
        <f t="shared" si="10"/>
        <v>1521.96713061425</v>
      </c>
      <c r="AC19" s="213">
        <v>2023610</v>
      </c>
      <c r="AD19" s="153">
        <v>1483994.5</v>
      </c>
      <c r="AE19" s="320">
        <f t="shared" si="11"/>
        <v>1363.6236522439942</v>
      </c>
      <c r="AG19" s="46">
        <f t="shared" si="12"/>
        <v>-11.020463081765266</v>
      </c>
      <c r="AH19" s="32">
        <f t="shared" si="13"/>
        <v>-158.34347837025575</v>
      </c>
      <c r="AI19" s="286">
        <f t="shared" si="14"/>
        <v>-10.403869780443287</v>
      </c>
      <c r="AK19" s="256">
        <f t="shared" si="15"/>
        <v>-65.383535056438788</v>
      </c>
      <c r="AL19" s="32">
        <f t="shared" si="0"/>
        <v>-2406.467791370721</v>
      </c>
      <c r="AM19" s="286">
        <f t="shared" si="1"/>
        <v>-63.830488659538467</v>
      </c>
    </row>
    <row r="20" spans="1:40" x14ac:dyDescent="0.25">
      <c r="A20" s="143" t="s">
        <v>12</v>
      </c>
      <c r="B20" s="138">
        <v>26003875</v>
      </c>
      <c r="C20" s="147">
        <v>5701359.5</v>
      </c>
      <c r="D20" s="147">
        <f t="shared" si="2"/>
        <v>4560.9954958988292</v>
      </c>
      <c r="E20" s="63">
        <v>20795848</v>
      </c>
      <c r="F20" s="153">
        <v>5734427</v>
      </c>
      <c r="G20" s="147">
        <f t="shared" si="3"/>
        <v>3626.4910164520361</v>
      </c>
      <c r="H20" s="28">
        <v>19444506</v>
      </c>
      <c r="I20" s="153">
        <v>5753203.5</v>
      </c>
      <c r="J20" s="147">
        <f t="shared" si="4"/>
        <v>3379.7702445255068</v>
      </c>
      <c r="K20" s="28">
        <v>16923716</v>
      </c>
      <c r="L20" s="153">
        <v>5767800</v>
      </c>
      <c r="M20" s="147">
        <f t="shared" si="5"/>
        <v>2934.171781268421</v>
      </c>
      <c r="N20" s="28">
        <v>14947082</v>
      </c>
      <c r="O20" s="153">
        <v>5774349</v>
      </c>
      <c r="P20" s="147">
        <f t="shared" si="6"/>
        <v>2588.5311054111903</v>
      </c>
      <c r="Q20" s="138">
        <v>13328054</v>
      </c>
      <c r="R20" s="153">
        <v>5773841</v>
      </c>
      <c r="S20" s="147">
        <f t="shared" si="7"/>
        <v>2308.3514076677898</v>
      </c>
      <c r="T20" s="138">
        <v>11569703</v>
      </c>
      <c r="U20" s="153">
        <v>5764388</v>
      </c>
      <c r="V20" s="147">
        <f t="shared" si="8"/>
        <v>2007.0999731454576</v>
      </c>
      <c r="W20" s="138">
        <v>8043922</v>
      </c>
      <c r="X20" s="153">
        <v>5738248</v>
      </c>
      <c r="Y20" s="147">
        <f t="shared" si="9"/>
        <v>1401.8080082980032</v>
      </c>
      <c r="Z20" s="213">
        <v>7069660</v>
      </c>
      <c r="AA20" s="153">
        <v>5717839</v>
      </c>
      <c r="AB20" s="320">
        <f t="shared" si="10"/>
        <v>1236.4216620999646</v>
      </c>
      <c r="AC20" s="213">
        <v>6259474</v>
      </c>
      <c r="AD20" s="153">
        <v>5710997</v>
      </c>
      <c r="AE20" s="320">
        <f t="shared" si="11"/>
        <v>1096.0387477002703</v>
      </c>
      <c r="AG20" s="46">
        <f t="shared" si="12"/>
        <v>-11.46004192563716</v>
      </c>
      <c r="AH20" s="32">
        <f t="shared" si="13"/>
        <v>-140.3829143996943</v>
      </c>
      <c r="AI20" s="286">
        <f t="shared" si="14"/>
        <v>-11.353967558386595</v>
      </c>
      <c r="AK20" s="256">
        <f t="shared" si="15"/>
        <v>-75.928687551374551</v>
      </c>
      <c r="AL20" s="32">
        <f t="shared" si="0"/>
        <v>-3464.9567481985587</v>
      </c>
      <c r="AM20" s="286">
        <f t="shared" si="1"/>
        <v>-75.969308702764337</v>
      </c>
    </row>
    <row r="21" spans="1:40" x14ac:dyDescent="0.25">
      <c r="A21" s="143" t="s">
        <v>13</v>
      </c>
      <c r="B21" s="138">
        <v>4202632</v>
      </c>
      <c r="C21" s="147">
        <v>1331250.5</v>
      </c>
      <c r="D21" s="147">
        <f t="shared" si="2"/>
        <v>3156.9054809744675</v>
      </c>
      <c r="E21" s="63">
        <v>3891318</v>
      </c>
      <c r="F21" s="153">
        <v>1327877</v>
      </c>
      <c r="G21" s="147">
        <f t="shared" si="3"/>
        <v>2930.4807598896587</v>
      </c>
      <c r="H21" s="28">
        <v>3706296</v>
      </c>
      <c r="I21" s="153">
        <v>1322565</v>
      </c>
      <c r="J21" s="147">
        <f t="shared" si="4"/>
        <v>2802.3545156570754</v>
      </c>
      <c r="K21" s="28">
        <v>3228165</v>
      </c>
      <c r="L21" s="153">
        <v>1316612</v>
      </c>
      <c r="M21" s="147">
        <f t="shared" si="5"/>
        <v>2451.8726853469361</v>
      </c>
      <c r="N21" s="28">
        <v>2992904</v>
      </c>
      <c r="O21" s="153">
        <v>1309994.5</v>
      </c>
      <c r="P21" s="147">
        <f t="shared" si="6"/>
        <v>2284.6691341070518</v>
      </c>
      <c r="Q21" s="138">
        <v>2684588</v>
      </c>
      <c r="R21" s="153">
        <v>1303352</v>
      </c>
      <c r="S21" s="147">
        <f t="shared" si="7"/>
        <v>2059.7566889067575</v>
      </c>
      <c r="T21" s="138">
        <v>2504711</v>
      </c>
      <c r="U21" s="153">
        <v>1297293</v>
      </c>
      <c r="V21" s="147">
        <f t="shared" si="8"/>
        <v>1930.7211246803922</v>
      </c>
      <c r="W21" s="138">
        <v>1852434</v>
      </c>
      <c r="X21" s="153">
        <v>1289598.5</v>
      </c>
      <c r="Y21" s="147">
        <f t="shared" si="9"/>
        <v>1436.4424276237914</v>
      </c>
      <c r="Z21" s="213">
        <v>1676595</v>
      </c>
      <c r="AA21" s="153">
        <v>1280603</v>
      </c>
      <c r="AB21" s="320">
        <f t="shared" si="10"/>
        <v>1309.2230769410974</v>
      </c>
      <c r="AC21" s="213">
        <v>1577098</v>
      </c>
      <c r="AD21" s="153">
        <v>1272905</v>
      </c>
      <c r="AE21" s="320">
        <f t="shared" si="11"/>
        <v>1238.9754145046174</v>
      </c>
      <c r="AG21" s="46">
        <f t="shared" si="12"/>
        <v>-5.9344683719085412</v>
      </c>
      <c r="AH21" s="32">
        <f t="shared" si="13"/>
        <v>-70.247662436479914</v>
      </c>
      <c r="AI21" s="286">
        <f t="shared" si="14"/>
        <v>-5.3655991613444796</v>
      </c>
      <c r="AK21" s="256">
        <f t="shared" si="15"/>
        <v>-62.473564185491384</v>
      </c>
      <c r="AL21" s="32">
        <f t="shared" si="0"/>
        <v>-1917.9300664698501</v>
      </c>
      <c r="AM21" s="286">
        <f t="shared" si="1"/>
        <v>-60.753484006047188</v>
      </c>
    </row>
    <row r="22" spans="1:40" x14ac:dyDescent="0.25">
      <c r="A22" s="143" t="s">
        <v>14</v>
      </c>
      <c r="B22" s="138">
        <v>728126</v>
      </c>
      <c r="C22" s="147">
        <v>313152.5</v>
      </c>
      <c r="D22" s="147">
        <f t="shared" si="2"/>
        <v>2325.1482903697083</v>
      </c>
      <c r="E22" s="63">
        <v>679765</v>
      </c>
      <c r="F22" s="153">
        <v>312147.5</v>
      </c>
      <c r="G22" s="147">
        <f t="shared" si="3"/>
        <v>2177.7044506202997</v>
      </c>
      <c r="H22" s="28">
        <v>646168</v>
      </c>
      <c r="I22" s="153">
        <v>310712</v>
      </c>
      <c r="J22" s="147">
        <f t="shared" si="4"/>
        <v>2079.6364479003064</v>
      </c>
      <c r="K22" s="28">
        <v>578380</v>
      </c>
      <c r="L22" s="153">
        <v>309213</v>
      </c>
      <c r="M22" s="147">
        <f t="shared" si="5"/>
        <v>1870.4905679903495</v>
      </c>
      <c r="N22" s="28">
        <v>525729</v>
      </c>
      <c r="O22" s="153">
        <v>307482</v>
      </c>
      <c r="P22" s="147">
        <f t="shared" si="6"/>
        <v>1709.7878900228307</v>
      </c>
      <c r="Q22" s="138">
        <v>494304</v>
      </c>
      <c r="R22" s="153">
        <v>305177</v>
      </c>
      <c r="S22" s="147">
        <f t="shared" si="7"/>
        <v>1619.7288786507502</v>
      </c>
      <c r="T22" s="138">
        <v>453776</v>
      </c>
      <c r="U22" s="153">
        <v>302153</v>
      </c>
      <c r="V22" s="147">
        <f t="shared" si="8"/>
        <v>1501.8086863277874</v>
      </c>
      <c r="W22" s="138">
        <v>347992</v>
      </c>
      <c r="X22" s="153">
        <v>298531.5</v>
      </c>
      <c r="Y22" s="147">
        <f t="shared" si="9"/>
        <v>1165.679333671656</v>
      </c>
      <c r="Z22" s="213">
        <v>302393</v>
      </c>
      <c r="AA22" s="153">
        <v>294348.5</v>
      </c>
      <c r="AB22" s="320">
        <f t="shared" si="10"/>
        <v>1027.3298488016756</v>
      </c>
      <c r="AC22" s="213">
        <v>300951</v>
      </c>
      <c r="AD22" s="153">
        <v>290995</v>
      </c>
      <c r="AE22" s="320">
        <f t="shared" si="11"/>
        <v>1034.2136462825822</v>
      </c>
      <c r="AG22" s="46">
        <f t="shared" si="12"/>
        <v>-0.47686289034468388</v>
      </c>
      <c r="AH22" s="32">
        <f t="shared" si="13"/>
        <v>6.8837974809066509</v>
      </c>
      <c r="AI22" s="286">
        <f t="shared" si="14"/>
        <v>0.67006692046728966</v>
      </c>
      <c r="AK22" s="256">
        <f t="shared" si="15"/>
        <v>-58.667730585091036</v>
      </c>
      <c r="AL22" s="32">
        <f t="shared" si="0"/>
        <v>-1290.9346440871261</v>
      </c>
      <c r="AM22" s="286">
        <f t="shared" si="1"/>
        <v>-55.520529569400587</v>
      </c>
    </row>
    <row r="23" spans="1:40" x14ac:dyDescent="0.25">
      <c r="A23" s="143" t="s">
        <v>15</v>
      </c>
      <c r="B23" s="138">
        <v>13804540</v>
      </c>
      <c r="C23" s="147">
        <v>5816599</v>
      </c>
      <c r="D23" s="147">
        <f t="shared" si="2"/>
        <v>2373.3009616100403</v>
      </c>
      <c r="E23" s="63">
        <v>12783809</v>
      </c>
      <c r="F23" s="153">
        <v>5808569</v>
      </c>
      <c r="G23" s="147">
        <f t="shared" si="3"/>
        <v>2200.8534287877101</v>
      </c>
      <c r="H23" s="28">
        <v>12054680</v>
      </c>
      <c r="I23" s="153">
        <v>5797576.5</v>
      </c>
      <c r="J23" s="147">
        <f t="shared" si="4"/>
        <v>2079.2619122835204</v>
      </c>
      <c r="K23" s="28">
        <v>10772556</v>
      </c>
      <c r="L23" s="153">
        <v>5783718.5</v>
      </c>
      <c r="M23" s="147">
        <f t="shared" si="5"/>
        <v>1862.5657524653041</v>
      </c>
      <c r="N23" s="28">
        <v>9722455</v>
      </c>
      <c r="O23" s="153">
        <v>5769771.5</v>
      </c>
      <c r="P23" s="147">
        <f t="shared" si="6"/>
        <v>1685.0675975643057</v>
      </c>
      <c r="Q23" s="138">
        <v>8955879</v>
      </c>
      <c r="R23" s="153">
        <v>5751590</v>
      </c>
      <c r="S23" s="147">
        <f t="shared" si="7"/>
        <v>1557.1135981528585</v>
      </c>
      <c r="T23" s="138">
        <v>8089048</v>
      </c>
      <c r="U23" s="153">
        <v>5726217</v>
      </c>
      <c r="V23" s="147">
        <f t="shared" si="8"/>
        <v>1412.633855824884</v>
      </c>
      <c r="W23" s="138">
        <v>6053201</v>
      </c>
      <c r="X23" s="153">
        <v>5695951</v>
      </c>
      <c r="Y23" s="147">
        <f t="shared" si="9"/>
        <v>1062.7199917976823</v>
      </c>
      <c r="Z23" s="213">
        <v>5488911</v>
      </c>
      <c r="AA23" s="153">
        <v>5652089.5</v>
      </c>
      <c r="AB23" s="320">
        <f t="shared" si="10"/>
        <v>971.12952652289027</v>
      </c>
      <c r="AC23" s="213">
        <v>5014828</v>
      </c>
      <c r="AD23" s="153">
        <v>5608297.5</v>
      </c>
      <c r="AE23" s="320">
        <f t="shared" si="11"/>
        <v>894.18009654445041</v>
      </c>
      <c r="AG23" s="46">
        <f t="shared" si="12"/>
        <v>-8.6371048829175781</v>
      </c>
      <c r="AH23" s="32">
        <f t="shared" si="13"/>
        <v>-76.949429978439866</v>
      </c>
      <c r="AI23" s="286">
        <f t="shared" si="14"/>
        <v>-7.9237040865141593</v>
      </c>
      <c r="AK23" s="256">
        <f t="shared" si="15"/>
        <v>-63.672617848910576</v>
      </c>
      <c r="AL23" s="32">
        <f t="shared" si="0"/>
        <v>-1479.1208650655899</v>
      </c>
      <c r="AM23" s="286">
        <f t="shared" si="1"/>
        <v>-62.323358435845357</v>
      </c>
    </row>
    <row r="24" spans="1:40" s="7" customFormat="1" x14ac:dyDescent="0.25">
      <c r="A24" s="143" t="s">
        <v>16</v>
      </c>
      <c r="B24" s="138">
        <v>12578489</v>
      </c>
      <c r="C24" s="147">
        <v>4084159</v>
      </c>
      <c r="D24" s="147">
        <f t="shared" si="2"/>
        <v>3079.8235328252399</v>
      </c>
      <c r="E24" s="63">
        <v>11937633</v>
      </c>
      <c r="F24" s="153">
        <v>4070528.5</v>
      </c>
      <c r="G24" s="147">
        <f t="shared" si="3"/>
        <v>2932.6985427076606</v>
      </c>
      <c r="H24" s="28">
        <v>11390541</v>
      </c>
      <c r="I24" s="153">
        <v>4053502</v>
      </c>
      <c r="J24" s="147">
        <f t="shared" si="4"/>
        <v>2810.0494337982318</v>
      </c>
      <c r="K24" s="28">
        <v>10409878</v>
      </c>
      <c r="L24" s="153">
        <v>4033901</v>
      </c>
      <c r="M24" s="147">
        <f t="shared" si="5"/>
        <v>2580.5982843902216</v>
      </c>
      <c r="N24" s="28">
        <v>9596549</v>
      </c>
      <c r="O24" s="153">
        <v>4012516.5</v>
      </c>
      <c r="P24" s="147">
        <f t="shared" si="6"/>
        <v>2391.6534673439969</v>
      </c>
      <c r="Q24" s="138">
        <v>9240184</v>
      </c>
      <c r="R24" s="153">
        <v>3988247</v>
      </c>
      <c r="S24" s="147">
        <f t="shared" si="7"/>
        <v>2316.8534947810404</v>
      </c>
      <c r="T24" s="138">
        <v>8595305</v>
      </c>
      <c r="U24" s="153">
        <v>3964416.5</v>
      </c>
      <c r="V24" s="147">
        <f t="shared" si="8"/>
        <v>2168.1135168315436</v>
      </c>
      <c r="W24" s="138">
        <v>6650018</v>
      </c>
      <c r="X24" s="153">
        <v>3940118</v>
      </c>
      <c r="Y24" s="147">
        <f t="shared" si="9"/>
        <v>1687.7712799464382</v>
      </c>
      <c r="Z24" s="213">
        <v>6075699</v>
      </c>
      <c r="AA24" s="153">
        <v>3924936</v>
      </c>
      <c r="AB24" s="320">
        <f t="shared" si="10"/>
        <v>1547.9740306593535</v>
      </c>
      <c r="AC24" s="213">
        <v>5575788</v>
      </c>
      <c r="AD24" s="153">
        <v>3911896.5</v>
      </c>
      <c r="AE24" s="320">
        <f t="shared" si="11"/>
        <v>1425.341391317485</v>
      </c>
      <c r="AF24" s="456"/>
      <c r="AG24" s="46">
        <f t="shared" si="12"/>
        <v>-8.22804092171123</v>
      </c>
      <c r="AH24" s="32">
        <f t="shared" si="13"/>
        <v>-122.63263934186853</v>
      </c>
      <c r="AI24" s="286">
        <f t="shared" si="14"/>
        <v>-7.9221380277053886</v>
      </c>
      <c r="AJ24" s="304"/>
      <c r="AK24" s="256">
        <f t="shared" si="15"/>
        <v>-55.672036601534572</v>
      </c>
      <c r="AL24" s="32">
        <f t="shared" si="0"/>
        <v>-1654.4821415077549</v>
      </c>
      <c r="AM24" s="286">
        <f t="shared" si="1"/>
        <v>-53.720030510645365</v>
      </c>
      <c r="AN24" s="304"/>
    </row>
    <row r="25" spans="1:40" s="7" customFormat="1" x14ac:dyDescent="0.25">
      <c r="A25" s="143" t="s">
        <v>17</v>
      </c>
      <c r="B25" s="138">
        <v>1548973</v>
      </c>
      <c r="C25" s="147">
        <v>576682</v>
      </c>
      <c r="D25" s="147">
        <f t="shared" si="2"/>
        <v>2686.0089269302666</v>
      </c>
      <c r="E25" s="63">
        <v>1461793</v>
      </c>
      <c r="F25" s="153">
        <v>574525</v>
      </c>
      <c r="G25" s="147">
        <f t="shared" si="3"/>
        <v>2544.3505504547234</v>
      </c>
      <c r="H25" s="28">
        <v>1419946</v>
      </c>
      <c r="I25" s="153">
        <v>571561.5</v>
      </c>
      <c r="J25" s="147">
        <f t="shared" si="4"/>
        <v>2484.3275832959362</v>
      </c>
      <c r="K25" s="28">
        <v>1303991</v>
      </c>
      <c r="L25" s="153">
        <v>568146</v>
      </c>
      <c r="M25" s="147">
        <f t="shared" si="5"/>
        <v>2295.1688474441426</v>
      </c>
      <c r="N25" s="28">
        <v>1204165</v>
      </c>
      <c r="O25" s="153">
        <v>564686.5</v>
      </c>
      <c r="P25" s="147">
        <f t="shared" si="6"/>
        <v>2132.4487126927952</v>
      </c>
      <c r="Q25" s="138">
        <v>1152604</v>
      </c>
      <c r="R25" s="153">
        <v>560777.5</v>
      </c>
      <c r="S25" s="147">
        <f t="shared" si="7"/>
        <v>2055.3677706398707</v>
      </c>
      <c r="T25" s="138">
        <v>1075380</v>
      </c>
      <c r="U25" s="153">
        <v>555920.5</v>
      </c>
      <c r="V25" s="147">
        <f t="shared" si="8"/>
        <v>1934.4132839137972</v>
      </c>
      <c r="W25" s="138">
        <v>841852</v>
      </c>
      <c r="X25" s="153">
        <v>550416.5</v>
      </c>
      <c r="Y25" s="147">
        <f t="shared" si="9"/>
        <v>1529.481765172374</v>
      </c>
      <c r="Z25" s="213">
        <v>781004</v>
      </c>
      <c r="AA25" s="153">
        <v>544373.5</v>
      </c>
      <c r="AB25" s="320">
        <f t="shared" si="10"/>
        <v>1434.6840909779773</v>
      </c>
      <c r="AC25" s="213">
        <v>707591</v>
      </c>
      <c r="AD25" s="153">
        <v>538913.5</v>
      </c>
      <c r="AE25" s="320">
        <f t="shared" si="11"/>
        <v>1312.9954992777134</v>
      </c>
      <c r="AF25" s="456"/>
      <c r="AG25" s="46">
        <f t="shared" si="12"/>
        <v>-9.3998238165233463</v>
      </c>
      <c r="AH25" s="32">
        <f t="shared" si="13"/>
        <v>-121.68859170026394</v>
      </c>
      <c r="AI25" s="286">
        <f t="shared" si="14"/>
        <v>-8.4819084888097418</v>
      </c>
      <c r="AJ25" s="304"/>
      <c r="AK25" s="256">
        <f t="shared" si="15"/>
        <v>-54.318700196840098</v>
      </c>
      <c r="AL25" s="32">
        <f t="shared" si="0"/>
        <v>-1373.0134276525532</v>
      </c>
      <c r="AM25" s="286">
        <f t="shared" si="1"/>
        <v>-51.117232481491257</v>
      </c>
      <c r="AN25" s="304"/>
    </row>
    <row r="26" spans="1:40" x14ac:dyDescent="0.25">
      <c r="A26" s="143" t="s">
        <v>18</v>
      </c>
      <c r="B26" s="138">
        <v>4389283</v>
      </c>
      <c r="C26" s="147">
        <v>1960328</v>
      </c>
      <c r="D26" s="147">
        <f t="shared" si="2"/>
        <v>2239.0554029733798</v>
      </c>
      <c r="E26" s="63">
        <v>4070696</v>
      </c>
      <c r="F26" s="153">
        <v>1954979.5</v>
      </c>
      <c r="G26" s="147">
        <f t="shared" si="3"/>
        <v>2082.2192764681163</v>
      </c>
      <c r="H26" s="28">
        <v>3931973</v>
      </c>
      <c r="I26" s="153">
        <v>1947409</v>
      </c>
      <c r="J26" s="147">
        <f t="shared" si="4"/>
        <v>2019.0791970253811</v>
      </c>
      <c r="K26" s="28">
        <v>3594053</v>
      </c>
      <c r="L26" s="153">
        <v>1939091</v>
      </c>
      <c r="M26" s="147">
        <f t="shared" si="5"/>
        <v>1853.4730964147634</v>
      </c>
      <c r="N26" s="28">
        <v>3269924</v>
      </c>
      <c r="O26" s="153">
        <v>1929677</v>
      </c>
      <c r="P26" s="147">
        <f t="shared" si="6"/>
        <v>1694.5447346887588</v>
      </c>
      <c r="Q26" s="138">
        <v>3070064</v>
      </c>
      <c r="R26" s="153">
        <v>1918139</v>
      </c>
      <c r="S26" s="147">
        <f t="shared" si="7"/>
        <v>1600.5430263395929</v>
      </c>
      <c r="T26" s="138">
        <v>2840661</v>
      </c>
      <c r="U26" s="153">
        <v>1903065.5</v>
      </c>
      <c r="V26" s="147">
        <f t="shared" si="8"/>
        <v>1492.6764212792466</v>
      </c>
      <c r="W26" s="138">
        <v>2177999</v>
      </c>
      <c r="X26" s="153">
        <v>1885919</v>
      </c>
      <c r="Y26" s="147">
        <f t="shared" si="9"/>
        <v>1154.8740958651988</v>
      </c>
      <c r="Z26" s="213">
        <v>2035968</v>
      </c>
      <c r="AA26" s="153">
        <v>1866591</v>
      </c>
      <c r="AB26" s="320">
        <f t="shared" si="10"/>
        <v>1090.741356837143</v>
      </c>
      <c r="AC26" s="213">
        <v>1847233</v>
      </c>
      <c r="AD26" s="153">
        <v>1848377</v>
      </c>
      <c r="AE26" s="320">
        <f t="shared" si="11"/>
        <v>999.38107864358835</v>
      </c>
      <c r="AG26" s="46">
        <f t="shared" si="12"/>
        <v>-9.2700376430277878</v>
      </c>
      <c r="AH26" s="32">
        <f t="shared" si="13"/>
        <v>-91.360278193554677</v>
      </c>
      <c r="AI26" s="286">
        <f t="shared" si="14"/>
        <v>-8.3759800268759363</v>
      </c>
      <c r="AK26" s="256">
        <f t="shared" si="15"/>
        <v>-57.914925968546569</v>
      </c>
      <c r="AL26" s="32">
        <f t="shared" si="0"/>
        <v>-1239.6743243297915</v>
      </c>
      <c r="AM26" s="286">
        <f t="shared" si="1"/>
        <v>-55.36595131516404</v>
      </c>
    </row>
    <row r="27" spans="1:40" x14ac:dyDescent="0.25">
      <c r="A27" s="143" t="s">
        <v>19</v>
      </c>
      <c r="B27" s="138">
        <v>15140016</v>
      </c>
      <c r="C27" s="147">
        <v>5047647</v>
      </c>
      <c r="D27" s="147">
        <f t="shared" si="2"/>
        <v>2999.42052207692</v>
      </c>
      <c r="E27" s="63">
        <v>13983562</v>
      </c>
      <c r="F27" s="153">
        <v>5035010</v>
      </c>
      <c r="G27" s="147">
        <f t="shared" si="3"/>
        <v>2777.2659835829522</v>
      </c>
      <c r="H27" s="28">
        <v>13147717</v>
      </c>
      <c r="I27" s="153">
        <v>5016333</v>
      </c>
      <c r="J27" s="147">
        <f t="shared" si="4"/>
        <v>2620.9817011749419</v>
      </c>
      <c r="K27" s="28">
        <v>11830879</v>
      </c>
      <c r="L27" s="153">
        <v>4991150</v>
      </c>
      <c r="M27" s="147">
        <f t="shared" si="5"/>
        <v>2370.3713573024256</v>
      </c>
      <c r="N27" s="28">
        <v>10826159</v>
      </c>
      <c r="O27" s="153">
        <v>4960044</v>
      </c>
      <c r="P27" s="147">
        <f t="shared" si="6"/>
        <v>2182.6739843436872</v>
      </c>
      <c r="Q27" s="138">
        <v>10006178</v>
      </c>
      <c r="R27" s="153">
        <v>4925368</v>
      </c>
      <c r="S27" s="147">
        <f t="shared" si="7"/>
        <v>2031.559469261992</v>
      </c>
      <c r="T27" s="138">
        <v>8982807</v>
      </c>
      <c r="U27" s="153">
        <v>4891919</v>
      </c>
      <c r="V27" s="147">
        <f t="shared" si="8"/>
        <v>1836.2542388784441</v>
      </c>
      <c r="W27" s="138">
        <v>6717307</v>
      </c>
      <c r="X27" s="153">
        <v>4858083</v>
      </c>
      <c r="Y27" s="147">
        <f t="shared" si="9"/>
        <v>1382.7073353831129</v>
      </c>
      <c r="Z27" s="213">
        <v>6100517</v>
      </c>
      <c r="AA27" s="153">
        <v>4837102.5</v>
      </c>
      <c r="AB27" s="320">
        <f t="shared" si="10"/>
        <v>1261.1924183951032</v>
      </c>
      <c r="AC27" s="213">
        <v>5562972</v>
      </c>
      <c r="AD27" s="153">
        <v>4817672.5</v>
      </c>
      <c r="AE27" s="320">
        <f t="shared" si="11"/>
        <v>1154.7011549664282</v>
      </c>
      <c r="AG27" s="46">
        <f t="shared" si="12"/>
        <v>-8.811466306872024</v>
      </c>
      <c r="AH27" s="32">
        <f t="shared" si="13"/>
        <v>-106.49126342867498</v>
      </c>
      <c r="AI27" s="286">
        <f t="shared" si="14"/>
        <v>-8.4436967647004728</v>
      </c>
      <c r="AK27" s="256">
        <f t="shared" si="15"/>
        <v>-63.256498540027962</v>
      </c>
      <c r="AL27" s="32">
        <f t="shared" si="0"/>
        <v>-1844.7193671104917</v>
      </c>
      <c r="AM27" s="286">
        <f t="shared" si="1"/>
        <v>-61.502525355568793</v>
      </c>
    </row>
    <row r="28" spans="1:40" x14ac:dyDescent="0.25">
      <c r="A28" s="143" t="s">
        <v>20</v>
      </c>
      <c r="B28" s="138">
        <v>5942353</v>
      </c>
      <c r="C28" s="147">
        <v>1653555.5</v>
      </c>
      <c r="D28" s="147">
        <f t="shared" si="2"/>
        <v>3593.6822199194403</v>
      </c>
      <c r="E28" s="63">
        <v>5523284</v>
      </c>
      <c r="F28" s="153">
        <v>1650585</v>
      </c>
      <c r="G28" s="147">
        <f t="shared" si="3"/>
        <v>3346.25844776246</v>
      </c>
      <c r="H28" s="28">
        <v>5330416</v>
      </c>
      <c r="I28" s="153">
        <v>1645567</v>
      </c>
      <c r="J28" s="147">
        <f t="shared" si="4"/>
        <v>3239.2579578953637</v>
      </c>
      <c r="K28" s="28">
        <v>4770004</v>
      </c>
      <c r="L28" s="153">
        <v>1639665.5</v>
      </c>
      <c r="M28" s="147">
        <f t="shared" si="5"/>
        <v>2909.1323809642881</v>
      </c>
      <c r="N28" s="28">
        <v>4349642</v>
      </c>
      <c r="O28" s="153">
        <v>1633939.5</v>
      </c>
      <c r="P28" s="147">
        <f t="shared" si="6"/>
        <v>2662.0581729005266</v>
      </c>
      <c r="Q28" s="138">
        <v>4050731</v>
      </c>
      <c r="R28" s="153">
        <v>1626648.5</v>
      </c>
      <c r="S28" s="147">
        <f t="shared" si="7"/>
        <v>2490.2312945913022</v>
      </c>
      <c r="T28" s="138">
        <v>3642747</v>
      </c>
      <c r="U28" s="153">
        <v>1616939</v>
      </c>
      <c r="V28" s="147">
        <f t="shared" si="8"/>
        <v>2252.8660635929991</v>
      </c>
      <c r="W28" s="138">
        <v>2744037</v>
      </c>
      <c r="X28" s="153">
        <v>1604923</v>
      </c>
      <c r="Y28" s="147">
        <f t="shared" si="9"/>
        <v>1709.7623998160661</v>
      </c>
      <c r="Z28" s="213">
        <v>2524178</v>
      </c>
      <c r="AA28" s="153">
        <v>1592819</v>
      </c>
      <c r="AB28" s="320">
        <f t="shared" si="10"/>
        <v>1584.7236880022149</v>
      </c>
      <c r="AC28" s="213">
        <v>2346289</v>
      </c>
      <c r="AD28" s="153">
        <v>1581220.5</v>
      </c>
      <c r="AE28" s="320">
        <f t="shared" si="11"/>
        <v>1483.8468132686112</v>
      </c>
      <c r="AG28" s="46">
        <f t="shared" si="12"/>
        <v>-7.0474031546111249</v>
      </c>
      <c r="AH28" s="32">
        <f t="shared" si="13"/>
        <v>-100.8768747336037</v>
      </c>
      <c r="AI28" s="286">
        <f t="shared" si="14"/>
        <v>-6.3655812995875847</v>
      </c>
      <c r="AK28" s="256">
        <f t="shared" si="15"/>
        <v>-60.515825969948267</v>
      </c>
      <c r="AL28" s="32">
        <f t="shared" si="0"/>
        <v>-2109.8354066508291</v>
      </c>
      <c r="AM28" s="286">
        <f t="shared" si="1"/>
        <v>-58.709570783866504</v>
      </c>
    </row>
    <row r="29" spans="1:40" x14ac:dyDescent="0.25">
      <c r="E29" s="7"/>
      <c r="H29" s="28"/>
      <c r="K29" s="28"/>
      <c r="N29" s="28"/>
      <c r="Q29" s="138"/>
      <c r="T29" s="138"/>
      <c r="W29" s="148"/>
      <c r="X29" s="153"/>
      <c r="Y29" s="147"/>
      <c r="AA29" s="153"/>
      <c r="AB29" s="320"/>
      <c r="AE29" s="320"/>
      <c r="AG29" s="46"/>
      <c r="AH29" s="32"/>
      <c r="AI29" s="286"/>
      <c r="AK29" s="256"/>
      <c r="AL29" s="32"/>
      <c r="AM29" s="286"/>
    </row>
    <row r="30" spans="1:40" x14ac:dyDescent="0.25">
      <c r="A30" s="146" t="s">
        <v>38</v>
      </c>
      <c r="B30" s="177">
        <f>B7+B8+B9+B10</f>
        <v>71257592</v>
      </c>
      <c r="C30" s="152">
        <v>16038945</v>
      </c>
      <c r="D30" s="152">
        <f t="shared" si="2"/>
        <v>4442.7854824615961</v>
      </c>
      <c r="E30" s="214">
        <f>E7+E8+E9+E10</f>
        <v>65477792</v>
      </c>
      <c r="F30" s="152">
        <v>16057495</v>
      </c>
      <c r="G30" s="152">
        <f t="shared" si="3"/>
        <v>4077.7090075382248</v>
      </c>
      <c r="H30" s="184">
        <f>H7+H8+H9+H10</f>
        <v>59856183</v>
      </c>
      <c r="I30" s="152">
        <v>16041587.5</v>
      </c>
      <c r="J30" s="152">
        <f t="shared" si="4"/>
        <v>3731.3129389469714</v>
      </c>
      <c r="K30" s="184">
        <f>K7+K8+K9+K10</f>
        <v>53367403</v>
      </c>
      <c r="L30" s="152">
        <v>16023134</v>
      </c>
      <c r="M30" s="152">
        <f t="shared" si="5"/>
        <v>3330.6469882858119</v>
      </c>
      <c r="N30" s="184">
        <f>N7+N8+N9+N10</f>
        <v>48735149</v>
      </c>
      <c r="O30" s="152">
        <v>16011725</v>
      </c>
      <c r="P30" s="152">
        <f t="shared" si="6"/>
        <v>3043.7163391202384</v>
      </c>
      <c r="Q30" s="177">
        <f>Q7+Q8+Q9+Q10</f>
        <v>43740311</v>
      </c>
      <c r="R30" s="152">
        <v>16001329</v>
      </c>
      <c r="S30" s="152">
        <f t="shared" si="7"/>
        <v>2733.5423826358424</v>
      </c>
      <c r="T30" s="177">
        <f>T7+T8+T9+T10</f>
        <v>37640503</v>
      </c>
      <c r="U30" s="152">
        <v>15993355</v>
      </c>
      <c r="V30" s="152">
        <f t="shared" si="8"/>
        <v>2353.5088791563744</v>
      </c>
      <c r="W30" s="152">
        <v>25684161</v>
      </c>
      <c r="X30" s="152">
        <v>15931290.5</v>
      </c>
      <c r="Y30" s="152">
        <f t="shared" si="9"/>
        <v>1612.1833319152645</v>
      </c>
      <c r="Z30" s="152">
        <f>Z7+Z8+Z9+Z10</f>
        <v>22788667</v>
      </c>
      <c r="AA30" s="152">
        <v>15852921.5</v>
      </c>
      <c r="AB30" s="152">
        <f t="shared" si="10"/>
        <v>1437.5058250304212</v>
      </c>
      <c r="AC30" s="152">
        <f>AC7+AC8+AC9+AC10</f>
        <v>19805725</v>
      </c>
      <c r="AD30" s="152">
        <v>15824499</v>
      </c>
      <c r="AE30" s="273">
        <f t="shared" si="11"/>
        <v>1251.586227153226</v>
      </c>
      <c r="AG30" s="104">
        <f t="shared" si="12"/>
        <v>-13.08958527499656</v>
      </c>
      <c r="AH30" s="56">
        <f t="shared" si="13"/>
        <v>-185.9195978771952</v>
      </c>
      <c r="AI30" s="291">
        <f t="shared" si="14"/>
        <v>-12.933484834627412</v>
      </c>
      <c r="AJ30" s="279"/>
      <c r="AK30" s="112">
        <f t="shared" si="15"/>
        <v>-72.205452858973956</v>
      </c>
      <c r="AL30" s="56">
        <f t="shared" ref="AL30:AL35" si="16">AE30-D30</f>
        <v>-3191.1992553083701</v>
      </c>
      <c r="AM30" s="291">
        <f t="shared" ref="AM30:AM35" si="17">(AE30-D30)/D30*100</f>
        <v>-71.828794523300616</v>
      </c>
    </row>
    <row r="31" spans="1:40" x14ac:dyDescent="0.25">
      <c r="A31" s="146" t="s">
        <v>39</v>
      </c>
      <c r="B31" s="177">
        <f>B11+B14+B15+B16</f>
        <v>36797825</v>
      </c>
      <c r="C31" s="152">
        <v>11601026.5</v>
      </c>
      <c r="D31" s="152">
        <f t="shared" si="2"/>
        <v>3171.9456032619182</v>
      </c>
      <c r="E31" s="214">
        <f>E11+E14+E15+E16</f>
        <v>33435765</v>
      </c>
      <c r="F31" s="152">
        <v>11615028</v>
      </c>
      <c r="G31" s="152">
        <f t="shared" si="3"/>
        <v>2878.6641754113721</v>
      </c>
      <c r="H31" s="184">
        <f>H11+H14+H15+H16</f>
        <v>31098701</v>
      </c>
      <c r="I31" s="152">
        <v>11608509</v>
      </c>
      <c r="J31" s="152">
        <f t="shared" si="4"/>
        <v>2678.9573923748517</v>
      </c>
      <c r="K31" s="184">
        <f>K11+K14+K15+K16</f>
        <v>27311825</v>
      </c>
      <c r="L31" s="152">
        <v>11600892.5</v>
      </c>
      <c r="M31" s="152">
        <f t="shared" si="5"/>
        <v>2354.286534419658</v>
      </c>
      <c r="N31" s="184">
        <f>N11+N14+N15+N16</f>
        <v>24232494</v>
      </c>
      <c r="O31" s="152">
        <v>11603216.5</v>
      </c>
      <c r="P31" s="152">
        <f t="shared" si="6"/>
        <v>2088.4290144892152</v>
      </c>
      <c r="Q31" s="177">
        <f>Q11+Q14+Q15+Q16</f>
        <v>21991601</v>
      </c>
      <c r="R31" s="152">
        <v>11617620</v>
      </c>
      <c r="S31" s="152">
        <f t="shared" si="7"/>
        <v>1892.9523430788749</v>
      </c>
      <c r="T31" s="177">
        <f>T11+T14+T15+T16</f>
        <v>19025061</v>
      </c>
      <c r="U31" s="152">
        <v>11628014</v>
      </c>
      <c r="V31" s="152">
        <f t="shared" si="8"/>
        <v>1636.1401869657191</v>
      </c>
      <c r="W31" s="152">
        <v>13369195</v>
      </c>
      <c r="X31" s="152">
        <v>11601376</v>
      </c>
      <c r="Y31" s="152">
        <f t="shared" si="9"/>
        <v>1152.3801142209338</v>
      </c>
      <c r="Z31" s="152">
        <f>Z11+Z14+Z15+Z16</f>
        <v>11687198</v>
      </c>
      <c r="AA31" s="152">
        <v>11558273.5</v>
      </c>
      <c r="AB31" s="152">
        <f t="shared" si="10"/>
        <v>1011.1543043171629</v>
      </c>
      <c r="AC31" s="152">
        <f>AC11+AC14+AC15+AC16</f>
        <v>10270222</v>
      </c>
      <c r="AD31" s="152">
        <v>11537011</v>
      </c>
      <c r="AE31" s="273">
        <f t="shared" si="11"/>
        <v>890.19781640149256</v>
      </c>
      <c r="AG31" s="104">
        <f t="shared" si="12"/>
        <v>-12.124172106949842</v>
      </c>
      <c r="AH31" s="56">
        <f t="shared" si="13"/>
        <v>-120.95648791567032</v>
      </c>
      <c r="AI31" s="291">
        <f t="shared" si="14"/>
        <v>-11.962218565380365</v>
      </c>
      <c r="AJ31" s="279"/>
      <c r="AK31" s="112">
        <f t="shared" si="15"/>
        <v>-72.090138479651984</v>
      </c>
      <c r="AL31" s="56">
        <f t="shared" si="16"/>
        <v>-2281.7477868604255</v>
      </c>
      <c r="AM31" s="291">
        <f t="shared" si="17"/>
        <v>-71.935274820411664</v>
      </c>
    </row>
    <row r="32" spans="1:40" x14ac:dyDescent="0.25">
      <c r="A32" s="146" t="s">
        <v>23</v>
      </c>
      <c r="B32" s="177">
        <f>B17+B18+B19+B20</f>
        <v>53161123</v>
      </c>
      <c r="C32" s="152">
        <v>11888268</v>
      </c>
      <c r="D32" s="152">
        <f t="shared" si="2"/>
        <v>4471.7298600603553</v>
      </c>
      <c r="E32" s="214">
        <f>E17+E18+E19+E20</f>
        <v>45972108</v>
      </c>
      <c r="F32" s="152">
        <v>11913962.5</v>
      </c>
      <c r="G32" s="152">
        <f t="shared" si="3"/>
        <v>3858.6748951073164</v>
      </c>
      <c r="H32" s="184">
        <f>H17+H18+H19+H20</f>
        <v>42815294</v>
      </c>
      <c r="I32" s="152">
        <v>11914282</v>
      </c>
      <c r="J32" s="152">
        <f t="shared" si="4"/>
        <v>3593.6109284638387</v>
      </c>
      <c r="K32" s="184">
        <f>K17+K18+K19+K20</f>
        <v>38065683</v>
      </c>
      <c r="L32" s="152">
        <v>11909699.5</v>
      </c>
      <c r="M32" s="152">
        <f t="shared" si="5"/>
        <v>3196.1917259121437</v>
      </c>
      <c r="N32" s="184">
        <f>N17+N18+N19+N20</f>
        <v>33532466</v>
      </c>
      <c r="O32" s="152">
        <v>11899198.5</v>
      </c>
      <c r="P32" s="152">
        <f t="shared" si="6"/>
        <v>2818.044089272063</v>
      </c>
      <c r="Q32" s="177">
        <f>Q17+Q18+Q19+Q20</f>
        <v>30187870</v>
      </c>
      <c r="R32" s="152">
        <v>11878973</v>
      </c>
      <c r="S32" s="152">
        <f t="shared" si="7"/>
        <v>2541.2861869456224</v>
      </c>
      <c r="T32" s="177">
        <f>T17+T18+T19+T20</f>
        <v>26724064</v>
      </c>
      <c r="U32" s="152">
        <v>11849788</v>
      </c>
      <c r="V32" s="152">
        <f t="shared" si="8"/>
        <v>2255.2356210929679</v>
      </c>
      <c r="W32" s="152">
        <v>18780659</v>
      </c>
      <c r="X32" s="152">
        <v>11793320</v>
      </c>
      <c r="Y32" s="152">
        <f t="shared" si="9"/>
        <v>1592.4827783864087</v>
      </c>
      <c r="Z32" s="152">
        <f>Z17+Z18+Z19+Z20</f>
        <v>16689642</v>
      </c>
      <c r="AA32" s="152">
        <v>11739791.5</v>
      </c>
      <c r="AB32" s="152">
        <f t="shared" si="10"/>
        <v>1421.630188236307</v>
      </c>
      <c r="AC32" s="152">
        <f>AC17+AC18+AC19+AC20</f>
        <v>14794466</v>
      </c>
      <c r="AD32" s="152">
        <v>11708637.5</v>
      </c>
      <c r="AE32" s="273">
        <f t="shared" si="11"/>
        <v>1263.5514593393125</v>
      </c>
      <c r="AG32" s="104">
        <f t="shared" si="12"/>
        <v>-11.355402350751442</v>
      </c>
      <c r="AH32" s="56">
        <f t="shared" si="13"/>
        <v>-158.07872889699456</v>
      </c>
      <c r="AI32" s="291">
        <f t="shared" si="14"/>
        <v>-11.119539399561365</v>
      </c>
      <c r="AJ32" s="279"/>
      <c r="AK32" s="112">
        <f t="shared" si="15"/>
        <v>-72.170516412905727</v>
      </c>
      <c r="AL32" s="56">
        <f t="shared" si="16"/>
        <v>-3208.1784007210426</v>
      </c>
      <c r="AM32" s="291">
        <f t="shared" si="17"/>
        <v>-71.74356459622409</v>
      </c>
    </row>
    <row r="33" spans="1:40" x14ac:dyDescent="0.25">
      <c r="A33" s="146" t="s">
        <v>24</v>
      </c>
      <c r="B33" s="177">
        <f>B21+B22+B23+B24+B25+B26</f>
        <v>37252043</v>
      </c>
      <c r="C33" s="152">
        <v>14082171</v>
      </c>
      <c r="D33" s="152">
        <f t="shared" si="2"/>
        <v>2645.3338054196333</v>
      </c>
      <c r="E33" s="214">
        <f>E21+E22+E23+E24+E25+E26</f>
        <v>34825014</v>
      </c>
      <c r="F33" s="152">
        <v>14048626.5</v>
      </c>
      <c r="G33" s="152">
        <f t="shared" si="3"/>
        <v>2478.8910147194815</v>
      </c>
      <c r="H33" s="184">
        <f>H21+H22+H23+H24+H25+H26</f>
        <v>33149604</v>
      </c>
      <c r="I33" s="152">
        <v>14003326</v>
      </c>
      <c r="J33" s="152">
        <f t="shared" si="4"/>
        <v>2367.266462267607</v>
      </c>
      <c r="K33" s="184">
        <f>K21+K22+K23+K24+K25+K26</f>
        <v>29887023</v>
      </c>
      <c r="L33" s="152">
        <v>13950681.5</v>
      </c>
      <c r="M33" s="152">
        <f t="shared" si="5"/>
        <v>2142.3342651755042</v>
      </c>
      <c r="N33" s="184">
        <f>N21+N22+N23+N24+N25+N26</f>
        <v>27311726</v>
      </c>
      <c r="O33" s="152">
        <v>13894128</v>
      </c>
      <c r="P33" s="152">
        <f t="shared" si="6"/>
        <v>1965.7027774610974</v>
      </c>
      <c r="Q33" s="177">
        <f>Q21+Q22+Q23+Q24+Q25+Q26</f>
        <v>25597623</v>
      </c>
      <c r="R33" s="152">
        <v>13827282.5</v>
      </c>
      <c r="S33" s="152">
        <f t="shared" si="7"/>
        <v>1851.2403286762965</v>
      </c>
      <c r="T33" s="177">
        <f>T21+T22+T23+T24+T25+T26</f>
        <v>23558881</v>
      </c>
      <c r="U33" s="152">
        <v>13749065.5</v>
      </c>
      <c r="V33" s="152">
        <f t="shared" si="8"/>
        <v>1713.4896186217165</v>
      </c>
      <c r="W33" s="152">
        <v>17923496</v>
      </c>
      <c r="X33" s="152">
        <v>13660534.5</v>
      </c>
      <c r="Y33" s="152">
        <f t="shared" si="9"/>
        <v>1312.0640338048265</v>
      </c>
      <c r="Z33" s="152">
        <f>Z21+Z22+Z23+Z24+Z25+Z26</f>
        <v>16360570</v>
      </c>
      <c r="AA33" s="152">
        <v>13562941.5</v>
      </c>
      <c r="AB33" s="152">
        <f t="shared" si="10"/>
        <v>1206.2700410526727</v>
      </c>
      <c r="AC33" s="152">
        <f>AC21+AC22+AC23+AC24+AC25+AC26</f>
        <v>15023489</v>
      </c>
      <c r="AD33" s="152">
        <v>13471384.5</v>
      </c>
      <c r="AE33" s="273">
        <f t="shared" si="11"/>
        <v>1115.214920931104</v>
      </c>
      <c r="AG33" s="104">
        <f t="shared" si="12"/>
        <v>-8.1725820066171302</v>
      </c>
      <c r="AH33" s="56">
        <f t="shared" si="13"/>
        <v>-91.055120121568734</v>
      </c>
      <c r="AI33" s="291">
        <f t="shared" si="14"/>
        <v>-7.5484855813966734</v>
      </c>
      <c r="AJ33" s="279"/>
      <c r="AK33" s="112">
        <f t="shared" si="15"/>
        <v>-59.670697792333158</v>
      </c>
      <c r="AL33" s="56">
        <f t="shared" si="16"/>
        <v>-1530.1188844885294</v>
      </c>
      <c r="AM33" s="291">
        <f t="shared" si="17"/>
        <v>-57.842185411674507</v>
      </c>
    </row>
    <row r="34" spans="1:40" x14ac:dyDescent="0.25">
      <c r="A34" s="146" t="s">
        <v>25</v>
      </c>
      <c r="B34" s="177">
        <f>B27+B28</f>
        <v>21082369</v>
      </c>
      <c r="C34" s="152">
        <v>6701202.5</v>
      </c>
      <c r="D34" s="152">
        <f t="shared" si="2"/>
        <v>3146.0575919023486</v>
      </c>
      <c r="E34" s="214">
        <f>E27+E28</f>
        <v>19506846</v>
      </c>
      <c r="F34" s="152">
        <v>6685595</v>
      </c>
      <c r="G34" s="152">
        <f t="shared" si="3"/>
        <v>2917.7426990417457</v>
      </c>
      <c r="H34" s="184">
        <f>H27+H28</f>
        <v>18478133</v>
      </c>
      <c r="I34" s="152">
        <v>6661900</v>
      </c>
      <c r="J34" s="152">
        <f t="shared" si="4"/>
        <v>2773.7031477506416</v>
      </c>
      <c r="K34" s="184">
        <f>K27+K28</f>
        <v>16600883</v>
      </c>
      <c r="L34" s="152">
        <v>6630815.5</v>
      </c>
      <c r="M34" s="152">
        <f t="shared" si="5"/>
        <v>2503.5959754874793</v>
      </c>
      <c r="N34" s="184">
        <f>N27+N28</f>
        <v>15175801</v>
      </c>
      <c r="O34" s="152">
        <v>6593983.5</v>
      </c>
      <c r="P34" s="152">
        <f t="shared" si="6"/>
        <v>2301.4617795146137</v>
      </c>
      <c r="Q34" s="177">
        <f>Q27+Q28</f>
        <v>14056909</v>
      </c>
      <c r="R34" s="152">
        <v>6552016.5</v>
      </c>
      <c r="S34" s="152">
        <f t="shared" si="7"/>
        <v>2145.4324786880497</v>
      </c>
      <c r="T34" s="177">
        <f>T27+T28</f>
        <v>12625554</v>
      </c>
      <c r="U34" s="152">
        <v>6508858</v>
      </c>
      <c r="V34" s="152">
        <f t="shared" si="8"/>
        <v>1939.7494921536158</v>
      </c>
      <c r="W34" s="152">
        <v>9461344</v>
      </c>
      <c r="X34" s="152">
        <v>6463006</v>
      </c>
      <c r="Y34" s="152">
        <f t="shared" si="9"/>
        <v>1463.9231342195876</v>
      </c>
      <c r="Z34" s="152">
        <f>Z27+Z28</f>
        <v>8624695</v>
      </c>
      <c r="AA34" s="152">
        <v>6429921.5</v>
      </c>
      <c r="AB34" s="152">
        <f t="shared" si="10"/>
        <v>1341.3375264379199</v>
      </c>
      <c r="AC34" s="152">
        <f>AC27+AC28</f>
        <v>7909261</v>
      </c>
      <c r="AD34" s="152">
        <v>6398893</v>
      </c>
      <c r="AE34" s="273">
        <f t="shared" si="11"/>
        <v>1236.0358268219206</v>
      </c>
      <c r="AF34" s="288"/>
      <c r="AG34" s="104">
        <f t="shared" si="12"/>
        <v>-8.2951802933321126</v>
      </c>
      <c r="AH34" s="56">
        <f t="shared" si="13"/>
        <v>-105.30169961599927</v>
      </c>
      <c r="AI34" s="291">
        <f t="shared" si="14"/>
        <v>-7.8504997840208315</v>
      </c>
      <c r="AJ34" s="279"/>
      <c r="AK34" s="112">
        <f t="shared" si="15"/>
        <v>-62.484002627977908</v>
      </c>
      <c r="AL34" s="56">
        <f t="shared" si="16"/>
        <v>-1910.0217650804279</v>
      </c>
      <c r="AM34" s="291">
        <f t="shared" si="17"/>
        <v>-60.711595680786054</v>
      </c>
    </row>
    <row r="35" spans="1:40" s="33" customFormat="1" x14ac:dyDescent="0.25">
      <c r="A35" s="146" t="s">
        <v>1</v>
      </c>
      <c r="B35" s="190">
        <v>219550952</v>
      </c>
      <c r="C35" s="152">
        <v>60311613</v>
      </c>
      <c r="D35" s="152">
        <f t="shared" si="2"/>
        <v>3640.2765749276182</v>
      </c>
      <c r="E35" s="215">
        <v>199217525</v>
      </c>
      <c r="F35" s="152">
        <v>60320707</v>
      </c>
      <c r="G35" s="152">
        <f t="shared" si="3"/>
        <v>3302.6390920782806</v>
      </c>
      <c r="H35" s="188">
        <v>185397915</v>
      </c>
      <c r="I35" s="152">
        <v>60229604.5</v>
      </c>
      <c r="J35" s="152">
        <f t="shared" si="4"/>
        <v>3078.1858280341189</v>
      </c>
      <c r="K35" s="186">
        <v>165232817</v>
      </c>
      <c r="L35" s="152">
        <v>60115223</v>
      </c>
      <c r="M35" s="152">
        <f t="shared" si="5"/>
        <v>2748.6019140276662</v>
      </c>
      <c r="N35" s="186">
        <v>148987636</v>
      </c>
      <c r="O35" s="152">
        <v>60002251.5</v>
      </c>
      <c r="P35" s="152">
        <f t="shared" si="6"/>
        <v>2483.034090812409</v>
      </c>
      <c r="Q35" s="188">
        <v>135574314</v>
      </c>
      <c r="R35" s="152">
        <v>59877221</v>
      </c>
      <c r="S35" s="152">
        <f t="shared" si="7"/>
        <v>2264.2051807982202</v>
      </c>
      <c r="T35" s="182">
        <v>119574063</v>
      </c>
      <c r="U35" s="152">
        <v>59729080.5</v>
      </c>
      <c r="V35" s="152">
        <f t="shared" si="8"/>
        <v>2001.9404618157482</v>
      </c>
      <c r="W35" s="152">
        <v>85218855</v>
      </c>
      <c r="X35" s="152">
        <v>59449527</v>
      </c>
      <c r="Y35" s="152">
        <f t="shared" si="9"/>
        <v>1433.4656523003118</v>
      </c>
      <c r="Z35" s="152">
        <f>Z30+Z31+Z32+Z33+Z34</f>
        <v>76150772</v>
      </c>
      <c r="AA35" s="152">
        <v>59143849.5</v>
      </c>
      <c r="AB35" s="152">
        <f t="shared" si="10"/>
        <v>1287.5518357999338</v>
      </c>
      <c r="AC35" s="152">
        <f>AC30+AC31+AC32+AC33+AC34</f>
        <v>67803163</v>
      </c>
      <c r="AD35" s="152">
        <v>58940425</v>
      </c>
      <c r="AE35" s="273">
        <f t="shared" si="11"/>
        <v>1150.3677314848003</v>
      </c>
      <c r="AF35" s="288"/>
      <c r="AG35" s="104">
        <f t="shared" si="12"/>
        <v>-10.961949276101889</v>
      </c>
      <c r="AH35" s="56">
        <f t="shared" si="13"/>
        <v>-137.18410431513348</v>
      </c>
      <c r="AI35" s="291">
        <f t="shared" si="14"/>
        <v>-10.654647098530473</v>
      </c>
      <c r="AJ35" s="279"/>
      <c r="AK35" s="112">
        <f t="shared" si="15"/>
        <v>-69.117345025222207</v>
      </c>
      <c r="AL35" s="56">
        <f t="shared" si="16"/>
        <v>-2489.9088434428177</v>
      </c>
      <c r="AM35" s="291">
        <f t="shared" si="17"/>
        <v>-68.398892012547861</v>
      </c>
      <c r="AN35" s="279"/>
    </row>
    <row r="36" spans="1:40" x14ac:dyDescent="0.25">
      <c r="A36" s="14"/>
      <c r="B36" s="87"/>
      <c r="C36" s="88"/>
      <c r="D36" s="88"/>
      <c r="E36" s="14"/>
      <c r="F36" s="14"/>
      <c r="G36" s="1"/>
      <c r="H36" s="1"/>
      <c r="I36" s="14"/>
      <c r="J36" s="1"/>
      <c r="K36" s="1"/>
      <c r="L36" s="14"/>
      <c r="M36" s="1"/>
      <c r="N36" s="1"/>
      <c r="O36" s="1"/>
      <c r="P36" s="29"/>
      <c r="Q36" s="1"/>
      <c r="R36" s="1"/>
      <c r="S36" s="1"/>
      <c r="T36" s="1"/>
      <c r="U36" s="1"/>
      <c r="V36" s="29"/>
      <c r="W36" s="29"/>
      <c r="X36" s="29"/>
      <c r="Y36" s="308"/>
      <c r="Z36" s="80"/>
      <c r="AA36" s="308"/>
      <c r="AB36" s="308"/>
      <c r="AC36" s="80"/>
      <c r="AD36" s="308"/>
      <c r="AE36" s="308"/>
      <c r="AF36" s="325"/>
      <c r="AG36" s="325"/>
      <c r="AH36" s="308"/>
      <c r="AI36" s="308"/>
      <c r="AJ36" s="308"/>
      <c r="AK36" s="308"/>
      <c r="AL36" s="308"/>
      <c r="AM36" s="308"/>
    </row>
    <row r="37" spans="1:40" s="456" customFormat="1" ht="6" customHeight="1" x14ac:dyDescent="0.25">
      <c r="A37" s="307"/>
      <c r="B37" s="123"/>
      <c r="C37" s="372"/>
      <c r="D37" s="372"/>
      <c r="E37" s="307"/>
      <c r="F37" s="307"/>
      <c r="G37" s="326"/>
      <c r="H37" s="326"/>
      <c r="I37" s="307"/>
      <c r="J37" s="326"/>
      <c r="K37" s="326"/>
      <c r="L37" s="307"/>
      <c r="M37" s="326"/>
      <c r="N37" s="326"/>
      <c r="O37" s="326"/>
      <c r="P37" s="317"/>
      <c r="Q37" s="326"/>
      <c r="R37" s="326"/>
      <c r="S37" s="326"/>
      <c r="T37" s="326"/>
      <c r="U37" s="326"/>
      <c r="V37" s="317"/>
      <c r="W37" s="317"/>
      <c r="X37" s="317"/>
      <c r="Y37" s="307"/>
      <c r="Z37" s="252"/>
      <c r="AA37" s="307"/>
      <c r="AB37" s="307"/>
      <c r="AC37" s="252"/>
      <c r="AD37" s="307"/>
      <c r="AE37" s="307"/>
      <c r="AF37" s="326"/>
      <c r="AG37" s="326"/>
      <c r="AH37" s="307"/>
      <c r="AI37" s="307"/>
      <c r="AJ37" s="307"/>
      <c r="AK37" s="307"/>
      <c r="AL37" s="307"/>
      <c r="AM37" s="307"/>
      <c r="AN37" s="304"/>
    </row>
    <row r="38" spans="1:40" x14ac:dyDescent="0.25">
      <c r="A38" s="50" t="s">
        <v>679</v>
      </c>
      <c r="E38" s="7"/>
      <c r="F38" s="151"/>
      <c r="G38" s="151"/>
      <c r="H38"/>
      <c r="K38"/>
      <c r="N38"/>
      <c r="Q38"/>
      <c r="T38"/>
      <c r="V38" s="191"/>
      <c r="W38" s="419"/>
      <c r="X38" s="419"/>
      <c r="Z38" s="279"/>
    </row>
    <row r="39" spans="1:40" x14ac:dyDescent="0.25">
      <c r="A39" s="50" t="s">
        <v>680</v>
      </c>
      <c r="E39" s="7"/>
      <c r="F39" s="151"/>
      <c r="G39" s="151"/>
      <c r="V39" s="191"/>
      <c r="W39" s="419"/>
      <c r="X39" s="419"/>
      <c r="Z39" s="307"/>
      <c r="AE39" s="286"/>
    </row>
    <row r="40" spans="1:40" x14ac:dyDescent="0.25">
      <c r="A40" s="50" t="s">
        <v>681</v>
      </c>
      <c r="E40"/>
      <c r="H40"/>
      <c r="K40"/>
      <c r="N40"/>
      <c r="Q40"/>
      <c r="R40" s="10"/>
      <c r="T40"/>
      <c r="Z40" s="307"/>
    </row>
    <row r="41" spans="1:40" x14ac:dyDescent="0.25">
      <c r="C41"/>
      <c r="D41"/>
      <c r="E41"/>
      <c r="F41" s="151"/>
      <c r="G41" s="151"/>
      <c r="H41"/>
      <c r="I41" s="151"/>
      <c r="J41" s="151"/>
      <c r="K41"/>
      <c r="N41"/>
      <c r="Q41"/>
      <c r="T41"/>
    </row>
    <row r="42" spans="1:40" x14ac:dyDescent="0.25">
      <c r="C42"/>
      <c r="D42"/>
      <c r="E42"/>
      <c r="H42"/>
      <c r="K42"/>
    </row>
    <row r="43" spans="1:40" x14ac:dyDescent="0.25">
      <c r="C43"/>
      <c r="D43"/>
      <c r="E43"/>
      <c r="H43"/>
      <c r="K43"/>
    </row>
    <row r="44" spans="1:40" x14ac:dyDescent="0.25">
      <c r="C44"/>
      <c r="D44"/>
      <c r="E44"/>
      <c r="H44"/>
      <c r="K44"/>
    </row>
    <row r="45" spans="1:40" x14ac:dyDescent="0.25">
      <c r="C45"/>
      <c r="D45"/>
      <c r="E45"/>
      <c r="H45"/>
      <c r="K45"/>
    </row>
    <row r="46" spans="1:40" x14ac:dyDescent="0.25">
      <c r="C46"/>
      <c r="D46"/>
      <c r="E46"/>
      <c r="H46"/>
      <c r="K46"/>
    </row>
    <row r="47" spans="1:40" x14ac:dyDescent="0.25">
      <c r="C47"/>
      <c r="D47"/>
      <c r="E47"/>
      <c r="H47"/>
      <c r="K47"/>
    </row>
    <row r="48" spans="1:40" x14ac:dyDescent="0.25">
      <c r="C48"/>
      <c r="D48"/>
      <c r="E48"/>
      <c r="H48"/>
      <c r="K48"/>
    </row>
    <row r="49" spans="3:11" x14ac:dyDescent="0.25">
      <c r="C49"/>
      <c r="D49"/>
      <c r="E49"/>
      <c r="H49"/>
      <c r="K49"/>
    </row>
    <row r="50" spans="3:11" x14ac:dyDescent="0.25">
      <c r="H50"/>
      <c r="K50"/>
    </row>
    <row r="51" spans="3:11" x14ac:dyDescent="0.25">
      <c r="H51"/>
      <c r="K51"/>
    </row>
    <row r="52" spans="3:11" x14ac:dyDescent="0.25">
      <c r="H52"/>
      <c r="K52"/>
    </row>
    <row r="53" spans="3:11" x14ac:dyDescent="0.25">
      <c r="H53"/>
      <c r="K53"/>
    </row>
    <row r="54" spans="3:11" x14ac:dyDescent="0.25">
      <c r="H54"/>
      <c r="K54"/>
    </row>
    <row r="55" spans="3:11" x14ac:dyDescent="0.25">
      <c r="H55"/>
      <c r="K55"/>
    </row>
    <row r="56" spans="3:11" x14ac:dyDescent="0.25">
      <c r="H56"/>
      <c r="K56"/>
    </row>
    <row r="57" spans="3:11" x14ac:dyDescent="0.25">
      <c r="H57"/>
      <c r="K57"/>
    </row>
    <row r="58" spans="3:11" x14ac:dyDescent="0.25">
      <c r="H58"/>
      <c r="K58"/>
    </row>
    <row r="59" spans="3:11" x14ac:dyDescent="0.25">
      <c r="K59"/>
    </row>
    <row r="60" spans="3:11" x14ac:dyDescent="0.25">
      <c r="K60"/>
    </row>
    <row r="61" spans="3:11" x14ac:dyDescent="0.25">
      <c r="K61"/>
    </row>
    <row r="62" spans="3:11" x14ac:dyDescent="0.25">
      <c r="K62"/>
    </row>
    <row r="63" spans="3:11" x14ac:dyDescent="0.25">
      <c r="K63"/>
    </row>
    <row r="64" spans="3:11" x14ac:dyDescent="0.25">
      <c r="K64"/>
    </row>
    <row r="65" spans="11:11" x14ac:dyDescent="0.25">
      <c r="K65"/>
    </row>
  </sheetData>
  <mergeCells count="17">
    <mergeCell ref="AK4:AK5"/>
    <mergeCell ref="AM4:AM5"/>
    <mergeCell ref="AL4:AL5"/>
    <mergeCell ref="A4:A5"/>
    <mergeCell ref="B4:D4"/>
    <mergeCell ref="E4:G4"/>
    <mergeCell ref="H4:J4"/>
    <mergeCell ref="K4:M4"/>
    <mergeCell ref="N4:P4"/>
    <mergeCell ref="Q4:S4"/>
    <mergeCell ref="T4:V4"/>
    <mergeCell ref="AH4:AH5"/>
    <mergeCell ref="AI4:AI5"/>
    <mergeCell ref="W4:Y4"/>
    <mergeCell ref="Z4:AB4"/>
    <mergeCell ref="AC4:AE4"/>
    <mergeCell ref="AG4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zoomScaleNormal="100" workbookViewId="0"/>
  </sheetViews>
  <sheetFormatPr defaultColWidth="8.85546875" defaultRowHeight="15" x14ac:dyDescent="0.25"/>
  <cols>
    <col min="1" max="1" width="13.28515625" customWidth="1"/>
    <col min="2" max="2" width="0.7109375" style="18" customWidth="1"/>
    <col min="3" max="3" width="11.42578125" customWidth="1"/>
    <col min="4" max="4" width="15.42578125" customWidth="1"/>
    <col min="5" max="5" width="0.85546875" style="225" customWidth="1"/>
    <col min="6" max="6" width="9.42578125" style="18" customWidth="1"/>
    <col min="7" max="7" width="15.42578125" style="18" customWidth="1"/>
    <col min="8" max="8" width="0.85546875" style="225" customWidth="1"/>
    <col min="9" max="9" width="9.140625" style="18" customWidth="1"/>
    <col min="10" max="10" width="15.42578125" style="18" customWidth="1"/>
    <col min="11" max="11" width="1" style="225" customWidth="1"/>
    <col min="12" max="12" width="9.42578125" style="18" customWidth="1"/>
    <col min="13" max="13" width="15.42578125" customWidth="1"/>
    <col min="14" max="14" width="0.85546875" style="225" customWidth="1"/>
    <col min="15" max="15" width="9.42578125" customWidth="1"/>
    <col min="16" max="16" width="15.42578125" customWidth="1"/>
    <col min="17" max="17" width="0.85546875" style="225" customWidth="1"/>
    <col min="18" max="18" width="10.42578125" customWidth="1"/>
    <col min="19" max="19" width="15.140625" customWidth="1"/>
    <col min="20" max="20" width="0.85546875" style="225" customWidth="1"/>
    <col min="21" max="21" width="13.7109375" customWidth="1"/>
    <col min="22" max="22" width="16.42578125" style="27" customWidth="1"/>
    <col min="23" max="23" width="0.85546875" style="27" customWidth="1"/>
    <col min="24" max="24" width="12" style="387" customWidth="1"/>
    <col min="25" max="25" width="16.85546875" style="387" customWidth="1"/>
    <col min="26" max="26" width="1" style="456" customWidth="1"/>
    <col min="27" max="28" width="16.85546875" style="456" customWidth="1"/>
    <col min="29" max="29" width="0.85546875" style="456" customWidth="1"/>
    <col min="30" max="31" width="16.85546875" style="304" customWidth="1"/>
    <col min="32" max="32" width="0.85546875" style="304" customWidth="1"/>
    <col min="33" max="34" width="11.7109375" style="304" customWidth="1"/>
    <col min="35" max="35" width="0.85546875" style="304" customWidth="1"/>
    <col min="36" max="37" width="11.7109375" style="304" customWidth="1"/>
    <col min="38" max="38" width="10" style="304" hidden="1" customWidth="1"/>
    <col min="39" max="39" width="11.42578125" style="304" hidden="1" customWidth="1"/>
    <col min="40" max="40" width="9.42578125" style="304" hidden="1" customWidth="1"/>
    <col min="41" max="41" width="0" style="304" hidden="1" customWidth="1"/>
    <col min="42" max="42" width="8.85546875" style="304"/>
  </cols>
  <sheetData>
    <row r="1" spans="1:53" x14ac:dyDescent="0.25">
      <c r="A1" s="18" t="s">
        <v>696</v>
      </c>
    </row>
    <row r="2" spans="1:53" x14ac:dyDescent="0.25">
      <c r="A2" s="79" t="s">
        <v>346</v>
      </c>
      <c r="B2" s="2"/>
      <c r="C2" s="2"/>
      <c r="D2" s="2"/>
      <c r="E2" s="2"/>
      <c r="F2"/>
      <c r="G2"/>
      <c r="H2"/>
      <c r="I2"/>
      <c r="J2"/>
      <c r="K2"/>
      <c r="L2"/>
      <c r="N2"/>
      <c r="Q2"/>
      <c r="T2"/>
      <c r="V2"/>
      <c r="W2"/>
      <c r="X2"/>
      <c r="Y2"/>
      <c r="Z2"/>
      <c r="AA2"/>
      <c r="AB2"/>
      <c r="AC2"/>
      <c r="AD2"/>
      <c r="AE2"/>
    </row>
    <row r="3" spans="1:53" s="18" customFormat="1" x14ac:dyDescent="0.25">
      <c r="A3" s="1"/>
      <c r="B3" s="1"/>
      <c r="C3" s="1"/>
      <c r="D3" s="1"/>
      <c r="E3" s="1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00"/>
      <c r="W3" s="300">
        <f t="shared" ref="W3:AC3" si="0">W21+W29</f>
        <v>0</v>
      </c>
      <c r="X3" s="300"/>
      <c r="Y3" s="300"/>
      <c r="Z3" s="300">
        <f t="shared" si="0"/>
        <v>0</v>
      </c>
      <c r="AA3" s="300"/>
      <c r="AB3" s="300"/>
      <c r="AC3" s="300">
        <f t="shared" si="0"/>
        <v>0</v>
      </c>
      <c r="AD3" s="300"/>
      <c r="AE3" s="300"/>
      <c r="AF3" s="308"/>
      <c r="AG3" s="308"/>
      <c r="AH3" s="308"/>
      <c r="AI3" s="308"/>
      <c r="AJ3" s="308"/>
      <c r="AK3" s="308"/>
      <c r="AL3" s="304"/>
      <c r="AM3" s="304"/>
      <c r="AN3" s="304"/>
      <c r="AO3" s="304"/>
      <c r="AP3" s="304"/>
      <c r="AQ3"/>
      <c r="AR3"/>
      <c r="AS3"/>
      <c r="AT3"/>
      <c r="AU3"/>
      <c r="AV3"/>
      <c r="AW3"/>
      <c r="AX3"/>
      <c r="AY3"/>
      <c r="AZ3"/>
      <c r="BA3"/>
    </row>
    <row r="4" spans="1:53" ht="15" customHeight="1" x14ac:dyDescent="0.25">
      <c r="A4" s="676" t="s">
        <v>31</v>
      </c>
      <c r="B4" s="15"/>
      <c r="C4" s="680" t="s">
        <v>32</v>
      </c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457"/>
      <c r="AA4" s="457"/>
      <c r="AB4" s="457"/>
      <c r="AC4" s="457"/>
      <c r="AD4" s="530"/>
      <c r="AE4" s="530"/>
      <c r="AF4" s="530"/>
      <c r="AG4" s="682" t="s">
        <v>363</v>
      </c>
      <c r="AH4" s="682"/>
      <c r="AI4" s="535"/>
      <c r="AJ4" s="682" t="s">
        <v>364</v>
      </c>
      <c r="AK4" s="682"/>
    </row>
    <row r="5" spans="1:53" x14ac:dyDescent="0.25">
      <c r="A5" s="677"/>
      <c r="B5" s="15"/>
      <c r="C5" s="679">
        <v>2013</v>
      </c>
      <c r="D5" s="679"/>
      <c r="E5" s="6"/>
      <c r="F5" s="679">
        <v>2014</v>
      </c>
      <c r="G5" s="679"/>
      <c r="H5" s="6"/>
      <c r="I5" s="679">
        <v>2015</v>
      </c>
      <c r="J5" s="679"/>
      <c r="K5" s="203"/>
      <c r="L5" s="679">
        <v>2016</v>
      </c>
      <c r="M5" s="679"/>
      <c r="N5" s="203"/>
      <c r="O5" s="679">
        <v>2017</v>
      </c>
      <c r="P5" s="679"/>
      <c r="Q5" s="203"/>
      <c r="R5" s="679">
        <v>2018</v>
      </c>
      <c r="S5" s="679"/>
      <c r="T5" s="203"/>
      <c r="U5" s="679">
        <v>2019</v>
      </c>
      <c r="V5" s="679"/>
      <c r="X5" s="679">
        <v>2020</v>
      </c>
      <c r="Y5" s="679"/>
      <c r="Z5" s="459"/>
      <c r="AA5" s="679">
        <v>2021</v>
      </c>
      <c r="AB5" s="679"/>
      <c r="AC5" s="459"/>
      <c r="AD5" s="684">
        <v>2022</v>
      </c>
      <c r="AE5" s="684"/>
      <c r="AF5" s="526"/>
      <c r="AG5" s="683"/>
      <c r="AH5" s="683"/>
      <c r="AI5" s="524"/>
      <c r="AJ5" s="683"/>
      <c r="AK5" s="683"/>
    </row>
    <row r="6" spans="1:53" ht="32.25" customHeight="1" x14ac:dyDescent="0.25">
      <c r="A6" s="678"/>
      <c r="B6" s="17"/>
      <c r="C6" s="222" t="s">
        <v>27</v>
      </c>
      <c r="D6" s="224" t="s">
        <v>45</v>
      </c>
      <c r="E6" s="224"/>
      <c r="F6" s="222" t="s">
        <v>27</v>
      </c>
      <c r="G6" s="224" t="s">
        <v>45</v>
      </c>
      <c r="H6" s="224"/>
      <c r="I6" s="222" t="s">
        <v>27</v>
      </c>
      <c r="J6" s="224" t="s">
        <v>45</v>
      </c>
      <c r="K6" s="224"/>
      <c r="L6" s="222" t="s">
        <v>27</v>
      </c>
      <c r="M6" s="224" t="s">
        <v>45</v>
      </c>
      <c r="N6" s="224"/>
      <c r="O6" s="222" t="s">
        <v>27</v>
      </c>
      <c r="P6" s="224" t="s">
        <v>45</v>
      </c>
      <c r="Q6" s="224"/>
      <c r="R6" s="222" t="s">
        <v>27</v>
      </c>
      <c r="S6" s="224" t="s">
        <v>45</v>
      </c>
      <c r="T6" s="224"/>
      <c r="U6" s="222" t="s">
        <v>27</v>
      </c>
      <c r="V6" s="224" t="s">
        <v>45</v>
      </c>
      <c r="X6" s="222" t="s">
        <v>27</v>
      </c>
      <c r="Y6" s="224" t="s">
        <v>45</v>
      </c>
      <c r="Z6" s="224"/>
      <c r="AA6" s="222" t="s">
        <v>27</v>
      </c>
      <c r="AB6" s="224" t="s">
        <v>45</v>
      </c>
      <c r="AC6" s="224"/>
      <c r="AD6" s="553" t="s">
        <v>27</v>
      </c>
      <c r="AE6" s="554" t="s">
        <v>45</v>
      </c>
      <c r="AF6" s="554"/>
      <c r="AG6" s="553" t="s">
        <v>27</v>
      </c>
      <c r="AH6" s="554" t="s">
        <v>28</v>
      </c>
      <c r="AI6" s="555"/>
      <c r="AJ6" s="553" t="s">
        <v>27</v>
      </c>
      <c r="AK6" s="554" t="s">
        <v>28</v>
      </c>
    </row>
    <row r="7" spans="1:53" x14ac:dyDescent="0.25">
      <c r="C7" s="680" t="s">
        <v>695</v>
      </c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680"/>
      <c r="AD7" s="680"/>
      <c r="AE7" s="680"/>
      <c r="AF7" s="362"/>
      <c r="AG7" s="362"/>
      <c r="AH7" s="362"/>
      <c r="AI7" s="362"/>
      <c r="AJ7" s="541"/>
      <c r="AK7" s="541"/>
    </row>
    <row r="8" spans="1:53" x14ac:dyDescent="0.25">
      <c r="A8" t="s">
        <v>21</v>
      </c>
      <c r="C8" s="28">
        <v>247678</v>
      </c>
      <c r="D8" s="28">
        <v>562448.52385999996</v>
      </c>
      <c r="E8" s="28"/>
      <c r="F8" s="28">
        <v>198642</v>
      </c>
      <c r="G8" s="28">
        <v>402903.49079000001</v>
      </c>
      <c r="H8" s="28"/>
      <c r="I8" s="28">
        <v>162362</v>
      </c>
      <c r="J8" s="28">
        <v>319793.36794000003</v>
      </c>
      <c r="K8" s="28"/>
      <c r="L8" s="28">
        <v>128333</v>
      </c>
      <c r="M8" s="30">
        <v>225039.08565000002</v>
      </c>
      <c r="N8" s="30"/>
      <c r="O8" s="28">
        <f t="shared" ref="O8:O13" si="1">O16+O24</f>
        <v>108503</v>
      </c>
      <c r="P8" s="28">
        <v>179794.98357999997</v>
      </c>
      <c r="Q8" s="28"/>
      <c r="R8" s="28">
        <f>R16+R24</f>
        <v>94026</v>
      </c>
      <c r="S8" s="28">
        <v>138574.88824999999</v>
      </c>
      <c r="T8" s="28"/>
      <c r="U8" s="28">
        <v>91580</v>
      </c>
      <c r="V8" s="30">
        <f t="shared" ref="V8:V13" si="2">V16+V24</f>
        <v>128129</v>
      </c>
      <c r="X8" s="30">
        <v>56293</v>
      </c>
      <c r="Y8" s="30">
        <v>59176</v>
      </c>
      <c r="Z8" s="30"/>
      <c r="AA8" s="30">
        <v>82340</v>
      </c>
      <c r="AB8" s="30">
        <v>76168</v>
      </c>
      <c r="AC8" s="30"/>
      <c r="AD8" s="85">
        <v>85818</v>
      </c>
      <c r="AE8" s="85">
        <v>74514</v>
      </c>
      <c r="AF8" s="85"/>
      <c r="AG8" s="286">
        <f>(AD8-AA8)/AA8*100</f>
        <v>4.2239494777750792</v>
      </c>
      <c r="AH8" s="286">
        <f>(AE8-AB8)/AB8*100</f>
        <v>-2.1715155971011448</v>
      </c>
      <c r="AJ8" s="286">
        <f>(AD8-C8)/C8*100</f>
        <v>-65.350979901323498</v>
      </c>
      <c r="AK8" s="286">
        <f>(AE8-D8)/D8*100</f>
        <v>-86.751854287282754</v>
      </c>
      <c r="AL8" s="515">
        <v>82340</v>
      </c>
      <c r="AM8" s="556">
        <v>76168</v>
      </c>
      <c r="AN8" s="85">
        <f>AA8-AL8</f>
        <v>0</v>
      </c>
      <c r="AO8" s="85">
        <f>AB8-AM8</f>
        <v>0</v>
      </c>
    </row>
    <row r="9" spans="1:53" x14ac:dyDescent="0.25">
      <c r="A9" t="s">
        <v>22</v>
      </c>
      <c r="C9" s="28">
        <v>116147</v>
      </c>
      <c r="D9" s="28">
        <v>289112.69938000001</v>
      </c>
      <c r="E9" s="28"/>
      <c r="F9" s="28">
        <v>88418</v>
      </c>
      <c r="G9" s="28">
        <v>200386.99914</v>
      </c>
      <c r="H9" s="28"/>
      <c r="I9" s="28">
        <v>70331</v>
      </c>
      <c r="J9" s="28">
        <v>133670.40172999998</v>
      </c>
      <c r="K9" s="28"/>
      <c r="L9" s="28">
        <v>57499</v>
      </c>
      <c r="M9" s="30">
        <v>101500.62523000001</v>
      </c>
      <c r="N9" s="30"/>
      <c r="O9" s="28">
        <f t="shared" si="1"/>
        <v>48470</v>
      </c>
      <c r="P9" s="28">
        <v>75555.849409999995</v>
      </c>
      <c r="Q9" s="28"/>
      <c r="R9" s="28">
        <f>R17+R25</f>
        <v>42651</v>
      </c>
      <c r="S9" s="28">
        <v>54098.754430000001</v>
      </c>
      <c r="T9" s="28"/>
      <c r="U9" s="28">
        <v>36674</v>
      </c>
      <c r="V9" s="30">
        <f t="shared" si="2"/>
        <v>39254</v>
      </c>
      <c r="X9" s="30">
        <v>25832</v>
      </c>
      <c r="Y9" s="30">
        <v>17486</v>
      </c>
      <c r="Z9" s="30"/>
      <c r="AA9" s="30">
        <v>24763</v>
      </c>
      <c r="AB9" s="30">
        <v>19417</v>
      </c>
      <c r="AC9" s="30"/>
      <c r="AD9" s="85">
        <v>20519</v>
      </c>
      <c r="AE9" s="85">
        <v>15923</v>
      </c>
      <c r="AF9" s="85"/>
      <c r="AG9" s="286">
        <f t="shared" ref="AG9:AG29" si="3">(AD9-AA9)/AA9*100</f>
        <v>-17.138472721398863</v>
      </c>
      <c r="AH9" s="286">
        <f t="shared" ref="AH9:AH29" si="4">(AE9-AB9)/AB9*100</f>
        <v>-17.994540866251224</v>
      </c>
      <c r="AJ9" s="286">
        <f t="shared" ref="AJ9:AJ29" si="5">(AD9-C9)/C9*100</f>
        <v>-82.333594496629274</v>
      </c>
      <c r="AK9" s="286">
        <f t="shared" ref="AK9:AK29" si="6">(AE9-D9)/D9*100</f>
        <v>-94.492459157225966</v>
      </c>
      <c r="AL9" s="515">
        <v>24763</v>
      </c>
      <c r="AM9" s="556">
        <v>19417</v>
      </c>
      <c r="AN9" s="85">
        <f t="shared" ref="AN9:AN29" si="7">AA9-AL9</f>
        <v>0</v>
      </c>
      <c r="AO9" s="85">
        <f t="shared" ref="AO9:AO29" si="8">AB9-AM9</f>
        <v>0</v>
      </c>
    </row>
    <row r="10" spans="1:53" x14ac:dyDescent="0.25">
      <c r="A10" t="s">
        <v>23</v>
      </c>
      <c r="C10" s="28">
        <v>293362</v>
      </c>
      <c r="D10" s="28">
        <v>748318.43567000004</v>
      </c>
      <c r="E10" s="28"/>
      <c r="F10" s="28">
        <v>217759</v>
      </c>
      <c r="G10" s="28">
        <v>451723.89743999997</v>
      </c>
      <c r="H10" s="28"/>
      <c r="I10" s="28">
        <v>179890</v>
      </c>
      <c r="J10" s="28">
        <v>357186.2329</v>
      </c>
      <c r="K10" s="28"/>
      <c r="L10" s="28">
        <v>144645</v>
      </c>
      <c r="M10" s="85">
        <v>279715.91480999999</v>
      </c>
      <c r="N10" s="85"/>
      <c r="O10" s="28">
        <f t="shared" si="1"/>
        <v>132608</v>
      </c>
      <c r="P10" s="28">
        <v>249320.62437999999</v>
      </c>
      <c r="Q10" s="28"/>
      <c r="R10" s="28">
        <f>R18+R26</f>
        <v>114479</v>
      </c>
      <c r="S10" s="28">
        <v>196095.92452</v>
      </c>
      <c r="T10" s="28"/>
      <c r="U10" s="28">
        <v>106077</v>
      </c>
      <c r="V10" s="30">
        <f t="shared" si="2"/>
        <v>162823</v>
      </c>
      <c r="X10" s="30">
        <v>62846</v>
      </c>
      <c r="Y10" s="30">
        <v>75224</v>
      </c>
      <c r="Z10" s="30"/>
      <c r="AA10" s="30">
        <v>59735</v>
      </c>
      <c r="AB10" s="30">
        <v>78638</v>
      </c>
      <c r="AC10" s="30"/>
      <c r="AD10" s="85">
        <v>58738</v>
      </c>
      <c r="AE10" s="85">
        <v>73932</v>
      </c>
      <c r="AF10" s="85"/>
      <c r="AG10" s="286">
        <f t="shared" si="3"/>
        <v>-1.6690382522809073</v>
      </c>
      <c r="AH10" s="286">
        <f t="shared" si="4"/>
        <v>-5.9843841399832138</v>
      </c>
      <c r="AJ10" s="286">
        <f t="shared" si="5"/>
        <v>-79.977638548959987</v>
      </c>
      <c r="AK10" s="286">
        <f t="shared" si="6"/>
        <v>-90.120248750278932</v>
      </c>
      <c r="AL10" s="515">
        <v>59735</v>
      </c>
      <c r="AM10" s="556">
        <v>78638</v>
      </c>
      <c r="AN10" s="85">
        <f t="shared" si="7"/>
        <v>0</v>
      </c>
      <c r="AO10" s="85">
        <f t="shared" si="8"/>
        <v>0</v>
      </c>
    </row>
    <row r="11" spans="1:53" x14ac:dyDescent="0.25">
      <c r="A11" t="s">
        <v>24</v>
      </c>
      <c r="C11" s="28">
        <v>396473</v>
      </c>
      <c r="D11" s="28">
        <v>850529.84067000006</v>
      </c>
      <c r="E11" s="28"/>
      <c r="F11" s="28">
        <v>312638</v>
      </c>
      <c r="G11" s="28">
        <v>585536.79229000001</v>
      </c>
      <c r="H11" s="28"/>
      <c r="I11" s="28">
        <v>249852</v>
      </c>
      <c r="J11" s="28">
        <v>403540.40418000001</v>
      </c>
      <c r="K11" s="28"/>
      <c r="L11" s="28">
        <v>188375</v>
      </c>
      <c r="M11" s="30">
        <v>301032.84944000002</v>
      </c>
      <c r="N11" s="30"/>
      <c r="O11" s="28">
        <f t="shared" si="1"/>
        <v>171080</v>
      </c>
      <c r="P11" s="28">
        <v>257818.01376000003</v>
      </c>
      <c r="Q11" s="28"/>
      <c r="R11" s="28">
        <v>154536</v>
      </c>
      <c r="S11" s="28">
        <v>210165.13047</v>
      </c>
      <c r="T11" s="28"/>
      <c r="U11" s="28">
        <v>134521</v>
      </c>
      <c r="V11" s="30">
        <f t="shared" si="2"/>
        <v>179315</v>
      </c>
      <c r="X11" s="30">
        <v>79795</v>
      </c>
      <c r="Y11" s="30">
        <v>85502</v>
      </c>
      <c r="Z11" s="30"/>
      <c r="AA11" s="30">
        <v>83732</v>
      </c>
      <c r="AB11" s="30">
        <v>83459</v>
      </c>
      <c r="AC11" s="30"/>
      <c r="AD11" s="85">
        <v>67991</v>
      </c>
      <c r="AE11" s="85">
        <v>67054</v>
      </c>
      <c r="AF11" s="85"/>
      <c r="AG11" s="286">
        <f t="shared" si="3"/>
        <v>-18.799264319495535</v>
      </c>
      <c r="AH11" s="286">
        <f t="shared" si="4"/>
        <v>-19.656358211816581</v>
      </c>
      <c r="AJ11" s="286">
        <f t="shared" si="5"/>
        <v>-82.851039036706155</v>
      </c>
      <c r="AK11" s="286">
        <f t="shared" si="6"/>
        <v>-92.116208415782495</v>
      </c>
      <c r="AL11" s="515">
        <v>83732</v>
      </c>
      <c r="AM11" s="556">
        <v>83459</v>
      </c>
      <c r="AN11" s="85">
        <f t="shared" si="7"/>
        <v>0</v>
      </c>
      <c r="AO11" s="85">
        <f t="shared" si="8"/>
        <v>0</v>
      </c>
    </row>
    <row r="12" spans="1:53" x14ac:dyDescent="0.25">
      <c r="A12" t="s">
        <v>25</v>
      </c>
      <c r="C12" s="28">
        <v>139324</v>
      </c>
      <c r="D12" s="28">
        <v>246169.75505000001</v>
      </c>
      <c r="E12" s="28"/>
      <c r="F12" s="28">
        <v>104608</v>
      </c>
      <c r="G12" s="28">
        <v>154786.25201999999</v>
      </c>
      <c r="H12" s="28"/>
      <c r="I12" s="28">
        <v>86949</v>
      </c>
      <c r="J12" s="28">
        <v>124903.67928999999</v>
      </c>
      <c r="K12" s="28"/>
      <c r="L12" s="28">
        <v>66141</v>
      </c>
      <c r="M12" s="30">
        <v>126366.37985</v>
      </c>
      <c r="N12" s="30"/>
      <c r="O12" s="28">
        <f t="shared" si="1"/>
        <v>59608</v>
      </c>
      <c r="P12" s="28">
        <v>79250.901510000011</v>
      </c>
      <c r="Q12" s="28"/>
      <c r="R12" s="28">
        <f>R20+R28</f>
        <v>52457</v>
      </c>
      <c r="S12" s="28">
        <v>58663.081530000003</v>
      </c>
      <c r="T12" s="28"/>
      <c r="U12" s="28">
        <v>44110</v>
      </c>
      <c r="V12" s="30">
        <f t="shared" si="2"/>
        <v>43582</v>
      </c>
      <c r="X12" s="30">
        <v>28265</v>
      </c>
      <c r="Y12" s="30">
        <v>17152</v>
      </c>
      <c r="Z12" s="30"/>
      <c r="AA12" s="30">
        <v>25906</v>
      </c>
      <c r="AB12" s="30">
        <v>16886</v>
      </c>
      <c r="AC12" s="30"/>
      <c r="AD12" s="85">
        <v>22136</v>
      </c>
      <c r="AE12" s="85">
        <v>10799</v>
      </c>
      <c r="AF12" s="85"/>
      <c r="AG12" s="286">
        <f t="shared" si="3"/>
        <v>-14.552613294217556</v>
      </c>
      <c r="AH12" s="286">
        <f t="shared" si="4"/>
        <v>-36.047613407556554</v>
      </c>
      <c r="AJ12" s="286">
        <f t="shared" si="5"/>
        <v>-84.111854382590224</v>
      </c>
      <c r="AK12" s="286">
        <f t="shared" si="6"/>
        <v>-95.613189769065414</v>
      </c>
      <c r="AL12" s="515">
        <v>25906</v>
      </c>
      <c r="AM12" s="556">
        <v>16886</v>
      </c>
      <c r="AN12" s="85">
        <f t="shared" si="7"/>
        <v>0</v>
      </c>
      <c r="AO12" s="85">
        <f t="shared" si="8"/>
        <v>0</v>
      </c>
    </row>
    <row r="13" spans="1:53" s="42" customFormat="1" x14ac:dyDescent="0.25">
      <c r="A13" s="42" t="s">
        <v>1</v>
      </c>
      <c r="C13" s="43">
        <v>1192984</v>
      </c>
      <c r="D13" s="43">
        <v>2696579.2546000001</v>
      </c>
      <c r="E13" s="43"/>
      <c r="F13" s="43">
        <v>922065</v>
      </c>
      <c r="G13" s="43">
        <v>1795337.4317300001</v>
      </c>
      <c r="H13" s="43"/>
      <c r="I13" s="43">
        <v>749384</v>
      </c>
      <c r="J13" s="43">
        <v>1339094.08604</v>
      </c>
      <c r="K13" s="43"/>
      <c r="L13" s="43">
        <v>584993</v>
      </c>
      <c r="M13" s="86">
        <v>1033656.8549800001</v>
      </c>
      <c r="N13" s="86"/>
      <c r="O13" s="43">
        <f t="shared" si="1"/>
        <v>520269</v>
      </c>
      <c r="P13" s="43">
        <v>841740.37264000007</v>
      </c>
      <c r="Q13" s="43"/>
      <c r="R13" s="43">
        <v>458149</v>
      </c>
      <c r="S13" s="43">
        <v>657597.77919999999</v>
      </c>
      <c r="T13" s="43"/>
      <c r="U13" s="55">
        <v>412962</v>
      </c>
      <c r="V13" s="55">
        <f t="shared" si="2"/>
        <v>553103</v>
      </c>
      <c r="X13" s="86">
        <v>253031</v>
      </c>
      <c r="Y13" s="86">
        <v>254538</v>
      </c>
      <c r="Z13" s="86"/>
      <c r="AA13" s="86">
        <v>276476</v>
      </c>
      <c r="AB13" s="86">
        <v>274567</v>
      </c>
      <c r="AC13" s="86"/>
      <c r="AD13" s="67">
        <v>255202</v>
      </c>
      <c r="AE13" s="67">
        <v>242223</v>
      </c>
      <c r="AF13" s="67"/>
      <c r="AG13" s="291">
        <f t="shared" si="3"/>
        <v>-7.6947004441615192</v>
      </c>
      <c r="AH13" s="291">
        <f t="shared" si="4"/>
        <v>-11.780002695152731</v>
      </c>
      <c r="AI13" s="279"/>
      <c r="AJ13" s="291">
        <f t="shared" si="5"/>
        <v>-78.608095330700152</v>
      </c>
      <c r="AK13" s="291">
        <f t="shared" si="6"/>
        <v>-91.017397334537804</v>
      </c>
      <c r="AL13" s="515">
        <v>276476</v>
      </c>
      <c r="AM13" s="556">
        <v>274567</v>
      </c>
      <c r="AN13" s="85">
        <f t="shared" si="7"/>
        <v>0</v>
      </c>
      <c r="AO13" s="85">
        <f t="shared" si="8"/>
        <v>0</v>
      </c>
      <c r="AP13" s="304"/>
      <c r="AQ13"/>
      <c r="AR13"/>
      <c r="AS13"/>
      <c r="AT13"/>
      <c r="AU13"/>
      <c r="AV13"/>
      <c r="AW13"/>
      <c r="AX13"/>
      <c r="AY13"/>
      <c r="AZ13"/>
      <c r="BA13"/>
    </row>
    <row r="14" spans="1:53" ht="14.1" customHeight="1" x14ac:dyDescent="0.25">
      <c r="R14" s="30"/>
      <c r="S14" s="30"/>
      <c r="T14" s="30"/>
      <c r="AG14" s="286"/>
      <c r="AH14" s="286"/>
      <c r="AJ14" s="286"/>
      <c r="AK14" s="286"/>
      <c r="AN14" s="85">
        <f t="shared" si="7"/>
        <v>0</v>
      </c>
      <c r="AO14" s="85">
        <f t="shared" si="8"/>
        <v>0</v>
      </c>
    </row>
    <row r="15" spans="1:53" x14ac:dyDescent="0.25">
      <c r="C15" s="681" t="s">
        <v>40</v>
      </c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G15" s="286"/>
      <c r="AH15" s="286"/>
      <c r="AJ15" s="286"/>
      <c r="AK15" s="286"/>
      <c r="AN15" s="85">
        <f t="shared" si="7"/>
        <v>0</v>
      </c>
      <c r="AO15" s="85">
        <f t="shared" si="8"/>
        <v>0</v>
      </c>
    </row>
    <row r="16" spans="1:53" x14ac:dyDescent="0.25">
      <c r="A16" s="18" t="s">
        <v>21</v>
      </c>
      <c r="C16" s="28">
        <v>187268</v>
      </c>
      <c r="D16" s="28">
        <v>320073.98398000002</v>
      </c>
      <c r="E16" s="28"/>
      <c r="F16" s="28">
        <v>148919</v>
      </c>
      <c r="G16" s="28">
        <v>230272.98236000002</v>
      </c>
      <c r="H16" s="28"/>
      <c r="I16" s="28">
        <v>122232</v>
      </c>
      <c r="J16" s="28">
        <v>168275.58681000001</v>
      </c>
      <c r="K16" s="28"/>
      <c r="L16" s="28">
        <v>96609</v>
      </c>
      <c r="M16" s="28">
        <v>119073</v>
      </c>
      <c r="N16" s="28"/>
      <c r="O16" s="28">
        <v>82396</v>
      </c>
      <c r="P16" s="28">
        <v>88140.270770000003</v>
      </c>
      <c r="Q16" s="28"/>
      <c r="R16" s="28">
        <v>73104</v>
      </c>
      <c r="S16" s="28">
        <v>69086.033169999995</v>
      </c>
      <c r="T16" s="28"/>
      <c r="U16" s="28">
        <v>68373</v>
      </c>
      <c r="V16" s="28">
        <v>58982</v>
      </c>
      <c r="X16" s="28">
        <v>47870</v>
      </c>
      <c r="Y16" s="28">
        <v>34832</v>
      </c>
      <c r="Z16" s="28"/>
      <c r="AA16" s="28">
        <v>73270</v>
      </c>
      <c r="AB16" s="28">
        <v>50500</v>
      </c>
      <c r="AC16" s="28"/>
      <c r="AD16" s="63">
        <v>73023</v>
      </c>
      <c r="AE16" s="63">
        <v>38273</v>
      </c>
      <c r="AF16" s="63"/>
      <c r="AG16" s="286">
        <f t="shared" si="3"/>
        <v>-0.33710932168691143</v>
      </c>
      <c r="AH16" s="286">
        <f t="shared" si="4"/>
        <v>-24.211881188118809</v>
      </c>
      <c r="AI16" s="205"/>
      <c r="AJ16" s="286">
        <f t="shared" si="5"/>
        <v>-61.006151611594085</v>
      </c>
      <c r="AK16" s="286">
        <f t="shared" si="6"/>
        <v>-88.042452084330762</v>
      </c>
      <c r="AL16" s="515">
        <v>73270</v>
      </c>
      <c r="AM16" s="515">
        <v>50500</v>
      </c>
      <c r="AN16" s="85">
        <f t="shared" si="7"/>
        <v>0</v>
      </c>
      <c r="AO16" s="85">
        <f t="shared" si="8"/>
        <v>0</v>
      </c>
    </row>
    <row r="17" spans="1:51" x14ac:dyDescent="0.25">
      <c r="A17" s="18" t="s">
        <v>22</v>
      </c>
      <c r="C17" s="28">
        <v>99803</v>
      </c>
      <c r="D17" s="28">
        <v>182027.67059999998</v>
      </c>
      <c r="E17" s="28"/>
      <c r="F17" s="28">
        <v>75671</v>
      </c>
      <c r="G17" s="28">
        <v>120600.45797</v>
      </c>
      <c r="H17" s="28"/>
      <c r="I17" s="28">
        <v>60644</v>
      </c>
      <c r="J17" s="28">
        <v>80812.782129999992</v>
      </c>
      <c r="K17" s="28"/>
      <c r="L17" s="28">
        <v>49664</v>
      </c>
      <c r="M17" s="28">
        <v>61216</v>
      </c>
      <c r="N17" s="28"/>
      <c r="O17" s="28">
        <v>42704</v>
      </c>
      <c r="P17" s="28">
        <v>46255.843439999997</v>
      </c>
      <c r="Q17" s="28"/>
      <c r="R17" s="28">
        <v>39689</v>
      </c>
      <c r="S17" s="28">
        <v>38347.046969999996</v>
      </c>
      <c r="T17" s="28"/>
      <c r="U17" s="28">
        <v>35240</v>
      </c>
      <c r="V17" s="28">
        <v>29140</v>
      </c>
      <c r="X17" s="28">
        <v>25496</v>
      </c>
      <c r="Y17" s="28">
        <v>15199</v>
      </c>
      <c r="Z17" s="28"/>
      <c r="AA17" s="28">
        <v>24400</v>
      </c>
      <c r="AB17" s="28">
        <v>17775</v>
      </c>
      <c r="AC17" s="28"/>
      <c r="AD17" s="63">
        <v>20227</v>
      </c>
      <c r="AE17" s="63">
        <v>13651</v>
      </c>
      <c r="AF17" s="63"/>
      <c r="AG17" s="286">
        <f t="shared" si="3"/>
        <v>-17.102459016393443</v>
      </c>
      <c r="AH17" s="286">
        <f t="shared" si="4"/>
        <v>-23.20112517580872</v>
      </c>
      <c r="AI17" s="205"/>
      <c r="AJ17" s="286">
        <f t="shared" si="5"/>
        <v>-79.733074156087497</v>
      </c>
      <c r="AK17" s="286">
        <f t="shared" si="6"/>
        <v>-92.500590731615944</v>
      </c>
      <c r="AL17" s="515">
        <v>24400</v>
      </c>
      <c r="AM17" s="515">
        <v>17775</v>
      </c>
      <c r="AN17" s="85">
        <f t="shared" si="7"/>
        <v>0</v>
      </c>
      <c r="AO17" s="85">
        <f t="shared" si="8"/>
        <v>0</v>
      </c>
    </row>
    <row r="18" spans="1:51" x14ac:dyDescent="0.25">
      <c r="A18" s="18" t="s">
        <v>23</v>
      </c>
      <c r="C18" s="28">
        <v>211816</v>
      </c>
      <c r="D18" s="28">
        <v>417307.07574</v>
      </c>
      <c r="E18" s="28"/>
      <c r="F18" s="28">
        <v>164767</v>
      </c>
      <c r="G18" s="28">
        <v>260556.12334999998</v>
      </c>
      <c r="H18" s="28"/>
      <c r="I18" s="28">
        <v>137298</v>
      </c>
      <c r="J18" s="28">
        <v>209669.97503</v>
      </c>
      <c r="K18" s="28"/>
      <c r="L18" s="28">
        <v>105785</v>
      </c>
      <c r="M18" s="28">
        <v>162392</v>
      </c>
      <c r="N18" s="28"/>
      <c r="O18" s="28">
        <v>92560</v>
      </c>
      <c r="P18" s="28">
        <v>129200.79199</v>
      </c>
      <c r="Q18" s="28"/>
      <c r="R18" s="28">
        <v>84114</v>
      </c>
      <c r="S18" s="28">
        <v>103710.65148</v>
      </c>
      <c r="T18" s="28"/>
      <c r="U18" s="28">
        <v>76014</v>
      </c>
      <c r="V18" s="28">
        <v>79966</v>
      </c>
      <c r="X18" s="28">
        <v>51834</v>
      </c>
      <c r="Y18" s="28">
        <v>46226</v>
      </c>
      <c r="Z18" s="28"/>
      <c r="AA18" s="28">
        <v>49317</v>
      </c>
      <c r="AB18" s="28">
        <v>44132</v>
      </c>
      <c r="AC18" s="28"/>
      <c r="AD18" s="63">
        <v>42810</v>
      </c>
      <c r="AE18" s="63">
        <v>34358</v>
      </c>
      <c r="AF18" s="63"/>
      <c r="AG18" s="286">
        <f t="shared" si="3"/>
        <v>-13.19423322586532</v>
      </c>
      <c r="AH18" s="286">
        <f t="shared" si="4"/>
        <v>-22.147194779298466</v>
      </c>
      <c r="AI18" s="205"/>
      <c r="AJ18" s="286">
        <f t="shared" si="5"/>
        <v>-79.789062204932577</v>
      </c>
      <c r="AK18" s="286">
        <f t="shared" si="6"/>
        <v>-91.766734379216103</v>
      </c>
      <c r="AL18" s="515">
        <v>49317</v>
      </c>
      <c r="AM18" s="515">
        <v>44132</v>
      </c>
      <c r="AN18" s="85">
        <f t="shared" si="7"/>
        <v>0</v>
      </c>
      <c r="AO18" s="85">
        <f t="shared" si="8"/>
        <v>0</v>
      </c>
    </row>
    <row r="19" spans="1:51" x14ac:dyDescent="0.25">
      <c r="A19" s="18" t="s">
        <v>24</v>
      </c>
      <c r="C19" s="28">
        <v>346407</v>
      </c>
      <c r="D19" s="28">
        <v>563428.14376000001</v>
      </c>
      <c r="E19" s="28"/>
      <c r="F19" s="28">
        <v>273647</v>
      </c>
      <c r="G19" s="28">
        <v>367753.10511</v>
      </c>
      <c r="H19" s="28"/>
      <c r="I19" s="28">
        <v>220112</v>
      </c>
      <c r="J19" s="28">
        <v>271806.98482000001</v>
      </c>
      <c r="K19" s="28"/>
      <c r="L19" s="28">
        <v>167521</v>
      </c>
      <c r="M19" s="28">
        <v>205992</v>
      </c>
      <c r="N19" s="28"/>
      <c r="O19" s="28">
        <v>152551</v>
      </c>
      <c r="P19" s="28">
        <v>173966.35608000003</v>
      </c>
      <c r="Q19" s="28"/>
      <c r="R19" s="28">
        <v>144240</v>
      </c>
      <c r="S19" s="28">
        <v>163394.36725000001</v>
      </c>
      <c r="T19" s="28"/>
      <c r="U19" s="28">
        <v>129183</v>
      </c>
      <c r="V19" s="28">
        <v>154987</v>
      </c>
      <c r="X19" s="28">
        <v>78485</v>
      </c>
      <c r="Y19" s="28">
        <v>78602</v>
      </c>
      <c r="Z19" s="28"/>
      <c r="AA19" s="28">
        <v>82467</v>
      </c>
      <c r="AB19" s="28">
        <v>75401</v>
      </c>
      <c r="AC19" s="28"/>
      <c r="AD19" s="63">
        <v>67206</v>
      </c>
      <c r="AE19" s="63">
        <v>61721</v>
      </c>
      <c r="AF19" s="63"/>
      <c r="AG19" s="286">
        <f t="shared" si="3"/>
        <v>-18.50558405180254</v>
      </c>
      <c r="AH19" s="286">
        <f t="shared" si="4"/>
        <v>-18.142995450988714</v>
      </c>
      <c r="AI19" s="205"/>
      <c r="AJ19" s="286">
        <f t="shared" si="5"/>
        <v>-80.599121842226054</v>
      </c>
      <c r="AK19" s="286">
        <f t="shared" si="6"/>
        <v>-89.045453145434124</v>
      </c>
      <c r="AL19" s="515">
        <v>82467</v>
      </c>
      <c r="AM19" s="515">
        <v>75401</v>
      </c>
      <c r="AN19" s="85">
        <f t="shared" si="7"/>
        <v>0</v>
      </c>
      <c r="AO19" s="85">
        <f t="shared" si="8"/>
        <v>0</v>
      </c>
    </row>
    <row r="20" spans="1:51" x14ac:dyDescent="0.25">
      <c r="A20" s="18" t="s">
        <v>25</v>
      </c>
      <c r="C20" s="28">
        <v>116339</v>
      </c>
      <c r="D20" s="28">
        <v>140158.04662000001</v>
      </c>
      <c r="E20" s="28"/>
      <c r="F20" s="28">
        <v>87275</v>
      </c>
      <c r="G20" s="28">
        <v>86613.306459999993</v>
      </c>
      <c r="H20" s="28"/>
      <c r="I20" s="28">
        <v>73120</v>
      </c>
      <c r="J20" s="28">
        <v>68278.220780000003</v>
      </c>
      <c r="K20" s="28"/>
      <c r="L20" s="28">
        <v>56003</v>
      </c>
      <c r="M20" s="28">
        <v>79816</v>
      </c>
      <c r="N20" s="28"/>
      <c r="O20" s="28">
        <v>50616</v>
      </c>
      <c r="P20" s="28">
        <v>40234.705379999999</v>
      </c>
      <c r="Q20" s="28"/>
      <c r="R20" s="28">
        <v>46491</v>
      </c>
      <c r="S20" s="28">
        <v>34512.751329999999</v>
      </c>
      <c r="T20" s="28"/>
      <c r="U20" s="28">
        <v>40582</v>
      </c>
      <c r="V20" s="28">
        <v>29867</v>
      </c>
      <c r="X20" s="28">
        <v>27511</v>
      </c>
      <c r="Y20" s="28">
        <v>14334</v>
      </c>
      <c r="Z20" s="28"/>
      <c r="AA20" s="28">
        <v>24861</v>
      </c>
      <c r="AB20" s="28">
        <v>13170</v>
      </c>
      <c r="AC20" s="28"/>
      <c r="AD20" s="63">
        <v>21633</v>
      </c>
      <c r="AE20" s="63">
        <v>9074</v>
      </c>
      <c r="AF20" s="63"/>
      <c r="AG20" s="286">
        <f t="shared" si="3"/>
        <v>-12.984192108121153</v>
      </c>
      <c r="AH20" s="286">
        <f t="shared" si="4"/>
        <v>-31.100987091875474</v>
      </c>
      <c r="AI20" s="205"/>
      <c r="AJ20" s="286">
        <f t="shared" si="5"/>
        <v>-81.405203757983131</v>
      </c>
      <c r="AK20" s="286">
        <f t="shared" si="6"/>
        <v>-93.525880091207569</v>
      </c>
      <c r="AL20" s="515">
        <v>24861</v>
      </c>
      <c r="AM20" s="515">
        <v>13170</v>
      </c>
      <c r="AN20" s="85">
        <f t="shared" si="7"/>
        <v>0</v>
      </c>
      <c r="AO20" s="85">
        <f t="shared" si="8"/>
        <v>0</v>
      </c>
    </row>
    <row r="21" spans="1:51" s="33" customFormat="1" x14ac:dyDescent="0.25">
      <c r="A21" s="33" t="s">
        <v>1</v>
      </c>
      <c r="C21" s="43">
        <v>961633</v>
      </c>
      <c r="D21" s="43">
        <v>1622994.9206999999</v>
      </c>
      <c r="E21" s="43"/>
      <c r="F21" s="43">
        <v>750279</v>
      </c>
      <c r="G21" s="43">
        <v>1065795.9753</v>
      </c>
      <c r="H21" s="43"/>
      <c r="I21" s="43">
        <v>613406</v>
      </c>
      <c r="J21" s="43">
        <v>798843.54957000003</v>
      </c>
      <c r="K21" s="43"/>
      <c r="L21" s="43">
        <v>475582</v>
      </c>
      <c r="M21" s="43">
        <v>628491</v>
      </c>
      <c r="N21" s="43"/>
      <c r="O21" s="43">
        <v>420827</v>
      </c>
      <c r="P21" s="43">
        <v>477797.96766000002</v>
      </c>
      <c r="Q21" s="43"/>
      <c r="R21" s="43">
        <v>387638</v>
      </c>
      <c r="S21" s="43">
        <v>409050.85019999999</v>
      </c>
      <c r="T21" s="43"/>
      <c r="U21" s="101">
        <f>346099+3293</f>
        <v>349392</v>
      </c>
      <c r="V21" s="101">
        <v>352942</v>
      </c>
      <c r="X21" s="43">
        <v>231196</v>
      </c>
      <c r="Y21" s="43">
        <v>189193</v>
      </c>
      <c r="Z21" s="43"/>
      <c r="AA21" s="43">
        <v>254315</v>
      </c>
      <c r="AB21" s="43">
        <v>200978</v>
      </c>
      <c r="AC21" s="43"/>
      <c r="AD21" s="64">
        <v>224899</v>
      </c>
      <c r="AE21" s="64">
        <v>157077</v>
      </c>
      <c r="AF21" s="64"/>
      <c r="AG21" s="291">
        <f t="shared" si="3"/>
        <v>-11.566757761044375</v>
      </c>
      <c r="AH21" s="291">
        <f t="shared" si="4"/>
        <v>-21.843684383365343</v>
      </c>
      <c r="AI21" s="279"/>
      <c r="AJ21" s="291">
        <f t="shared" si="5"/>
        <v>-76.612803429166846</v>
      </c>
      <c r="AK21" s="291">
        <f t="shared" si="6"/>
        <v>-90.321781171548437</v>
      </c>
      <c r="AL21" s="515">
        <v>254315</v>
      </c>
      <c r="AM21" s="515">
        <v>200978</v>
      </c>
      <c r="AN21" s="85">
        <f t="shared" si="7"/>
        <v>0</v>
      </c>
      <c r="AO21" s="85">
        <f t="shared" si="8"/>
        <v>0</v>
      </c>
      <c r="AP21" s="304"/>
      <c r="AQ21"/>
      <c r="AR21"/>
      <c r="AS21"/>
      <c r="AT21"/>
      <c r="AU21"/>
      <c r="AV21"/>
    </row>
    <row r="22" spans="1:51" x14ac:dyDescent="0.25">
      <c r="P22" s="30"/>
      <c r="Q22" s="30"/>
      <c r="S22" s="30"/>
      <c r="T22" s="30"/>
      <c r="U22" s="445"/>
      <c r="V22" s="148"/>
      <c r="AD22" s="77"/>
      <c r="AG22" s="286"/>
      <c r="AH22" s="286"/>
      <c r="AJ22" s="286"/>
      <c r="AK22" s="286"/>
      <c r="AN22" s="85">
        <f t="shared" si="7"/>
        <v>0</v>
      </c>
      <c r="AO22" s="85">
        <f t="shared" si="8"/>
        <v>0</v>
      </c>
    </row>
    <row r="23" spans="1:51" x14ac:dyDescent="0.25">
      <c r="C23" s="681" t="s">
        <v>30</v>
      </c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  <c r="AA23" s="681"/>
      <c r="AB23" s="681"/>
      <c r="AC23" s="681"/>
      <c r="AD23" s="681"/>
      <c r="AE23" s="681"/>
      <c r="AG23" s="286"/>
      <c r="AH23" s="286"/>
      <c r="AJ23" s="286"/>
      <c r="AK23" s="286"/>
      <c r="AN23" s="85">
        <f t="shared" si="7"/>
        <v>0</v>
      </c>
      <c r="AO23" s="85">
        <f t="shared" si="8"/>
        <v>0</v>
      </c>
    </row>
    <row r="24" spans="1:51" x14ac:dyDescent="0.25">
      <c r="A24" s="18" t="s">
        <v>21</v>
      </c>
      <c r="C24" s="28">
        <v>60410</v>
      </c>
      <c r="D24" s="28">
        <v>242374.53988</v>
      </c>
      <c r="E24" s="28"/>
      <c r="F24" s="28">
        <v>49723</v>
      </c>
      <c r="G24" s="28">
        <v>172630.50843000002</v>
      </c>
      <c r="H24" s="28"/>
      <c r="I24" s="28">
        <v>40130</v>
      </c>
      <c r="J24" s="28">
        <v>151517.78112999999</v>
      </c>
      <c r="K24" s="28"/>
      <c r="L24" s="28">
        <v>31724</v>
      </c>
      <c r="M24" s="28">
        <v>105966.08565000001</v>
      </c>
      <c r="N24" s="28"/>
      <c r="O24" s="28">
        <v>26107</v>
      </c>
      <c r="P24" s="28">
        <v>91654.712809999997</v>
      </c>
      <c r="Q24" s="28"/>
      <c r="R24" s="28">
        <v>20922</v>
      </c>
      <c r="S24" s="28">
        <v>69488.855079999994</v>
      </c>
      <c r="T24" s="28"/>
      <c r="U24" s="28">
        <v>23207</v>
      </c>
      <c r="V24" s="28">
        <v>69147</v>
      </c>
      <c r="X24" s="28">
        <v>8423</v>
      </c>
      <c r="Y24" s="28">
        <v>24344</v>
      </c>
      <c r="Z24" s="28"/>
      <c r="AA24" s="28">
        <v>9070</v>
      </c>
      <c r="AB24" s="28">
        <v>25668</v>
      </c>
      <c r="AC24" s="28"/>
      <c r="AD24" s="63">
        <v>12795</v>
      </c>
      <c r="AE24" s="63">
        <v>36241</v>
      </c>
      <c r="AF24" s="63"/>
      <c r="AG24" s="286">
        <f t="shared" si="3"/>
        <v>41.069459757442118</v>
      </c>
      <c r="AH24" s="286">
        <f t="shared" si="4"/>
        <v>41.191366682250276</v>
      </c>
      <c r="AI24" s="205"/>
      <c r="AJ24" s="286">
        <f t="shared" si="5"/>
        <v>-78.81973183247807</v>
      </c>
      <c r="AK24" s="286">
        <f t="shared" si="6"/>
        <v>-85.047521898156887</v>
      </c>
      <c r="AL24" s="515">
        <v>9070</v>
      </c>
      <c r="AM24" s="556">
        <v>25668</v>
      </c>
      <c r="AN24" s="85">
        <f t="shared" si="7"/>
        <v>0</v>
      </c>
      <c r="AO24" s="85">
        <f t="shared" si="8"/>
        <v>0</v>
      </c>
    </row>
    <row r="25" spans="1:51" x14ac:dyDescent="0.25">
      <c r="A25" s="18" t="s">
        <v>22</v>
      </c>
      <c r="C25" s="28">
        <v>16344</v>
      </c>
      <c r="D25" s="28">
        <v>107085.02878000001</v>
      </c>
      <c r="E25" s="28"/>
      <c r="F25" s="28">
        <v>12747</v>
      </c>
      <c r="G25" s="28">
        <v>79786.541169999997</v>
      </c>
      <c r="H25" s="28"/>
      <c r="I25" s="28">
        <v>9687</v>
      </c>
      <c r="J25" s="28">
        <v>52857.619599999998</v>
      </c>
      <c r="K25" s="28"/>
      <c r="L25" s="28">
        <v>7835</v>
      </c>
      <c r="M25" s="28">
        <v>40284.625229999998</v>
      </c>
      <c r="N25" s="28"/>
      <c r="O25" s="28">
        <v>5766</v>
      </c>
      <c r="P25" s="28">
        <v>29300.005969999998</v>
      </c>
      <c r="Q25" s="28"/>
      <c r="R25" s="28">
        <v>2962</v>
      </c>
      <c r="S25" s="28">
        <v>15751.707460000001</v>
      </c>
      <c r="T25" s="28"/>
      <c r="U25" s="28">
        <v>1434</v>
      </c>
      <c r="V25" s="28">
        <v>10114</v>
      </c>
      <c r="X25" s="28">
        <v>336</v>
      </c>
      <c r="Y25" s="28">
        <v>2287</v>
      </c>
      <c r="Z25" s="28"/>
      <c r="AA25" s="28">
        <v>363</v>
      </c>
      <c r="AB25" s="28">
        <v>1641</v>
      </c>
      <c r="AC25" s="28"/>
      <c r="AD25" s="63">
        <v>292</v>
      </c>
      <c r="AE25" s="63">
        <v>2273</v>
      </c>
      <c r="AF25" s="63"/>
      <c r="AG25" s="286">
        <f t="shared" si="3"/>
        <v>-19.55922865013774</v>
      </c>
      <c r="AH25" s="286">
        <f t="shared" si="4"/>
        <v>38.513101767215112</v>
      </c>
      <c r="AI25" s="205"/>
      <c r="AJ25" s="286">
        <f t="shared" si="5"/>
        <v>-98.213411649535004</v>
      </c>
      <c r="AK25" s="286">
        <f t="shared" si="6"/>
        <v>-97.877387692849439</v>
      </c>
      <c r="AL25" s="515">
        <v>363</v>
      </c>
      <c r="AM25" s="556">
        <v>1641</v>
      </c>
      <c r="AN25" s="85">
        <f t="shared" si="7"/>
        <v>0</v>
      </c>
      <c r="AO25" s="85">
        <f t="shared" si="8"/>
        <v>0</v>
      </c>
    </row>
    <row r="26" spans="1:51" x14ac:dyDescent="0.25">
      <c r="A26" s="18" t="s">
        <v>23</v>
      </c>
      <c r="C26" s="28">
        <v>81546</v>
      </c>
      <c r="D26" s="28">
        <v>331011.35993000004</v>
      </c>
      <c r="E26" s="28"/>
      <c r="F26" s="28">
        <v>52991</v>
      </c>
      <c r="G26" s="28">
        <v>191167.10209</v>
      </c>
      <c r="H26" s="28"/>
      <c r="I26" s="28">
        <v>42592</v>
      </c>
      <c r="J26" s="28">
        <v>147516.25787</v>
      </c>
      <c r="K26" s="28"/>
      <c r="L26" s="28">
        <v>38860</v>
      </c>
      <c r="M26" s="28">
        <v>117323.91481</v>
      </c>
      <c r="N26" s="28"/>
      <c r="O26" s="28">
        <v>40048</v>
      </c>
      <c r="P26" s="28">
        <v>120119.83239</v>
      </c>
      <c r="Q26" s="28"/>
      <c r="R26" s="28">
        <v>30365</v>
      </c>
      <c r="S26" s="28">
        <v>92385.27304</v>
      </c>
      <c r="T26" s="28"/>
      <c r="U26" s="28">
        <v>30063</v>
      </c>
      <c r="V26" s="28">
        <v>82857</v>
      </c>
      <c r="X26" s="28">
        <v>11012</v>
      </c>
      <c r="Y26" s="28">
        <v>28998</v>
      </c>
      <c r="Z26" s="28"/>
      <c r="AA26" s="28">
        <v>10418</v>
      </c>
      <c r="AB26" s="28">
        <v>34507</v>
      </c>
      <c r="AC26" s="28"/>
      <c r="AD26" s="63">
        <v>15928</v>
      </c>
      <c r="AE26" s="63">
        <v>39574</v>
      </c>
      <c r="AF26" s="63"/>
      <c r="AG26" s="286">
        <f t="shared" si="3"/>
        <v>52.889230178537147</v>
      </c>
      <c r="AH26" s="286">
        <f t="shared" si="4"/>
        <v>14.683977164053671</v>
      </c>
      <c r="AI26" s="205"/>
      <c r="AJ26" s="286">
        <f t="shared" si="5"/>
        <v>-80.467466215387631</v>
      </c>
      <c r="AK26" s="286">
        <f t="shared" si="6"/>
        <v>-88.044519073795897</v>
      </c>
      <c r="AL26" s="515">
        <v>10418</v>
      </c>
      <c r="AM26" s="556">
        <v>34507</v>
      </c>
      <c r="AN26" s="85">
        <f t="shared" si="7"/>
        <v>0</v>
      </c>
      <c r="AO26" s="85">
        <f t="shared" si="8"/>
        <v>0</v>
      </c>
    </row>
    <row r="27" spans="1:51" x14ac:dyDescent="0.25">
      <c r="A27" s="18" t="s">
        <v>24</v>
      </c>
      <c r="C27" s="28">
        <v>50066</v>
      </c>
      <c r="D27" s="28">
        <v>287101.69691</v>
      </c>
      <c r="E27" s="28"/>
      <c r="F27" s="28">
        <v>38990</v>
      </c>
      <c r="G27" s="28">
        <v>217783.63718000002</v>
      </c>
      <c r="H27" s="28"/>
      <c r="I27" s="28">
        <v>29740</v>
      </c>
      <c r="J27" s="28">
        <v>131733.41936</v>
      </c>
      <c r="K27" s="28"/>
      <c r="L27" s="28">
        <v>20854</v>
      </c>
      <c r="M27" s="28">
        <v>95040.849439999991</v>
      </c>
      <c r="N27" s="28"/>
      <c r="O27" s="28">
        <v>18529</v>
      </c>
      <c r="P27" s="28">
        <v>83851.657680000004</v>
      </c>
      <c r="Q27" s="28"/>
      <c r="R27" s="28">
        <v>10295</v>
      </c>
      <c r="S27" s="28">
        <v>46770.666119999994</v>
      </c>
      <c r="T27" s="28"/>
      <c r="U27" s="28">
        <v>5338</v>
      </c>
      <c r="V27" s="28">
        <v>24328</v>
      </c>
      <c r="X27" s="28">
        <v>1310</v>
      </c>
      <c r="Y27" s="28">
        <v>6900</v>
      </c>
      <c r="Z27" s="28"/>
      <c r="AA27" s="28">
        <v>1265</v>
      </c>
      <c r="AB27" s="28">
        <v>8058</v>
      </c>
      <c r="AC27" s="28"/>
      <c r="AD27" s="63">
        <v>785</v>
      </c>
      <c r="AE27" s="63">
        <v>5333</v>
      </c>
      <c r="AF27" s="63"/>
      <c r="AG27" s="286">
        <f t="shared" si="3"/>
        <v>-37.944664031620547</v>
      </c>
      <c r="AH27" s="286">
        <f t="shared" si="4"/>
        <v>-33.817324398113676</v>
      </c>
      <c r="AI27" s="205"/>
      <c r="AJ27" s="286">
        <f t="shared" si="5"/>
        <v>-98.432069668038196</v>
      </c>
      <c r="AK27" s="286">
        <f t="shared" si="6"/>
        <v>-98.142470052459572</v>
      </c>
      <c r="AL27" s="515">
        <v>1265</v>
      </c>
      <c r="AM27" s="556">
        <v>8058</v>
      </c>
      <c r="AN27" s="85">
        <f t="shared" si="7"/>
        <v>0</v>
      </c>
      <c r="AO27" s="85">
        <f t="shared" si="8"/>
        <v>0</v>
      </c>
    </row>
    <row r="28" spans="1:51" x14ac:dyDescent="0.25">
      <c r="A28" s="18" t="s">
        <v>25</v>
      </c>
      <c r="C28" s="28">
        <v>22984</v>
      </c>
      <c r="D28" s="28">
        <v>106011.70843000001</v>
      </c>
      <c r="E28" s="28"/>
      <c r="F28" s="28">
        <v>17333</v>
      </c>
      <c r="G28" s="28">
        <v>68172.945560000007</v>
      </c>
      <c r="H28" s="28"/>
      <c r="I28" s="28">
        <v>13829</v>
      </c>
      <c r="J28" s="28">
        <v>56625.458509999997</v>
      </c>
      <c r="K28" s="28"/>
      <c r="L28" s="28">
        <v>10138</v>
      </c>
      <c r="M28" s="28">
        <v>46550.379850000005</v>
      </c>
      <c r="N28" s="28"/>
      <c r="O28" s="28">
        <v>8992</v>
      </c>
      <c r="P28" s="28">
        <v>39016.196130000004</v>
      </c>
      <c r="Q28" s="28"/>
      <c r="R28" s="28">
        <v>5966</v>
      </c>
      <c r="S28" s="28">
        <v>24150.3302</v>
      </c>
      <c r="T28" s="28"/>
      <c r="U28" s="28">
        <v>3528</v>
      </c>
      <c r="V28" s="28">
        <v>13715</v>
      </c>
      <c r="X28" s="28">
        <v>754</v>
      </c>
      <c r="Y28" s="28">
        <v>2818</v>
      </c>
      <c r="Z28" s="28"/>
      <c r="AA28" s="28">
        <v>1045</v>
      </c>
      <c r="AB28" s="28">
        <v>3715</v>
      </c>
      <c r="AC28" s="28"/>
      <c r="AD28" s="63">
        <v>503</v>
      </c>
      <c r="AE28" s="63">
        <v>1725</v>
      </c>
      <c r="AF28" s="63"/>
      <c r="AG28" s="286">
        <f t="shared" si="3"/>
        <v>-51.866028708133967</v>
      </c>
      <c r="AH28" s="286">
        <f t="shared" si="4"/>
        <v>-53.566621803499324</v>
      </c>
      <c r="AI28" s="205"/>
      <c r="AJ28" s="286">
        <f t="shared" si="5"/>
        <v>-97.811521058127397</v>
      </c>
      <c r="AK28" s="286">
        <f t="shared" si="6"/>
        <v>-98.372821242533774</v>
      </c>
      <c r="AL28" s="515">
        <v>1045</v>
      </c>
      <c r="AM28" s="556">
        <v>3715</v>
      </c>
      <c r="AN28" s="85">
        <f t="shared" si="7"/>
        <v>0</v>
      </c>
      <c r="AO28" s="85">
        <f t="shared" si="8"/>
        <v>0</v>
      </c>
    </row>
    <row r="29" spans="1:51" s="33" customFormat="1" x14ac:dyDescent="0.25">
      <c r="A29" s="44" t="s">
        <v>1</v>
      </c>
      <c r="B29" s="44"/>
      <c r="C29" s="43">
        <v>231350</v>
      </c>
      <c r="D29" s="43">
        <v>1073584.3339</v>
      </c>
      <c r="E29" s="43"/>
      <c r="F29" s="43">
        <v>171784</v>
      </c>
      <c r="G29" s="43">
        <v>729540.73442999995</v>
      </c>
      <c r="H29" s="43"/>
      <c r="I29" s="43">
        <v>135978</v>
      </c>
      <c r="J29" s="43">
        <v>540250.53647000005</v>
      </c>
      <c r="K29" s="43"/>
      <c r="L29" s="43">
        <v>109411</v>
      </c>
      <c r="M29" s="43">
        <v>405165.85498</v>
      </c>
      <c r="N29" s="43"/>
      <c r="O29" s="43">
        <v>99442</v>
      </c>
      <c r="P29" s="43">
        <v>363942.40497999999</v>
      </c>
      <c r="Q29" s="43"/>
      <c r="R29" s="43">
        <v>70510</v>
      </c>
      <c r="S29" s="43">
        <v>248546.83189999999</v>
      </c>
      <c r="T29" s="43"/>
      <c r="U29" s="101">
        <v>63570</v>
      </c>
      <c r="V29" s="101">
        <v>200161</v>
      </c>
      <c r="X29" s="101">
        <v>21835</v>
      </c>
      <c r="Y29" s="101">
        <v>65345</v>
      </c>
      <c r="Z29" s="101"/>
      <c r="AA29" s="101">
        <v>22161</v>
      </c>
      <c r="AB29" s="101">
        <v>73589</v>
      </c>
      <c r="AC29" s="101"/>
      <c r="AD29" s="152">
        <v>30303</v>
      </c>
      <c r="AE29" s="152">
        <v>85147</v>
      </c>
      <c r="AF29" s="152"/>
      <c r="AG29" s="291">
        <f t="shared" si="3"/>
        <v>36.740219304183022</v>
      </c>
      <c r="AH29" s="291">
        <f t="shared" si="4"/>
        <v>15.706151734634252</v>
      </c>
      <c r="AI29" s="279"/>
      <c r="AJ29" s="291">
        <f t="shared" si="5"/>
        <v>-86.901664145234491</v>
      </c>
      <c r="AK29" s="291">
        <f t="shared" si="6"/>
        <v>-92.068904387726363</v>
      </c>
      <c r="AL29" s="515">
        <v>22161</v>
      </c>
      <c r="AM29" s="556">
        <v>73589</v>
      </c>
      <c r="AN29" s="85">
        <f t="shared" si="7"/>
        <v>0</v>
      </c>
      <c r="AO29" s="85">
        <f t="shared" si="8"/>
        <v>0</v>
      </c>
      <c r="AP29" s="304"/>
      <c r="AQ29"/>
      <c r="AR29"/>
      <c r="AS29"/>
      <c r="AT29"/>
      <c r="AU29"/>
      <c r="AV29"/>
      <c r="AW29"/>
      <c r="AX29"/>
      <c r="AY29"/>
    </row>
    <row r="30" spans="1:51" x14ac:dyDescent="0.25">
      <c r="A30" s="1"/>
      <c r="B30" s="1"/>
      <c r="C30" s="1"/>
      <c r="D30" s="78"/>
      <c r="E30" s="7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25"/>
      <c r="Y30" s="325"/>
      <c r="Z30" s="325"/>
      <c r="AA30" s="325"/>
      <c r="AB30" s="325"/>
      <c r="AC30" s="325"/>
      <c r="AD30" s="308"/>
      <c r="AE30" s="308"/>
      <c r="AF30" s="308"/>
      <c r="AG30" s="308"/>
      <c r="AH30" s="308"/>
      <c r="AI30" s="308"/>
      <c r="AJ30" s="88"/>
      <c r="AK30" s="308"/>
    </row>
    <row r="31" spans="1:51" ht="6" customHeight="1" x14ac:dyDescent="0.25">
      <c r="D31" s="30"/>
      <c r="E31" s="30"/>
      <c r="F31" s="30"/>
      <c r="G31" s="30"/>
      <c r="H31" s="30"/>
    </row>
    <row r="32" spans="1:51" s="456" customFormat="1" x14ac:dyDescent="0.25">
      <c r="A32" s="50" t="s">
        <v>531</v>
      </c>
      <c r="D32" s="30"/>
      <c r="E32" s="30"/>
      <c r="F32" s="30"/>
      <c r="G32" s="30"/>
      <c r="H32" s="30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</row>
    <row r="33" spans="1:30" x14ac:dyDescent="0.25">
      <c r="A33" s="50" t="s">
        <v>84</v>
      </c>
      <c r="AD33"/>
    </row>
    <row r="34" spans="1:30" x14ac:dyDescent="0.25">
      <c r="A34" s="50" t="s">
        <v>697</v>
      </c>
      <c r="AD34"/>
    </row>
    <row r="35" spans="1:30" x14ac:dyDescent="0.25">
      <c r="E35"/>
      <c r="F35"/>
      <c r="Y35" s="148"/>
      <c r="AD35"/>
    </row>
    <row r="36" spans="1:30" x14ac:dyDescent="0.25">
      <c r="E36"/>
      <c r="F36"/>
      <c r="G36"/>
      <c r="AD36"/>
    </row>
    <row r="37" spans="1:30" x14ac:dyDescent="0.25">
      <c r="E37"/>
      <c r="F37"/>
      <c r="G37"/>
      <c r="AD37"/>
    </row>
    <row r="38" spans="1:30" x14ac:dyDescent="0.25">
      <c r="E38"/>
      <c r="F38"/>
      <c r="G38"/>
    </row>
    <row r="39" spans="1:30" x14ac:dyDescent="0.25">
      <c r="E39"/>
      <c r="F39"/>
      <c r="G39"/>
    </row>
    <row r="40" spans="1:30" x14ac:dyDescent="0.25">
      <c r="E40"/>
      <c r="F40"/>
      <c r="G40"/>
    </row>
    <row r="41" spans="1:30" x14ac:dyDescent="0.25">
      <c r="E41"/>
      <c r="F41"/>
      <c r="G41"/>
    </row>
    <row r="42" spans="1:30" x14ac:dyDescent="0.25">
      <c r="E42"/>
      <c r="F42"/>
      <c r="G42"/>
    </row>
  </sheetData>
  <mergeCells count="17">
    <mergeCell ref="AG4:AH5"/>
    <mergeCell ref="AJ4:AK5"/>
    <mergeCell ref="C5:D5"/>
    <mergeCell ref="F5:G5"/>
    <mergeCell ref="I5:J5"/>
    <mergeCell ref="L5:M5"/>
    <mergeCell ref="O5:P5"/>
    <mergeCell ref="X5:Y5"/>
    <mergeCell ref="AA5:AB5"/>
    <mergeCell ref="AD5:AE5"/>
    <mergeCell ref="A4:A6"/>
    <mergeCell ref="R5:S5"/>
    <mergeCell ref="C7:AE7"/>
    <mergeCell ref="C15:AE15"/>
    <mergeCell ref="C23:AE23"/>
    <mergeCell ref="U5:V5"/>
    <mergeCell ref="C4:Y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zoomScaleNormal="100" workbookViewId="0"/>
  </sheetViews>
  <sheetFormatPr defaultRowHeight="15" x14ac:dyDescent="0.25"/>
  <cols>
    <col min="1" max="1" width="26" style="133" customWidth="1"/>
    <col min="2" max="2" width="2.28515625" style="133" customWidth="1"/>
    <col min="3" max="3" width="16.140625" style="133" customWidth="1"/>
    <col min="4" max="4" width="18.7109375" style="133" customWidth="1"/>
    <col min="5" max="5" width="26.140625" style="133" customWidth="1"/>
    <col min="6" max="6" width="0.85546875" style="159" customWidth="1"/>
    <col min="7" max="8" width="18.140625" style="159" customWidth="1"/>
    <col min="9" max="9" width="25.85546875" style="304" customWidth="1"/>
    <col min="10" max="10" width="0.85546875" style="159" customWidth="1"/>
    <col min="11" max="12" width="26.140625" style="159" customWidth="1"/>
    <col min="13" max="13" width="26.140625" style="304" customWidth="1"/>
    <col min="14" max="14" width="0.85546875" style="159" customWidth="1"/>
    <col min="15" max="17" width="26.140625" style="159" customWidth="1"/>
    <col min="18" max="18" width="0.85546875" style="159" customWidth="1"/>
    <col min="19" max="21" width="26.140625" style="159" customWidth="1"/>
    <col min="22" max="22" width="0.85546875" style="159" customWidth="1"/>
    <col min="23" max="25" width="26.140625" style="159" customWidth="1"/>
    <col min="26" max="26" width="0.85546875" style="159" customWidth="1"/>
    <col min="27" max="27" width="19.28515625" customWidth="1"/>
    <col min="28" max="28" width="19.5703125" customWidth="1"/>
    <col min="29" max="29" width="26.85546875" customWidth="1"/>
    <col min="30" max="30" width="0.85546875" style="191" customWidth="1"/>
    <col min="31" max="31" width="24" style="419" customWidth="1"/>
    <col min="32" max="32" width="17.28515625" style="419" customWidth="1"/>
    <col min="33" max="33" width="17" style="419" customWidth="1"/>
    <col min="34" max="34" width="0.85546875" style="456" customWidth="1"/>
    <col min="35" max="37" width="17" style="456" customWidth="1"/>
    <col min="38" max="38" width="0.85546875" style="456" customWidth="1"/>
    <col min="39" max="40" width="17" style="456" customWidth="1"/>
    <col min="41" max="41" width="17" style="304" customWidth="1"/>
    <col min="42" max="42" width="0.7109375" style="456" customWidth="1"/>
    <col min="43" max="43" width="29.7109375" style="304" customWidth="1"/>
    <col min="44" max="44" width="23.28515625" style="304" customWidth="1"/>
    <col min="45" max="45" width="0.85546875" style="304" customWidth="1"/>
    <col min="46" max="46" width="31.140625" style="304" customWidth="1"/>
    <col min="47" max="47" width="27.85546875" style="286" customWidth="1"/>
  </cols>
  <sheetData>
    <row r="1" spans="1:47" x14ac:dyDescent="0.25">
      <c r="A1" s="225" t="s">
        <v>326</v>
      </c>
      <c r="H1" s="456"/>
    </row>
    <row r="2" spans="1:47" s="7" customFormat="1" x14ac:dyDescent="0.25">
      <c r="A2" s="166" t="s">
        <v>360</v>
      </c>
      <c r="B2" s="166"/>
      <c r="I2" s="304"/>
      <c r="M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108"/>
      <c r="AR2" s="108"/>
      <c r="AS2" s="108"/>
      <c r="AT2" s="108"/>
      <c r="AU2" s="512"/>
    </row>
    <row r="3" spans="1:47" s="7" customFormat="1" x14ac:dyDescent="0.25">
      <c r="A3" s="14"/>
      <c r="B3" s="14"/>
      <c r="C3" s="14"/>
      <c r="D3" s="14"/>
      <c r="E3" s="14"/>
      <c r="F3" s="14"/>
      <c r="G3" s="14"/>
      <c r="H3" s="14"/>
      <c r="I3" s="308"/>
      <c r="J3" s="14"/>
      <c r="K3" s="14"/>
      <c r="L3" s="14"/>
      <c r="M3" s="30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109"/>
      <c r="AR3" s="109"/>
      <c r="AS3" s="109"/>
      <c r="AT3" s="109"/>
      <c r="AU3" s="197"/>
    </row>
    <row r="4" spans="1:47" x14ac:dyDescent="0.25">
      <c r="A4" s="696" t="s">
        <v>48</v>
      </c>
      <c r="B4" s="137"/>
      <c r="C4" s="702" t="s">
        <v>54</v>
      </c>
      <c r="D4" s="702"/>
      <c r="E4" s="702"/>
      <c r="F4" s="141"/>
      <c r="G4" s="702" t="s">
        <v>55</v>
      </c>
      <c r="H4" s="702"/>
      <c r="I4" s="702"/>
      <c r="J4" s="141"/>
      <c r="K4" s="702" t="s">
        <v>56</v>
      </c>
      <c r="L4" s="702"/>
      <c r="M4" s="702"/>
      <c r="N4" s="141"/>
      <c r="O4" s="702" t="s">
        <v>57</v>
      </c>
      <c r="P4" s="702"/>
      <c r="Q4" s="702"/>
      <c r="R4" s="141"/>
      <c r="S4" s="702" t="s">
        <v>58</v>
      </c>
      <c r="T4" s="702"/>
      <c r="U4" s="702"/>
      <c r="V4" s="141"/>
      <c r="W4" s="702" t="s">
        <v>59</v>
      </c>
      <c r="X4" s="702"/>
      <c r="Y4" s="702"/>
      <c r="Z4" s="141"/>
      <c r="AA4" s="702" t="s">
        <v>72</v>
      </c>
      <c r="AB4" s="702"/>
      <c r="AC4" s="702"/>
      <c r="AD4" s="194"/>
      <c r="AE4" s="702" t="s">
        <v>343</v>
      </c>
      <c r="AF4" s="702"/>
      <c r="AG4" s="702"/>
      <c r="AH4" s="477"/>
      <c r="AI4" s="702" t="s">
        <v>344</v>
      </c>
      <c r="AJ4" s="702"/>
      <c r="AK4" s="702"/>
      <c r="AL4" s="477"/>
      <c r="AM4" s="702" t="s">
        <v>345</v>
      </c>
      <c r="AN4" s="702"/>
      <c r="AO4" s="702"/>
      <c r="AP4" s="477"/>
      <c r="AQ4" s="682" t="s">
        <v>381</v>
      </c>
      <c r="AR4" s="682" t="s">
        <v>382</v>
      </c>
      <c r="AS4" s="535"/>
      <c r="AT4" s="682" t="s">
        <v>383</v>
      </c>
      <c r="AU4" s="710" t="s">
        <v>384</v>
      </c>
    </row>
    <row r="5" spans="1:47" ht="45" x14ac:dyDescent="0.25">
      <c r="A5" s="697"/>
      <c r="B5" s="136"/>
      <c r="C5" s="173" t="s">
        <v>65</v>
      </c>
      <c r="D5" s="174" t="s">
        <v>43</v>
      </c>
      <c r="E5" s="140" t="s">
        <v>75</v>
      </c>
      <c r="F5" s="140"/>
      <c r="G5" s="173" t="s">
        <v>65</v>
      </c>
      <c r="H5" s="174" t="s">
        <v>43</v>
      </c>
      <c r="I5" s="524" t="s">
        <v>75</v>
      </c>
      <c r="J5" s="140"/>
      <c r="K5" s="173" t="s">
        <v>65</v>
      </c>
      <c r="L5" s="174" t="s">
        <v>43</v>
      </c>
      <c r="M5" s="524" t="s">
        <v>75</v>
      </c>
      <c r="N5" s="140"/>
      <c r="O5" s="173" t="s">
        <v>65</v>
      </c>
      <c r="P5" s="174" t="s">
        <v>43</v>
      </c>
      <c r="Q5" s="140" t="s">
        <v>75</v>
      </c>
      <c r="R5" s="140"/>
      <c r="S5" s="173" t="s">
        <v>65</v>
      </c>
      <c r="T5" s="174" t="s">
        <v>43</v>
      </c>
      <c r="U5" s="140" t="s">
        <v>75</v>
      </c>
      <c r="V5" s="140"/>
      <c r="W5" s="173" t="s">
        <v>65</v>
      </c>
      <c r="X5" s="174" t="s">
        <v>43</v>
      </c>
      <c r="Y5" s="140" t="s">
        <v>75</v>
      </c>
      <c r="Z5" s="140"/>
      <c r="AA5" s="173" t="s">
        <v>65</v>
      </c>
      <c r="AB5" s="174" t="s">
        <v>43</v>
      </c>
      <c r="AC5" s="140" t="s">
        <v>75</v>
      </c>
      <c r="AD5" s="193"/>
      <c r="AE5" s="173" t="s">
        <v>65</v>
      </c>
      <c r="AF5" s="174" t="s">
        <v>43</v>
      </c>
      <c r="AG5" s="422" t="s">
        <v>75</v>
      </c>
      <c r="AH5" s="476"/>
      <c r="AI5" s="173" t="s">
        <v>65</v>
      </c>
      <c r="AJ5" s="174" t="s">
        <v>43</v>
      </c>
      <c r="AK5" s="476" t="s">
        <v>75</v>
      </c>
      <c r="AL5" s="476"/>
      <c r="AM5" s="173" t="s">
        <v>65</v>
      </c>
      <c r="AN5" s="174" t="s">
        <v>43</v>
      </c>
      <c r="AO5" s="642" t="s">
        <v>75</v>
      </c>
      <c r="AP5" s="476"/>
      <c r="AQ5" s="683"/>
      <c r="AR5" s="683"/>
      <c r="AS5" s="524"/>
      <c r="AT5" s="683"/>
      <c r="AU5" s="711"/>
    </row>
    <row r="6" spans="1:47" s="159" customFormat="1" x14ac:dyDescent="0.25">
      <c r="A6" s="206"/>
      <c r="B6" s="142"/>
      <c r="C6" s="171"/>
      <c r="D6" s="172"/>
      <c r="E6" s="139"/>
      <c r="F6" s="139"/>
      <c r="G6" s="139"/>
      <c r="H6" s="139"/>
      <c r="I6" s="525"/>
      <c r="J6" s="139"/>
      <c r="K6" s="139"/>
      <c r="L6" s="139"/>
      <c r="M6" s="525"/>
      <c r="N6" s="139"/>
      <c r="O6" s="139"/>
      <c r="P6" s="139"/>
      <c r="Q6" s="139"/>
      <c r="R6" s="139"/>
      <c r="S6" s="139"/>
      <c r="T6" s="139"/>
      <c r="U6" s="139"/>
      <c r="V6" s="139"/>
      <c r="W6" s="191"/>
      <c r="X6" s="139"/>
      <c r="Y6" s="139"/>
      <c r="Z6" s="139"/>
      <c r="AA6" s="171"/>
      <c r="AB6" s="172"/>
      <c r="AC6" s="139"/>
      <c r="AD6" s="192"/>
      <c r="AE6" s="423"/>
      <c r="AF6" s="423"/>
      <c r="AG6" s="423"/>
      <c r="AH6" s="475"/>
      <c r="AI6" s="475"/>
      <c r="AJ6" s="475"/>
      <c r="AK6" s="475"/>
      <c r="AL6" s="475"/>
      <c r="AM6" s="475"/>
      <c r="AN6" s="475"/>
      <c r="AO6" s="643"/>
      <c r="AP6" s="475"/>
      <c r="AQ6" s="304"/>
      <c r="AR6" s="304"/>
      <c r="AS6" s="304"/>
      <c r="AT6" s="304"/>
      <c r="AU6" s="286"/>
    </row>
    <row r="7" spans="1:47" x14ac:dyDescent="0.25">
      <c r="A7" s="225" t="s">
        <v>37</v>
      </c>
      <c r="B7" s="7">
        <v>1</v>
      </c>
      <c r="C7" s="138">
        <v>17990715</v>
      </c>
      <c r="D7" s="138">
        <v>6421</v>
      </c>
      <c r="E7" s="8">
        <f>D7/C7*1000</f>
        <v>0.35690632640225806</v>
      </c>
      <c r="F7" s="160"/>
      <c r="G7" s="28">
        <v>16649171</v>
      </c>
      <c r="H7" s="28">
        <v>5359</v>
      </c>
      <c r="I7" s="286">
        <f>H7/G7*1000</f>
        <v>0.32187788809424805</v>
      </c>
      <c r="J7" s="160"/>
      <c r="K7" s="28">
        <v>15288078</v>
      </c>
      <c r="L7" s="28">
        <v>4029</v>
      </c>
      <c r="M7" s="286">
        <f>L7/K7*1000</f>
        <v>0.26353868681203746</v>
      </c>
      <c r="N7" s="160"/>
      <c r="O7" s="28">
        <v>13535886</v>
      </c>
      <c r="P7" s="28">
        <v>2947</v>
      </c>
      <c r="Q7" s="160">
        <f>P7/O7*1000</f>
        <v>0.21771755465434625</v>
      </c>
      <c r="R7" s="160"/>
      <c r="S7" s="28">
        <v>12255462</v>
      </c>
      <c r="T7" s="28">
        <v>2134</v>
      </c>
      <c r="U7" s="160">
        <f>T7/S7*1000</f>
        <v>0.17412644256087612</v>
      </c>
      <c r="V7" s="160"/>
      <c r="W7" s="138">
        <v>11069874</v>
      </c>
      <c r="X7" s="138">
        <v>865</v>
      </c>
      <c r="Y7" s="160">
        <f>X7/W7*1000</f>
        <v>7.8140004122901494E-2</v>
      </c>
      <c r="Z7" s="160"/>
      <c r="AA7" s="138">
        <v>9698176</v>
      </c>
      <c r="AB7" s="28">
        <v>404</v>
      </c>
      <c r="AC7" s="4">
        <f>AB7/AA7*1000</f>
        <v>4.1657317829661984E-2</v>
      </c>
      <c r="AD7" s="4"/>
      <c r="AE7" s="138">
        <v>6855925</v>
      </c>
      <c r="AF7" s="85">
        <v>149</v>
      </c>
      <c r="AG7" s="299">
        <f>AF7/AE7*1000</f>
        <v>2.1733026542734932E-2</v>
      </c>
      <c r="AH7" s="299"/>
      <c r="AI7" s="138">
        <v>6121160</v>
      </c>
      <c r="AJ7" s="85">
        <v>96</v>
      </c>
      <c r="AK7" s="299">
        <f>AJ7/AI7*1000</f>
        <v>1.56833018578178E-2</v>
      </c>
      <c r="AL7" s="299"/>
      <c r="AM7" s="138">
        <v>5434453</v>
      </c>
      <c r="AN7" s="85">
        <v>144</v>
      </c>
      <c r="AO7" s="322">
        <f>AN7/AM7*1000</f>
        <v>2.6497607026870967E-2</v>
      </c>
      <c r="AP7" s="304"/>
      <c r="AQ7" s="286">
        <f>AO7-AK7</f>
        <v>1.0814305169053167E-2</v>
      </c>
      <c r="AR7" s="286">
        <f>(AO7-AK7)/AK7*100</f>
        <v>68.954262738126545</v>
      </c>
      <c r="AS7" s="286"/>
      <c r="AT7" s="286">
        <f t="shared" ref="AT7:AT28" si="0">AO7-E7</f>
        <v>-0.33040871937538707</v>
      </c>
      <c r="AU7" s="286">
        <f t="shared" ref="AU7:AU28" si="1">(AO7-E7)/E7*100</f>
        <v>-92.57575305711832</v>
      </c>
    </row>
    <row r="8" spans="1:47" x14ac:dyDescent="0.25">
      <c r="A8" s="225" t="s">
        <v>82</v>
      </c>
      <c r="B8" s="7">
        <v>1</v>
      </c>
      <c r="C8" s="138">
        <v>603738</v>
      </c>
      <c r="D8" s="138">
        <v>77</v>
      </c>
      <c r="E8" s="8">
        <f t="shared" ref="E8:E35" si="2">D8/C8*1000</f>
        <v>0.12753876681606924</v>
      </c>
      <c r="F8" s="160"/>
      <c r="G8" s="28">
        <v>553555</v>
      </c>
      <c r="H8" s="28">
        <v>71</v>
      </c>
      <c r="I8" s="286">
        <f t="shared" ref="I8:I35" si="3">H8/G8*1000</f>
        <v>0.12826187099746186</v>
      </c>
      <c r="J8" s="160"/>
      <c r="K8" s="28">
        <v>499411</v>
      </c>
      <c r="L8" s="28">
        <v>64</v>
      </c>
      <c r="M8" s="286">
        <f t="shared" ref="M8:M35" si="4">L8/K8*1000</f>
        <v>0.12815096183303931</v>
      </c>
      <c r="N8" s="160"/>
      <c r="O8" s="28">
        <v>443185</v>
      </c>
      <c r="P8" s="28">
        <v>32</v>
      </c>
      <c r="Q8" s="160">
        <f t="shared" ref="Q8:Q35" si="5">P8/O8*1000</f>
        <v>7.2204609813057763E-2</v>
      </c>
      <c r="R8" s="160"/>
      <c r="S8" s="28">
        <v>398524</v>
      </c>
      <c r="T8" s="28">
        <v>46</v>
      </c>
      <c r="U8" s="160">
        <f t="shared" ref="U8:U35" si="6">T8/S8*1000</f>
        <v>0.1154259216508918</v>
      </c>
      <c r="V8" s="160"/>
      <c r="W8" s="138">
        <v>355399</v>
      </c>
      <c r="X8" s="138">
        <v>3</v>
      </c>
      <c r="Y8" s="160">
        <f t="shared" ref="Y8:Y34" si="7">X8/W8*1000</f>
        <v>8.4412167732604761E-3</v>
      </c>
      <c r="Z8" s="160"/>
      <c r="AA8" s="138">
        <v>306810</v>
      </c>
      <c r="AB8" s="198">
        <v>0</v>
      </c>
      <c r="AC8" s="4">
        <f t="shared" ref="AC8:AC35" si="8">AB8/AA8*1000</f>
        <v>0</v>
      </c>
      <c r="AD8" s="4"/>
      <c r="AE8" s="138">
        <v>208667</v>
      </c>
      <c r="AF8" s="85">
        <v>0</v>
      </c>
      <c r="AG8" s="256">
        <v>0</v>
      </c>
      <c r="AH8" s="299"/>
      <c r="AI8" s="138">
        <v>170870</v>
      </c>
      <c r="AJ8" s="85">
        <v>0</v>
      </c>
      <c r="AK8" s="256">
        <f t="shared" ref="AK8:AK35" si="9">AJ8/AI8*1000</f>
        <v>0</v>
      </c>
      <c r="AL8" s="299"/>
      <c r="AM8" s="138">
        <v>154519</v>
      </c>
      <c r="AN8" s="85">
        <v>0</v>
      </c>
      <c r="AO8" s="256">
        <v>0</v>
      </c>
      <c r="AP8" s="304"/>
      <c r="AQ8" s="286">
        <f t="shared" ref="AQ8:AR35" si="10">AO8-AK8</f>
        <v>0</v>
      </c>
      <c r="AR8" s="286">
        <f t="shared" si="10"/>
        <v>0</v>
      </c>
      <c r="AS8" s="286"/>
      <c r="AT8" s="286">
        <f t="shared" si="0"/>
        <v>-0.12753876681606924</v>
      </c>
      <c r="AU8" s="286">
        <f t="shared" si="1"/>
        <v>-100</v>
      </c>
    </row>
    <row r="9" spans="1:47" x14ac:dyDescent="0.25">
      <c r="A9" s="225" t="s">
        <v>5</v>
      </c>
      <c r="B9" s="7">
        <v>1</v>
      </c>
      <c r="C9" s="138">
        <v>7798992</v>
      </c>
      <c r="D9" s="138">
        <v>1963</v>
      </c>
      <c r="E9" s="8">
        <f t="shared" si="2"/>
        <v>0.25169919394711521</v>
      </c>
      <c r="F9" s="160"/>
      <c r="G9" s="28">
        <v>7273017</v>
      </c>
      <c r="H9" s="28">
        <v>1708</v>
      </c>
      <c r="I9" s="286">
        <f t="shared" si="3"/>
        <v>0.23484064453582332</v>
      </c>
      <c r="J9" s="160"/>
      <c r="K9" s="28">
        <v>6803522</v>
      </c>
      <c r="L9" s="28">
        <v>1256</v>
      </c>
      <c r="M9" s="286">
        <f t="shared" si="4"/>
        <v>0.1846102650950493</v>
      </c>
      <c r="N9" s="160"/>
      <c r="O9" s="28">
        <v>6123720</v>
      </c>
      <c r="P9" s="28">
        <v>927</v>
      </c>
      <c r="Q9" s="160">
        <f t="shared" si="5"/>
        <v>0.15137857380807745</v>
      </c>
      <c r="R9" s="160"/>
      <c r="S9" s="28">
        <v>5567807</v>
      </c>
      <c r="T9" s="28">
        <v>835</v>
      </c>
      <c r="U9" s="160">
        <f t="shared" si="6"/>
        <v>0.14996927874834742</v>
      </c>
      <c r="V9" s="160"/>
      <c r="W9" s="138">
        <v>5088946</v>
      </c>
      <c r="X9" s="138">
        <v>455</v>
      </c>
      <c r="Y9" s="160">
        <f t="shared" si="7"/>
        <v>8.9409476932944473E-2</v>
      </c>
      <c r="Z9" s="160"/>
      <c r="AA9" s="138">
        <v>4528683</v>
      </c>
      <c r="AB9" s="28">
        <v>274</v>
      </c>
      <c r="AC9" s="4">
        <f t="shared" si="8"/>
        <v>6.0503241229293368E-2</v>
      </c>
      <c r="AD9" s="4"/>
      <c r="AE9" s="138">
        <v>3212751</v>
      </c>
      <c r="AF9" s="85">
        <v>31</v>
      </c>
      <c r="AG9" s="299">
        <f t="shared" ref="AG9:AG35" si="11">AF9/AE9*1000</f>
        <v>9.6490515449220941E-3</v>
      </c>
      <c r="AH9" s="299"/>
      <c r="AI9" s="138">
        <v>2861705</v>
      </c>
      <c r="AJ9" s="85">
        <v>96</v>
      </c>
      <c r="AK9" s="299">
        <f t="shared" si="9"/>
        <v>3.354643473034432E-2</v>
      </c>
      <c r="AL9" s="299"/>
      <c r="AM9" s="138">
        <v>2451507</v>
      </c>
      <c r="AN9" s="85">
        <v>77</v>
      </c>
      <c r="AO9" s="322">
        <f t="shared" ref="AO9:AO35" si="12">AN9/AM9*1000</f>
        <v>3.1409251533852448E-2</v>
      </c>
      <c r="AP9" s="304"/>
      <c r="AQ9" s="286">
        <f t="shared" si="10"/>
        <v>-2.1371831964918722E-3</v>
      </c>
      <c r="AR9" s="286">
        <f t="shared" ref="AR9:AR35" si="13">(AO9-AK9)/AK9*100</f>
        <v>-6.3708206659549722</v>
      </c>
      <c r="AS9" s="286"/>
      <c r="AT9" s="286">
        <f t="shared" si="0"/>
        <v>-0.22028994241326277</v>
      </c>
      <c r="AU9" s="286">
        <f t="shared" si="1"/>
        <v>-87.521115566046731</v>
      </c>
    </row>
    <row r="10" spans="1:47" x14ac:dyDescent="0.25">
      <c r="A10" s="225" t="s">
        <v>6</v>
      </c>
      <c r="B10" s="7">
        <v>1</v>
      </c>
      <c r="C10" s="138">
        <v>44864147</v>
      </c>
      <c r="D10" s="138">
        <v>51949</v>
      </c>
      <c r="E10" s="8">
        <f t="shared" si="2"/>
        <v>1.157917924974702</v>
      </c>
      <c r="F10" s="160"/>
      <c r="G10" s="28">
        <v>41002049</v>
      </c>
      <c r="H10" s="28">
        <v>42585</v>
      </c>
      <c r="I10" s="286">
        <f t="shared" si="3"/>
        <v>1.0386066315856557</v>
      </c>
      <c r="J10" s="160"/>
      <c r="K10" s="28">
        <v>37265172</v>
      </c>
      <c r="L10" s="28">
        <v>34781</v>
      </c>
      <c r="M10" s="286">
        <f t="shared" si="4"/>
        <v>0.9333379703708331</v>
      </c>
      <c r="N10" s="160"/>
      <c r="O10" s="28">
        <v>33264612</v>
      </c>
      <c r="P10" s="28">
        <v>27818</v>
      </c>
      <c r="Q10" s="160">
        <f t="shared" si="5"/>
        <v>0.83626407546854897</v>
      </c>
      <c r="R10" s="160"/>
      <c r="S10" s="28">
        <v>30513356</v>
      </c>
      <c r="T10" s="28">
        <v>23092</v>
      </c>
      <c r="U10" s="160">
        <f t="shared" si="6"/>
        <v>0.7567833574255155</v>
      </c>
      <c r="V10" s="160"/>
      <c r="W10" s="138">
        <v>27226092</v>
      </c>
      <c r="X10" s="138">
        <v>19599</v>
      </c>
      <c r="Y10" s="160">
        <f t="shared" si="7"/>
        <v>0.71986093340167956</v>
      </c>
      <c r="Z10" s="160"/>
      <c r="AA10" s="138">
        <v>23106834</v>
      </c>
      <c r="AB10" s="28">
        <v>22529</v>
      </c>
      <c r="AC10" s="4">
        <f t="shared" si="8"/>
        <v>0.97499293931829867</v>
      </c>
      <c r="AD10" s="4"/>
      <c r="AE10" s="138">
        <v>15406818</v>
      </c>
      <c r="AF10" s="85">
        <v>8243</v>
      </c>
      <c r="AG10" s="299">
        <f t="shared" si="11"/>
        <v>0.53502287104319657</v>
      </c>
      <c r="AH10" s="299"/>
      <c r="AI10" s="138">
        <v>13634932</v>
      </c>
      <c r="AJ10" s="85">
        <v>8878</v>
      </c>
      <c r="AK10" s="299">
        <f t="shared" si="9"/>
        <v>0.65112169242941587</v>
      </c>
      <c r="AL10" s="299"/>
      <c r="AM10" s="138">
        <v>11765246</v>
      </c>
      <c r="AN10" s="85">
        <v>12574</v>
      </c>
      <c r="AO10" s="322">
        <f t="shared" si="12"/>
        <v>1.0687409341037153</v>
      </c>
      <c r="AP10" s="304"/>
      <c r="AQ10" s="286">
        <f t="shared" si="10"/>
        <v>0.41761924167429942</v>
      </c>
      <c r="AR10" s="286">
        <f t="shared" si="13"/>
        <v>64.138431652631652</v>
      </c>
      <c r="AS10" s="286"/>
      <c r="AT10" s="286">
        <f t="shared" si="0"/>
        <v>-8.9176990870986739E-2</v>
      </c>
      <c r="AU10" s="286">
        <f t="shared" si="1"/>
        <v>-7.7014949805647976</v>
      </c>
    </row>
    <row r="11" spans="1:47" x14ac:dyDescent="0.25">
      <c r="A11" s="225" t="s">
        <v>83</v>
      </c>
      <c r="B11" s="7">
        <v>2</v>
      </c>
      <c r="C11" s="138">
        <v>1407778</v>
      </c>
      <c r="D11" s="138">
        <v>443</v>
      </c>
      <c r="E11" s="160">
        <f t="shared" si="2"/>
        <v>0.3146802976037415</v>
      </c>
      <c r="F11" s="160"/>
      <c r="G11" s="28">
        <v>1229257</v>
      </c>
      <c r="H11" s="28">
        <v>416</v>
      </c>
      <c r="I11" s="286">
        <f t="shared" si="3"/>
        <v>0.33841580727219778</v>
      </c>
      <c r="J11" s="160"/>
      <c r="K11" s="28">
        <v>1085475</v>
      </c>
      <c r="L11" s="28">
        <v>325</v>
      </c>
      <c r="M11" s="286">
        <f t="shared" si="4"/>
        <v>0.29940809323107392</v>
      </c>
      <c r="N11" s="160"/>
      <c r="O11" s="28">
        <v>930451</v>
      </c>
      <c r="P11" s="28">
        <v>203</v>
      </c>
      <c r="Q11" s="160">
        <f t="shared" si="5"/>
        <v>0.2181737673450832</v>
      </c>
      <c r="R11" s="160"/>
      <c r="S11" s="28">
        <v>806366</v>
      </c>
      <c r="T11" s="28">
        <v>177</v>
      </c>
      <c r="U11" s="160">
        <f t="shared" si="6"/>
        <v>0.21950330247059027</v>
      </c>
      <c r="V11" s="160"/>
      <c r="W11" s="138">
        <v>710785</v>
      </c>
      <c r="X11" s="138">
        <v>60</v>
      </c>
      <c r="Y11" s="160">
        <f t="shared" si="7"/>
        <v>8.4413711600554317E-2</v>
      </c>
      <c r="Z11" s="160"/>
      <c r="AA11" s="138">
        <v>588504</v>
      </c>
      <c r="AB11" s="28">
        <v>19</v>
      </c>
      <c r="AC11" s="4">
        <f t="shared" si="8"/>
        <v>3.228525209684216E-2</v>
      </c>
      <c r="AD11" s="4"/>
      <c r="AE11" s="138">
        <v>387201</v>
      </c>
      <c r="AF11" s="85">
        <v>2</v>
      </c>
      <c r="AG11" s="299">
        <f t="shared" si="11"/>
        <v>5.1652759161262499E-3</v>
      </c>
      <c r="AH11" s="299"/>
      <c r="AI11" s="138">
        <v>325336</v>
      </c>
      <c r="AJ11" s="85">
        <v>1</v>
      </c>
      <c r="AK11" s="299">
        <f t="shared" si="9"/>
        <v>3.0737452971696952E-3</v>
      </c>
      <c r="AL11" s="299"/>
      <c r="AM11" s="138">
        <v>311414</v>
      </c>
      <c r="AN11" s="85">
        <v>0</v>
      </c>
      <c r="AO11" s="256">
        <f t="shared" si="12"/>
        <v>0</v>
      </c>
      <c r="AP11" s="304"/>
      <c r="AQ11" s="286">
        <f t="shared" si="10"/>
        <v>-3.0737452971696952E-3</v>
      </c>
      <c r="AR11" s="286">
        <f t="shared" si="13"/>
        <v>-100</v>
      </c>
      <c r="AS11" s="286"/>
      <c r="AT11" s="286">
        <f t="shared" si="0"/>
        <v>-0.3146802976037415</v>
      </c>
      <c r="AU11" s="286">
        <f t="shared" si="1"/>
        <v>-100</v>
      </c>
    </row>
    <row r="12" spans="1:47" s="225" customFormat="1" x14ac:dyDescent="0.25">
      <c r="A12" s="225" t="s">
        <v>3</v>
      </c>
      <c r="B12" s="7"/>
      <c r="C12" s="239">
        <v>413343</v>
      </c>
      <c r="D12" s="166">
        <v>114</v>
      </c>
      <c r="E12" s="160">
        <f t="shared" si="2"/>
        <v>0.27580000145157896</v>
      </c>
      <c r="F12" s="160"/>
      <c r="G12" s="239">
        <v>361031</v>
      </c>
      <c r="H12" s="166">
        <v>92</v>
      </c>
      <c r="I12" s="286">
        <f t="shared" si="3"/>
        <v>0.2548257628846276</v>
      </c>
      <c r="J12" s="160"/>
      <c r="K12" s="239">
        <v>318339</v>
      </c>
      <c r="L12" s="247">
        <v>99</v>
      </c>
      <c r="M12" s="286">
        <f t="shared" si="4"/>
        <v>0.31098922846399596</v>
      </c>
      <c r="N12" s="160"/>
      <c r="O12" s="239">
        <v>268144</v>
      </c>
      <c r="P12" s="247">
        <v>55</v>
      </c>
      <c r="Q12" s="160">
        <f t="shared" si="5"/>
        <v>0.20511367026672234</v>
      </c>
      <c r="R12" s="160"/>
      <c r="S12" s="239">
        <v>228877</v>
      </c>
      <c r="T12" s="166">
        <v>59</v>
      </c>
      <c r="U12" s="160">
        <f t="shared" si="6"/>
        <v>0.25778037985468177</v>
      </c>
      <c r="V12" s="160"/>
      <c r="W12" s="239">
        <v>201439</v>
      </c>
      <c r="X12" s="247">
        <v>12</v>
      </c>
      <c r="Y12" s="160">
        <f t="shared" si="7"/>
        <v>5.9571383892890649E-2</v>
      </c>
      <c r="Z12" s="160"/>
      <c r="AA12" s="239">
        <v>165417</v>
      </c>
      <c r="AB12" s="247">
        <v>1</v>
      </c>
      <c r="AC12" s="4">
        <f t="shared" si="8"/>
        <v>6.0453278683569398E-3</v>
      </c>
      <c r="AD12" s="4"/>
      <c r="AE12" s="427">
        <v>102471</v>
      </c>
      <c r="AF12" s="242">
        <v>1</v>
      </c>
      <c r="AG12" s="299">
        <f t="shared" si="11"/>
        <v>9.7588586038976893E-3</v>
      </c>
      <c r="AH12" s="299"/>
      <c r="AI12" s="138">
        <v>86990</v>
      </c>
      <c r="AJ12" s="85">
        <v>1</v>
      </c>
      <c r="AK12" s="299">
        <f t="shared" si="9"/>
        <v>1.1495574203931486E-2</v>
      </c>
      <c r="AL12" s="299"/>
      <c r="AM12" s="138">
        <v>80840</v>
      </c>
      <c r="AN12" s="85">
        <v>0</v>
      </c>
      <c r="AO12" s="256">
        <f t="shared" si="12"/>
        <v>0</v>
      </c>
      <c r="AP12" s="166"/>
      <c r="AQ12" s="286">
        <f t="shared" si="10"/>
        <v>-1.1495574203931486E-2</v>
      </c>
      <c r="AR12" s="286">
        <f t="shared" si="13"/>
        <v>-100</v>
      </c>
      <c r="AS12" s="286"/>
      <c r="AT12" s="286">
        <f t="shared" si="0"/>
        <v>-0.27580000145157896</v>
      </c>
      <c r="AU12" s="286">
        <f t="shared" si="1"/>
        <v>-100</v>
      </c>
    </row>
    <row r="13" spans="1:47" s="225" customFormat="1" x14ac:dyDescent="0.25">
      <c r="A13" s="225" t="s">
        <v>4</v>
      </c>
      <c r="B13" s="7"/>
      <c r="C13" s="239">
        <v>994435</v>
      </c>
      <c r="D13" s="166">
        <v>329</v>
      </c>
      <c r="E13" s="160">
        <f t="shared" si="2"/>
        <v>0.33084113089342188</v>
      </c>
      <c r="F13" s="160"/>
      <c r="G13" s="239">
        <v>868226</v>
      </c>
      <c r="H13" s="166">
        <v>324</v>
      </c>
      <c r="I13" s="286">
        <f t="shared" si="3"/>
        <v>0.37317472639612265</v>
      </c>
      <c r="J13" s="160"/>
      <c r="K13" s="239">
        <v>767136</v>
      </c>
      <c r="L13" s="247">
        <v>226</v>
      </c>
      <c r="M13" s="286">
        <f t="shared" si="4"/>
        <v>0.29460226087681973</v>
      </c>
      <c r="N13" s="160"/>
      <c r="O13" s="239">
        <v>662307</v>
      </c>
      <c r="P13" s="247">
        <v>148</v>
      </c>
      <c r="Q13" s="160">
        <f t="shared" si="5"/>
        <v>0.22346132533704158</v>
      </c>
      <c r="R13" s="160"/>
      <c r="S13" s="239">
        <v>577489</v>
      </c>
      <c r="T13" s="166">
        <v>118</v>
      </c>
      <c r="U13" s="160">
        <f t="shared" si="6"/>
        <v>0.20433289638417357</v>
      </c>
      <c r="V13" s="160"/>
      <c r="W13" s="239">
        <v>509346</v>
      </c>
      <c r="X13" s="247">
        <v>48</v>
      </c>
      <c r="Y13" s="160">
        <f t="shared" si="7"/>
        <v>9.4238494068864781E-2</v>
      </c>
      <c r="Z13" s="160"/>
      <c r="AA13" s="239">
        <v>423087</v>
      </c>
      <c r="AB13" s="247">
        <v>18</v>
      </c>
      <c r="AC13" s="4">
        <f t="shared" si="8"/>
        <v>4.2544441214218347E-2</v>
      </c>
      <c r="AD13" s="4"/>
      <c r="AE13" s="427">
        <v>284730</v>
      </c>
      <c r="AF13" s="242">
        <v>1</v>
      </c>
      <c r="AG13" s="299">
        <f t="shared" si="11"/>
        <v>3.5120991816808907E-3</v>
      </c>
      <c r="AH13" s="299"/>
      <c r="AI13" s="138">
        <v>238346</v>
      </c>
      <c r="AJ13" s="85">
        <v>0</v>
      </c>
      <c r="AK13" s="256">
        <v>0</v>
      </c>
      <c r="AL13" s="299"/>
      <c r="AM13" s="138">
        <v>230574</v>
      </c>
      <c r="AN13" s="85">
        <v>0</v>
      </c>
      <c r="AO13" s="256">
        <f t="shared" si="12"/>
        <v>0</v>
      </c>
      <c r="AP13" s="166"/>
      <c r="AQ13" s="286">
        <f t="shared" si="10"/>
        <v>0</v>
      </c>
      <c r="AR13" s="286">
        <f t="shared" si="10"/>
        <v>0</v>
      </c>
      <c r="AS13" s="286"/>
      <c r="AT13" s="286">
        <f t="shared" si="0"/>
        <v>-0.33084113089342188</v>
      </c>
      <c r="AU13" s="286">
        <f t="shared" si="1"/>
        <v>-100</v>
      </c>
    </row>
    <row r="14" spans="1:47" x14ac:dyDescent="0.25">
      <c r="A14" s="225" t="s">
        <v>7</v>
      </c>
      <c r="B14" s="7">
        <v>2</v>
      </c>
      <c r="C14" s="138">
        <v>14369143</v>
      </c>
      <c r="D14" s="138">
        <v>6424</v>
      </c>
      <c r="E14" s="160">
        <f t="shared" si="2"/>
        <v>0.44706911191572107</v>
      </c>
      <c r="F14" s="160"/>
      <c r="G14" s="28">
        <v>13168662</v>
      </c>
      <c r="H14" s="28">
        <v>4498</v>
      </c>
      <c r="I14" s="286">
        <f t="shared" si="3"/>
        <v>0.34156849040547932</v>
      </c>
      <c r="J14" s="160"/>
      <c r="K14" s="28">
        <v>12129064</v>
      </c>
      <c r="L14" s="28">
        <v>3619</v>
      </c>
      <c r="M14" s="286">
        <f t="shared" si="4"/>
        <v>0.29837421914832013</v>
      </c>
      <c r="N14" s="160"/>
      <c r="O14" s="28">
        <v>10629301</v>
      </c>
      <c r="P14" s="28">
        <v>2812</v>
      </c>
      <c r="Q14" s="160">
        <f t="shared" si="5"/>
        <v>0.26455173298789825</v>
      </c>
      <c r="R14" s="160"/>
      <c r="S14" s="28">
        <v>9308252</v>
      </c>
      <c r="T14" s="28">
        <v>1790</v>
      </c>
      <c r="U14" s="160">
        <f t="shared" si="6"/>
        <v>0.19230248600918839</v>
      </c>
      <c r="V14" s="160"/>
      <c r="W14" s="138">
        <v>8457004</v>
      </c>
      <c r="X14" s="138">
        <v>1070</v>
      </c>
      <c r="Y14" s="160">
        <f t="shared" si="7"/>
        <v>0.12652234763043743</v>
      </c>
      <c r="Z14" s="160"/>
      <c r="AA14" s="138">
        <v>7197836</v>
      </c>
      <c r="AB14" s="28">
        <v>472</v>
      </c>
      <c r="AC14" s="4">
        <f t="shared" si="8"/>
        <v>6.5575264565627789E-2</v>
      </c>
      <c r="AD14" s="4"/>
      <c r="AE14" s="138">
        <v>4981613</v>
      </c>
      <c r="AF14" s="85">
        <v>114</v>
      </c>
      <c r="AG14" s="299">
        <f t="shared" si="11"/>
        <v>2.2884154188613205E-2</v>
      </c>
      <c r="AH14" s="299"/>
      <c r="AI14" s="138">
        <v>4288734</v>
      </c>
      <c r="AJ14" s="85">
        <v>156</v>
      </c>
      <c r="AK14" s="299">
        <f t="shared" si="9"/>
        <v>3.6374370618462229E-2</v>
      </c>
      <c r="AL14" s="299"/>
      <c r="AM14" s="138">
        <v>3708965</v>
      </c>
      <c r="AN14" s="85">
        <v>119</v>
      </c>
      <c r="AO14" s="322">
        <f t="shared" si="12"/>
        <v>3.2084422473655054E-2</v>
      </c>
      <c r="AP14" s="304"/>
      <c r="AQ14" s="286">
        <f t="shared" si="10"/>
        <v>-4.289948144807175E-3</v>
      </c>
      <c r="AR14" s="286">
        <f t="shared" si="13"/>
        <v>-11.793875940302215</v>
      </c>
      <c r="AS14" s="286"/>
      <c r="AT14" s="286">
        <f t="shared" si="0"/>
        <v>-0.41498468944206601</v>
      </c>
      <c r="AU14" s="286">
        <f t="shared" si="1"/>
        <v>-92.823386447752753</v>
      </c>
    </row>
    <row r="15" spans="1:47" x14ac:dyDescent="0.25">
      <c r="A15" s="225" t="s">
        <v>50</v>
      </c>
      <c r="B15" s="7">
        <v>2</v>
      </c>
      <c r="C15" s="138">
        <v>2897629</v>
      </c>
      <c r="D15" s="138">
        <v>941</v>
      </c>
      <c r="E15" s="8">
        <f t="shared" si="2"/>
        <v>0.32474826832558618</v>
      </c>
      <c r="F15" s="160"/>
      <c r="G15" s="28">
        <v>2670355</v>
      </c>
      <c r="H15" s="28">
        <v>827</v>
      </c>
      <c r="I15" s="286">
        <f t="shared" si="3"/>
        <v>0.30969665081983483</v>
      </c>
      <c r="J15" s="160"/>
      <c r="K15" s="28">
        <v>2484228</v>
      </c>
      <c r="L15" s="28">
        <v>456</v>
      </c>
      <c r="M15" s="286">
        <f t="shared" si="4"/>
        <v>0.18355803090537584</v>
      </c>
      <c r="N15" s="160"/>
      <c r="O15" s="28">
        <v>2129177</v>
      </c>
      <c r="P15" s="28">
        <v>378</v>
      </c>
      <c r="Q15" s="160">
        <f t="shared" si="5"/>
        <v>0.17753338496517668</v>
      </c>
      <c r="R15" s="160"/>
      <c r="S15" s="28">
        <v>1872854</v>
      </c>
      <c r="T15" s="28">
        <v>292</v>
      </c>
      <c r="U15" s="160">
        <f t="shared" si="6"/>
        <v>0.15591177956210148</v>
      </c>
      <c r="V15" s="160"/>
      <c r="W15" s="138">
        <v>1689226</v>
      </c>
      <c r="X15" s="138">
        <v>149</v>
      </c>
      <c r="Y15" s="160">
        <f t="shared" si="7"/>
        <v>8.8206077813152303E-2</v>
      </c>
      <c r="Z15" s="160"/>
      <c r="AA15" s="138">
        <v>1431673</v>
      </c>
      <c r="AB15" s="28">
        <v>85</v>
      </c>
      <c r="AC15" s="4">
        <f t="shared" si="8"/>
        <v>5.9371099406079465E-2</v>
      </c>
      <c r="AD15" s="4"/>
      <c r="AE15" s="138">
        <v>986172</v>
      </c>
      <c r="AF15" s="85">
        <v>3</v>
      </c>
      <c r="AG15" s="299">
        <f t="shared" si="11"/>
        <v>3.042065684282255E-3</v>
      </c>
      <c r="AH15" s="299"/>
      <c r="AI15" s="138">
        <v>847679</v>
      </c>
      <c r="AJ15" s="85">
        <v>10</v>
      </c>
      <c r="AK15" s="299">
        <f t="shared" si="9"/>
        <v>1.1796918408973208E-2</v>
      </c>
      <c r="AL15" s="299"/>
      <c r="AM15" s="138">
        <v>739590</v>
      </c>
      <c r="AN15" s="85">
        <v>1</v>
      </c>
      <c r="AO15" s="322">
        <f t="shared" si="12"/>
        <v>1.3521004881082762E-3</v>
      </c>
      <c r="AP15" s="304"/>
      <c r="AQ15" s="286">
        <f t="shared" si="10"/>
        <v>-1.0444817920864932E-2</v>
      </c>
      <c r="AR15" s="286">
        <f t="shared" si="13"/>
        <v>-88.538528103408638</v>
      </c>
      <c r="AS15" s="286"/>
      <c r="AT15" s="286">
        <f t="shared" si="0"/>
        <v>-0.32339616783747788</v>
      </c>
      <c r="AU15" s="286">
        <f t="shared" si="1"/>
        <v>-99.583646590302152</v>
      </c>
    </row>
    <row r="16" spans="1:47" x14ac:dyDescent="0.25">
      <c r="A16" s="225" t="s">
        <v>8</v>
      </c>
      <c r="B16" s="7">
        <v>2</v>
      </c>
      <c r="C16" s="138">
        <v>18123275</v>
      </c>
      <c r="D16" s="138">
        <v>8536</v>
      </c>
      <c r="E16" s="8">
        <f t="shared" si="2"/>
        <v>0.47099655001648433</v>
      </c>
      <c r="F16" s="160"/>
      <c r="G16" s="28">
        <v>16367491</v>
      </c>
      <c r="H16" s="28">
        <v>7006</v>
      </c>
      <c r="I16" s="286">
        <f t="shared" si="3"/>
        <v>0.42804361401512298</v>
      </c>
      <c r="J16" s="160"/>
      <c r="K16" s="28">
        <v>15399934</v>
      </c>
      <c r="L16" s="28">
        <v>5287</v>
      </c>
      <c r="M16" s="286">
        <f t="shared" si="4"/>
        <v>0.3433131596538011</v>
      </c>
      <c r="N16" s="160"/>
      <c r="O16" s="28">
        <v>13622896</v>
      </c>
      <c r="P16" s="28">
        <v>4442</v>
      </c>
      <c r="Q16" s="160">
        <f t="shared" si="5"/>
        <v>0.32606870081075273</v>
      </c>
      <c r="R16" s="160"/>
      <c r="S16" s="28">
        <v>12245022</v>
      </c>
      <c r="T16" s="28">
        <v>3507</v>
      </c>
      <c r="U16" s="160">
        <f t="shared" si="6"/>
        <v>0.28640209874673966</v>
      </c>
      <c r="V16" s="160"/>
      <c r="W16" s="138">
        <v>11134586</v>
      </c>
      <c r="X16" s="138">
        <v>1683</v>
      </c>
      <c r="Y16" s="160">
        <f t="shared" si="7"/>
        <v>0.15115065795890389</v>
      </c>
      <c r="Z16" s="160"/>
      <c r="AA16" s="138">
        <v>9807048</v>
      </c>
      <c r="AB16" s="28">
        <v>858</v>
      </c>
      <c r="AC16" s="4">
        <f t="shared" si="8"/>
        <v>8.748810039473652E-2</v>
      </c>
      <c r="AD16" s="4"/>
      <c r="AE16" s="138">
        <v>7014209</v>
      </c>
      <c r="AF16" s="85">
        <v>217</v>
      </c>
      <c r="AG16" s="299">
        <f t="shared" si="11"/>
        <v>3.0937201899743791E-2</v>
      </c>
      <c r="AH16" s="299"/>
      <c r="AI16" s="138">
        <v>6225449</v>
      </c>
      <c r="AJ16" s="85">
        <v>196</v>
      </c>
      <c r="AK16" s="299">
        <f t="shared" si="9"/>
        <v>3.1483672904556767E-2</v>
      </c>
      <c r="AL16" s="299"/>
      <c r="AM16" s="138">
        <v>5510253</v>
      </c>
      <c r="AN16" s="85">
        <v>172</v>
      </c>
      <c r="AO16" s="322">
        <f t="shared" si="12"/>
        <v>3.1214537699085686E-2</v>
      </c>
      <c r="AP16" s="304"/>
      <c r="AQ16" s="286">
        <f t="shared" si="10"/>
        <v>-2.6913520547108133E-4</v>
      </c>
      <c r="AR16" s="286">
        <f t="shared" si="13"/>
        <v>-0.85484055906364165</v>
      </c>
      <c r="AS16" s="286"/>
      <c r="AT16" s="286">
        <f t="shared" si="0"/>
        <v>-0.43978201231739866</v>
      </c>
      <c r="AU16" s="286">
        <f t="shared" si="1"/>
        <v>-93.372661074058144</v>
      </c>
    </row>
    <row r="17" spans="1:47" x14ac:dyDescent="0.25">
      <c r="A17" s="225" t="s">
        <v>9</v>
      </c>
      <c r="B17" s="7">
        <v>3</v>
      </c>
      <c r="C17" s="138">
        <v>17622772</v>
      </c>
      <c r="D17" s="138">
        <v>6513</v>
      </c>
      <c r="E17" s="8">
        <f t="shared" si="2"/>
        <v>0.36957863382673284</v>
      </c>
      <c r="F17" s="160"/>
      <c r="G17" s="28">
        <v>16323955</v>
      </c>
      <c r="H17" s="28">
        <v>4922</v>
      </c>
      <c r="I17" s="286">
        <f t="shared" si="3"/>
        <v>0.30152006667501841</v>
      </c>
      <c r="J17" s="160"/>
      <c r="K17" s="28">
        <v>15126036</v>
      </c>
      <c r="L17" s="28">
        <v>3813</v>
      </c>
      <c r="M17" s="286">
        <f t="shared" si="4"/>
        <v>0.2520819069847513</v>
      </c>
      <c r="N17" s="160"/>
      <c r="O17" s="28">
        <v>13612328</v>
      </c>
      <c r="P17" s="28">
        <v>2960</v>
      </c>
      <c r="Q17" s="160">
        <f t="shared" si="5"/>
        <v>0.21744994684230354</v>
      </c>
      <c r="R17" s="160"/>
      <c r="S17" s="28">
        <v>12117632</v>
      </c>
      <c r="T17" s="28">
        <v>2655</v>
      </c>
      <c r="U17" s="160">
        <f t="shared" si="6"/>
        <v>0.21910221402993588</v>
      </c>
      <c r="V17" s="160"/>
      <c r="W17" s="138">
        <v>10976994</v>
      </c>
      <c r="X17" s="138">
        <v>1124</v>
      </c>
      <c r="Y17" s="160">
        <f t="shared" si="7"/>
        <v>0.10239597470855864</v>
      </c>
      <c r="Z17" s="160"/>
      <c r="AA17" s="138">
        <v>9684217</v>
      </c>
      <c r="AB17" s="28">
        <v>541</v>
      </c>
      <c r="AC17" s="4">
        <f t="shared" si="8"/>
        <v>5.5864093090850817E-2</v>
      </c>
      <c r="AD17" s="4"/>
      <c r="AE17" s="138">
        <v>6773596</v>
      </c>
      <c r="AF17" s="85">
        <v>206</v>
      </c>
      <c r="AG17" s="299">
        <f t="shared" si="11"/>
        <v>3.041220645577327E-2</v>
      </c>
      <c r="AH17" s="299"/>
      <c r="AI17" s="138">
        <v>6037597</v>
      </c>
      <c r="AJ17" s="85">
        <v>186</v>
      </c>
      <c r="AK17" s="299">
        <f t="shared" si="9"/>
        <v>3.0806958463772925E-2</v>
      </c>
      <c r="AL17" s="299"/>
      <c r="AM17" s="138">
        <v>5329910</v>
      </c>
      <c r="AN17" s="85">
        <v>207</v>
      </c>
      <c r="AO17" s="322">
        <f t="shared" si="12"/>
        <v>3.8837428774594694E-2</v>
      </c>
      <c r="AP17" s="304"/>
      <c r="AQ17" s="286">
        <f t="shared" si="10"/>
        <v>8.030470310821769E-3</v>
      </c>
      <c r="AR17" s="286">
        <f t="shared" si="13"/>
        <v>26.067066374842245</v>
      </c>
      <c r="AS17" s="286"/>
      <c r="AT17" s="286">
        <f t="shared" si="0"/>
        <v>-0.33074120505213817</v>
      </c>
      <c r="AU17" s="286">
        <f t="shared" si="1"/>
        <v>-89.491430180240727</v>
      </c>
    </row>
    <row r="18" spans="1:47" x14ac:dyDescent="0.25">
      <c r="A18" s="225" t="s">
        <v>10</v>
      </c>
      <c r="B18" s="7">
        <v>3</v>
      </c>
      <c r="C18" s="138">
        <v>3688674</v>
      </c>
      <c r="D18" s="138">
        <v>2602</v>
      </c>
      <c r="E18" s="8">
        <f t="shared" si="2"/>
        <v>0.70540253760565452</v>
      </c>
      <c r="F18" s="160"/>
      <c r="G18" s="28">
        <v>3385256</v>
      </c>
      <c r="H18" s="28">
        <v>1603</v>
      </c>
      <c r="I18" s="286">
        <f t="shared" si="3"/>
        <v>0.47352401118261073</v>
      </c>
      <c r="J18" s="160"/>
      <c r="K18" s="28">
        <v>3120605</v>
      </c>
      <c r="L18" s="28">
        <v>1171</v>
      </c>
      <c r="M18" s="286">
        <f t="shared" si="4"/>
        <v>0.37524774843339676</v>
      </c>
      <c r="N18" s="160"/>
      <c r="O18" s="28">
        <v>2795952</v>
      </c>
      <c r="P18" s="28">
        <v>867</v>
      </c>
      <c r="Q18" s="160">
        <f t="shared" si="5"/>
        <v>0.31009116036326806</v>
      </c>
      <c r="R18" s="160"/>
      <c r="S18" s="28">
        <v>2459102</v>
      </c>
      <c r="T18" s="28">
        <v>953</v>
      </c>
      <c r="U18" s="160">
        <f t="shared" si="6"/>
        <v>0.38753984177964151</v>
      </c>
      <c r="V18" s="160"/>
      <c r="W18" s="138">
        <v>2279234</v>
      </c>
      <c r="X18" s="138">
        <v>309</v>
      </c>
      <c r="Y18" s="160">
        <f t="shared" si="7"/>
        <v>0.13557186317859421</v>
      </c>
      <c r="Z18" s="160"/>
      <c r="AA18" s="138">
        <v>2037814</v>
      </c>
      <c r="AB18" s="28">
        <v>51</v>
      </c>
      <c r="AC18" s="4">
        <f t="shared" si="8"/>
        <v>2.5026817952963323E-2</v>
      </c>
      <c r="AD18" s="4"/>
      <c r="AE18" s="138">
        <v>1476637</v>
      </c>
      <c r="AF18" s="85">
        <v>10</v>
      </c>
      <c r="AG18" s="299">
        <f t="shared" si="11"/>
        <v>6.7721450837274159E-3</v>
      </c>
      <c r="AH18" s="299"/>
      <c r="AI18" s="138">
        <v>1308143</v>
      </c>
      <c r="AJ18" s="85">
        <v>27</v>
      </c>
      <c r="AK18" s="299">
        <f t="shared" si="9"/>
        <v>2.0639945327078156E-2</v>
      </c>
      <c r="AL18" s="299"/>
      <c r="AM18" s="138">
        <v>1181472</v>
      </c>
      <c r="AN18" s="85">
        <v>10</v>
      </c>
      <c r="AO18" s="322">
        <f t="shared" si="12"/>
        <v>8.4640177676660981E-3</v>
      </c>
      <c r="AP18" s="304"/>
      <c r="AQ18" s="286">
        <f t="shared" si="10"/>
        <v>-1.2175927559412058E-2</v>
      </c>
      <c r="AR18" s="286">
        <f t="shared" si="13"/>
        <v>-58.992053353155441</v>
      </c>
      <c r="AS18" s="286"/>
      <c r="AT18" s="286">
        <f t="shared" si="0"/>
        <v>-0.69693851983798838</v>
      </c>
      <c r="AU18" s="286">
        <f t="shared" si="1"/>
        <v>-98.800115208488535</v>
      </c>
    </row>
    <row r="19" spans="1:47" x14ac:dyDescent="0.25">
      <c r="A19" s="225" t="s">
        <v>11</v>
      </c>
      <c r="B19" s="7">
        <v>3</v>
      </c>
      <c r="C19" s="138">
        <v>5845802</v>
      </c>
      <c r="D19" s="138">
        <v>3944</v>
      </c>
      <c r="E19" s="8">
        <f t="shared" si="2"/>
        <v>0.67467218356010006</v>
      </c>
      <c r="F19" s="160"/>
      <c r="G19" s="28">
        <v>5467049</v>
      </c>
      <c r="H19" s="28">
        <v>2769</v>
      </c>
      <c r="I19" s="286">
        <f t="shared" si="3"/>
        <v>0.50648896689969303</v>
      </c>
      <c r="J19" s="160"/>
      <c r="K19" s="28">
        <v>5124147</v>
      </c>
      <c r="L19" s="28">
        <v>1618</v>
      </c>
      <c r="M19" s="286">
        <f t="shared" si="4"/>
        <v>0.31575987183818105</v>
      </c>
      <c r="N19" s="160"/>
      <c r="O19" s="28">
        <v>4733687</v>
      </c>
      <c r="P19" s="28">
        <v>1172</v>
      </c>
      <c r="Q19" s="160">
        <f t="shared" si="5"/>
        <v>0.2475871345105834</v>
      </c>
      <c r="R19" s="160"/>
      <c r="S19" s="28">
        <v>4008650</v>
      </c>
      <c r="T19" s="28">
        <v>824</v>
      </c>
      <c r="U19" s="160">
        <f t="shared" si="6"/>
        <v>0.20555548626096068</v>
      </c>
      <c r="V19" s="160"/>
      <c r="W19" s="138">
        <v>3603588</v>
      </c>
      <c r="X19" s="138">
        <v>319</v>
      </c>
      <c r="Y19" s="160">
        <f t="shared" si="7"/>
        <v>8.8522883304084699E-2</v>
      </c>
      <c r="Z19" s="160"/>
      <c r="AA19" s="138">
        <v>3432330</v>
      </c>
      <c r="AB19" s="28">
        <v>99</v>
      </c>
      <c r="AC19" s="4">
        <f t="shared" si="8"/>
        <v>2.884338044418806E-2</v>
      </c>
      <c r="AD19" s="4"/>
      <c r="AE19" s="138">
        <v>2486504</v>
      </c>
      <c r="AF19" s="85">
        <v>14</v>
      </c>
      <c r="AG19" s="299">
        <f t="shared" si="11"/>
        <v>5.6303951250430322E-3</v>
      </c>
      <c r="AH19" s="299"/>
      <c r="AI19" s="138">
        <v>2274242</v>
      </c>
      <c r="AJ19" s="85">
        <v>26</v>
      </c>
      <c r="AK19" s="299">
        <f t="shared" si="9"/>
        <v>1.1432380547013026E-2</v>
      </c>
      <c r="AL19" s="299"/>
      <c r="AM19" s="138">
        <v>2023610</v>
      </c>
      <c r="AN19" s="85">
        <v>26</v>
      </c>
      <c r="AO19" s="322">
        <f t="shared" si="12"/>
        <v>1.2848325517268644E-2</v>
      </c>
      <c r="AP19" s="304"/>
      <c r="AQ19" s="286">
        <f t="shared" si="10"/>
        <v>1.4159449702556177E-3</v>
      </c>
      <c r="AR19" s="286">
        <f t="shared" si="13"/>
        <v>12.385390465554142</v>
      </c>
      <c r="AS19" s="286"/>
      <c r="AT19" s="286">
        <f t="shared" si="0"/>
        <v>-0.66182385804283139</v>
      </c>
      <c r="AU19" s="286">
        <f t="shared" si="1"/>
        <v>-98.095619497832146</v>
      </c>
    </row>
    <row r="20" spans="1:47" x14ac:dyDescent="0.25">
      <c r="A20" s="225" t="s">
        <v>12</v>
      </c>
      <c r="B20" s="7">
        <v>3</v>
      </c>
      <c r="C20" s="138">
        <v>26003875</v>
      </c>
      <c r="D20" s="138">
        <v>68487</v>
      </c>
      <c r="E20" s="8">
        <f t="shared" si="2"/>
        <v>2.6337228586124182</v>
      </c>
      <c r="F20" s="160"/>
      <c r="G20" s="28">
        <v>20795848</v>
      </c>
      <c r="H20" s="28">
        <v>43697</v>
      </c>
      <c r="I20" s="286">
        <f t="shared" si="3"/>
        <v>2.101236746873703</v>
      </c>
      <c r="J20" s="160"/>
      <c r="K20" s="28">
        <v>19444506</v>
      </c>
      <c r="L20" s="28">
        <v>35990</v>
      </c>
      <c r="M20" s="286">
        <f t="shared" si="4"/>
        <v>1.850908426267039</v>
      </c>
      <c r="N20" s="160"/>
      <c r="O20" s="28">
        <v>16923716</v>
      </c>
      <c r="P20" s="28">
        <v>33861</v>
      </c>
      <c r="Q20" s="160">
        <f t="shared" si="5"/>
        <v>2.0008017151788651</v>
      </c>
      <c r="R20" s="160"/>
      <c r="S20" s="28">
        <v>14947082</v>
      </c>
      <c r="T20" s="28">
        <v>35616</v>
      </c>
      <c r="U20" s="160">
        <f t="shared" si="6"/>
        <v>2.382806222645999</v>
      </c>
      <c r="V20" s="160"/>
      <c r="W20" s="138">
        <v>13328054</v>
      </c>
      <c r="X20" s="138">
        <v>28613</v>
      </c>
      <c r="Y20" s="160">
        <f t="shared" si="7"/>
        <v>2.1468250353727556</v>
      </c>
      <c r="Z20" s="160"/>
      <c r="AA20" s="138">
        <v>11569703</v>
      </c>
      <c r="AB20" s="28">
        <v>29372</v>
      </c>
      <c r="AC20" s="4">
        <f t="shared" si="8"/>
        <v>2.5386995673095498</v>
      </c>
      <c r="AD20" s="4"/>
      <c r="AE20" s="138">
        <v>8043922</v>
      </c>
      <c r="AF20" s="85">
        <v>10782</v>
      </c>
      <c r="AG20" s="299">
        <f t="shared" si="11"/>
        <v>1.3403909187582872</v>
      </c>
      <c r="AH20" s="299"/>
      <c r="AI20" s="138">
        <v>7069660</v>
      </c>
      <c r="AJ20" s="85">
        <v>10179</v>
      </c>
      <c r="AK20" s="299">
        <f t="shared" si="9"/>
        <v>1.4398146445515061</v>
      </c>
      <c r="AL20" s="299"/>
      <c r="AM20" s="138">
        <v>6259474</v>
      </c>
      <c r="AN20" s="85">
        <v>15685</v>
      </c>
      <c r="AO20" s="322">
        <f t="shared" si="12"/>
        <v>2.5058016056940247</v>
      </c>
      <c r="AP20" s="304"/>
      <c r="AQ20" s="286">
        <f t="shared" si="10"/>
        <v>1.0659869611425186</v>
      </c>
      <c r="AR20" s="286">
        <f t="shared" si="13"/>
        <v>74.036402197768126</v>
      </c>
      <c r="AS20" s="286"/>
      <c r="AT20" s="286">
        <f t="shared" si="0"/>
        <v>-0.12792125291839351</v>
      </c>
      <c r="AU20" s="286">
        <f t="shared" si="1"/>
        <v>-4.8570506384179337</v>
      </c>
    </row>
    <row r="21" spans="1:47" x14ac:dyDescent="0.25">
      <c r="A21" s="225" t="s">
        <v>13</v>
      </c>
      <c r="B21" s="7">
        <v>4</v>
      </c>
      <c r="C21" s="138">
        <v>4202632</v>
      </c>
      <c r="D21" s="138">
        <v>6296</v>
      </c>
      <c r="E21" s="8">
        <f t="shared" si="2"/>
        <v>1.498108804196989</v>
      </c>
      <c r="F21" s="160"/>
      <c r="G21" s="28">
        <v>3891318</v>
      </c>
      <c r="H21" s="28">
        <v>4075</v>
      </c>
      <c r="I21" s="286">
        <f t="shared" si="3"/>
        <v>1.0472030299245654</v>
      </c>
      <c r="J21" s="160"/>
      <c r="K21" s="28">
        <v>3706296</v>
      </c>
      <c r="L21" s="28">
        <v>3203</v>
      </c>
      <c r="M21" s="286">
        <f t="shared" si="4"/>
        <v>0.86420512554852602</v>
      </c>
      <c r="N21" s="160"/>
      <c r="O21" s="28">
        <v>3228165</v>
      </c>
      <c r="P21" s="28">
        <v>2513</v>
      </c>
      <c r="Q21" s="160">
        <f t="shared" si="5"/>
        <v>0.7784608283653407</v>
      </c>
      <c r="R21" s="160"/>
      <c r="S21" s="28">
        <v>2992904</v>
      </c>
      <c r="T21" s="28">
        <v>2077</v>
      </c>
      <c r="U21" s="160">
        <f t="shared" si="6"/>
        <v>0.6939748150959737</v>
      </c>
      <c r="V21" s="160"/>
      <c r="W21" s="138">
        <v>2684588</v>
      </c>
      <c r="X21" s="138">
        <v>1175</v>
      </c>
      <c r="Y21" s="160">
        <f t="shared" si="7"/>
        <v>0.43768354771756413</v>
      </c>
      <c r="Z21" s="160"/>
      <c r="AA21" s="138">
        <v>2504711</v>
      </c>
      <c r="AB21" s="28">
        <v>828</v>
      </c>
      <c r="AC21" s="4">
        <f t="shared" si="8"/>
        <v>0.33057706058702979</v>
      </c>
      <c r="AD21" s="4"/>
      <c r="AE21" s="138">
        <v>1852434</v>
      </c>
      <c r="AF21" s="85">
        <v>240</v>
      </c>
      <c r="AG21" s="299">
        <f t="shared" si="11"/>
        <v>0.1295592717473335</v>
      </c>
      <c r="AH21" s="299"/>
      <c r="AI21" s="138">
        <v>1676595</v>
      </c>
      <c r="AJ21" s="85">
        <v>170</v>
      </c>
      <c r="AK21" s="299">
        <f t="shared" si="9"/>
        <v>0.10139598412258179</v>
      </c>
      <c r="AL21" s="299"/>
      <c r="AM21" s="138">
        <v>1577098</v>
      </c>
      <c r="AN21" s="85">
        <v>140</v>
      </c>
      <c r="AO21" s="322">
        <f t="shared" si="12"/>
        <v>8.8770640759166519E-2</v>
      </c>
      <c r="AP21" s="304"/>
      <c r="AQ21" s="286">
        <f t="shared" si="10"/>
        <v>-1.2625343363415267E-2</v>
      </c>
      <c r="AR21" s="286">
        <f t="shared" si="13"/>
        <v>-12.451522091991306</v>
      </c>
      <c r="AS21" s="286"/>
      <c r="AT21" s="286">
        <f t="shared" si="0"/>
        <v>-1.4093381634378224</v>
      </c>
      <c r="AU21" s="286">
        <f t="shared" si="1"/>
        <v>-94.074486411769726</v>
      </c>
    </row>
    <row r="22" spans="1:47" x14ac:dyDescent="0.25">
      <c r="A22" s="225" t="s">
        <v>14</v>
      </c>
      <c r="B22" s="7">
        <v>4</v>
      </c>
      <c r="C22" s="138">
        <v>728126</v>
      </c>
      <c r="D22" s="138">
        <v>917</v>
      </c>
      <c r="E22" s="8">
        <f t="shared" si="2"/>
        <v>1.2593974119863871</v>
      </c>
      <c r="F22" s="160"/>
      <c r="G22" s="28">
        <v>679765</v>
      </c>
      <c r="H22" s="28">
        <v>659</v>
      </c>
      <c r="I22" s="286">
        <f t="shared" si="3"/>
        <v>0.96945267849918726</v>
      </c>
      <c r="J22" s="160"/>
      <c r="K22" s="28">
        <v>646168</v>
      </c>
      <c r="L22" s="28">
        <v>660</v>
      </c>
      <c r="M22" s="286">
        <f t="shared" si="4"/>
        <v>1.0214061977690014</v>
      </c>
      <c r="N22" s="160"/>
      <c r="O22" s="28">
        <v>578380</v>
      </c>
      <c r="P22" s="28">
        <v>514</v>
      </c>
      <c r="Q22" s="160">
        <f t="shared" si="5"/>
        <v>0.88868909713337252</v>
      </c>
      <c r="R22" s="160"/>
      <c r="S22" s="28">
        <v>525729</v>
      </c>
      <c r="T22" s="28">
        <v>406</v>
      </c>
      <c r="U22" s="160">
        <f t="shared" si="6"/>
        <v>0.77226099378196755</v>
      </c>
      <c r="V22" s="160"/>
      <c r="W22" s="138">
        <v>494304</v>
      </c>
      <c r="X22" s="138">
        <v>169</v>
      </c>
      <c r="Y22" s="160">
        <f t="shared" si="7"/>
        <v>0.34189486631708421</v>
      </c>
      <c r="Z22" s="160"/>
      <c r="AA22" s="138">
        <v>453776</v>
      </c>
      <c r="AB22" s="28">
        <v>160</v>
      </c>
      <c r="AC22" s="4">
        <f t="shared" si="8"/>
        <v>0.35259687599167872</v>
      </c>
      <c r="AD22" s="4"/>
      <c r="AE22" s="138">
        <v>347992</v>
      </c>
      <c r="AF22" s="85">
        <v>21</v>
      </c>
      <c r="AG22" s="299">
        <f t="shared" si="11"/>
        <v>6.0346214855513919E-2</v>
      </c>
      <c r="AH22" s="299"/>
      <c r="AI22" s="138">
        <v>302393</v>
      </c>
      <c r="AJ22" s="85">
        <v>18</v>
      </c>
      <c r="AK22" s="299">
        <f t="shared" si="9"/>
        <v>5.9525187421666508E-2</v>
      </c>
      <c r="AL22" s="299"/>
      <c r="AM22" s="138">
        <v>300951</v>
      </c>
      <c r="AN22" s="85">
        <v>18</v>
      </c>
      <c r="AO22" s="322">
        <f t="shared" si="12"/>
        <v>5.9810401028738892E-2</v>
      </c>
      <c r="AP22" s="304"/>
      <c r="AQ22" s="286">
        <f t="shared" si="10"/>
        <v>2.8521360707238486E-4</v>
      </c>
      <c r="AR22" s="286">
        <f t="shared" si="13"/>
        <v>0.47914776824133148</v>
      </c>
      <c r="AS22" s="286"/>
      <c r="AT22" s="286">
        <f t="shared" si="0"/>
        <v>-1.1995870109576483</v>
      </c>
      <c r="AU22" s="286">
        <f t="shared" si="1"/>
        <v>-95.250871531139424</v>
      </c>
    </row>
    <row r="23" spans="1:47" x14ac:dyDescent="0.25">
      <c r="A23" s="225" t="s">
        <v>15</v>
      </c>
      <c r="B23" s="7">
        <v>4</v>
      </c>
      <c r="C23" s="138">
        <v>13804540</v>
      </c>
      <c r="D23" s="138">
        <v>23870</v>
      </c>
      <c r="E23" s="8">
        <f t="shared" si="2"/>
        <v>1.7291412825056105</v>
      </c>
      <c r="F23" s="160"/>
      <c r="G23" s="28">
        <v>12783809</v>
      </c>
      <c r="H23" s="28">
        <v>19084</v>
      </c>
      <c r="I23" s="286">
        <f t="shared" si="3"/>
        <v>1.4928258080201293</v>
      </c>
      <c r="J23" s="160"/>
      <c r="K23" s="28">
        <v>12054680</v>
      </c>
      <c r="L23" s="28">
        <v>14409</v>
      </c>
      <c r="M23" s="286">
        <f t="shared" si="4"/>
        <v>1.1953034008368535</v>
      </c>
      <c r="N23" s="160"/>
      <c r="O23" s="28">
        <v>10772556</v>
      </c>
      <c r="P23" s="28">
        <v>9905</v>
      </c>
      <c r="Q23" s="160">
        <f t="shared" si="5"/>
        <v>0.91946609514028055</v>
      </c>
      <c r="R23" s="160"/>
      <c r="S23" s="28">
        <v>9722455</v>
      </c>
      <c r="T23" s="28">
        <v>8648</v>
      </c>
      <c r="U23" s="160">
        <f t="shared" si="6"/>
        <v>0.88948727456182619</v>
      </c>
      <c r="V23" s="160"/>
      <c r="W23" s="138">
        <v>8955879</v>
      </c>
      <c r="X23" s="138">
        <v>4562</v>
      </c>
      <c r="Y23" s="160">
        <f t="shared" si="7"/>
        <v>0.50938606919544138</v>
      </c>
      <c r="Z23" s="160"/>
      <c r="AA23" s="138">
        <v>8089048</v>
      </c>
      <c r="AB23" s="28">
        <v>1794</v>
      </c>
      <c r="AC23" s="4">
        <f t="shared" si="8"/>
        <v>0.22178135177341018</v>
      </c>
      <c r="AD23" s="4"/>
      <c r="AE23" s="138">
        <v>6053201</v>
      </c>
      <c r="AF23" s="85">
        <v>352</v>
      </c>
      <c r="AG23" s="299">
        <f t="shared" si="11"/>
        <v>5.8151050989385618E-2</v>
      </c>
      <c r="AH23" s="299"/>
      <c r="AI23" s="138">
        <v>5488911</v>
      </c>
      <c r="AJ23" s="85">
        <v>341</v>
      </c>
      <c r="AK23" s="299">
        <f t="shared" si="9"/>
        <v>6.2125255811216466E-2</v>
      </c>
      <c r="AL23" s="299"/>
      <c r="AM23" s="138">
        <v>5014828</v>
      </c>
      <c r="AN23" s="85">
        <v>212</v>
      </c>
      <c r="AO23" s="322">
        <f t="shared" si="12"/>
        <v>4.2274630356215606E-2</v>
      </c>
      <c r="AP23" s="304"/>
      <c r="AQ23" s="286">
        <f t="shared" si="10"/>
        <v>-1.985062545500086E-2</v>
      </c>
      <c r="AR23" s="286">
        <f t="shared" si="13"/>
        <v>-31.952585459482179</v>
      </c>
      <c r="AS23" s="286"/>
      <c r="AT23" s="286">
        <f t="shared" si="0"/>
        <v>-1.6868666521493949</v>
      </c>
      <c r="AU23" s="286">
        <f t="shared" si="1"/>
        <v>-97.555166209729407</v>
      </c>
    </row>
    <row r="24" spans="1:47" x14ac:dyDescent="0.25">
      <c r="A24" s="225" t="s">
        <v>16</v>
      </c>
      <c r="B24" s="7">
        <v>4</v>
      </c>
      <c r="C24" s="138">
        <v>12578489</v>
      </c>
      <c r="D24" s="138">
        <v>10744</v>
      </c>
      <c r="E24" s="8">
        <f t="shared" si="2"/>
        <v>0.85415664790898183</v>
      </c>
      <c r="F24" s="160"/>
      <c r="G24" s="28">
        <v>11937633</v>
      </c>
      <c r="H24" s="28">
        <v>8324</v>
      </c>
      <c r="I24" s="286">
        <f t="shared" si="3"/>
        <v>0.69729066055222166</v>
      </c>
      <c r="J24" s="160"/>
      <c r="K24" s="28">
        <v>11390541</v>
      </c>
      <c r="L24" s="28">
        <v>6559</v>
      </c>
      <c r="M24" s="286">
        <f t="shared" si="4"/>
        <v>0.575828663449787</v>
      </c>
      <c r="N24" s="160"/>
      <c r="O24" s="28">
        <v>10409878</v>
      </c>
      <c r="P24" s="28">
        <v>4489</v>
      </c>
      <c r="Q24" s="160">
        <f t="shared" si="5"/>
        <v>0.4312250345297034</v>
      </c>
      <c r="R24" s="160"/>
      <c r="S24" s="28">
        <v>9596549</v>
      </c>
      <c r="T24" s="28">
        <v>3666</v>
      </c>
      <c r="U24" s="160">
        <f t="shared" si="6"/>
        <v>0.38201232547241726</v>
      </c>
      <c r="V24" s="160"/>
      <c r="W24" s="138">
        <v>9240184</v>
      </c>
      <c r="X24" s="138">
        <v>1937</v>
      </c>
      <c r="Y24" s="160">
        <f t="shared" si="7"/>
        <v>0.20962786022442845</v>
      </c>
      <c r="Z24" s="160"/>
      <c r="AA24" s="138">
        <v>8595305</v>
      </c>
      <c r="AB24" s="28">
        <v>1082</v>
      </c>
      <c r="AC24" s="4">
        <f t="shared" si="8"/>
        <v>0.12588267664730918</v>
      </c>
      <c r="AD24" s="4"/>
      <c r="AE24" s="138">
        <v>6650018</v>
      </c>
      <c r="AF24" s="85">
        <v>369</v>
      </c>
      <c r="AG24" s="299">
        <f t="shared" si="11"/>
        <v>5.5488571609881354E-2</v>
      </c>
      <c r="AH24" s="299"/>
      <c r="AI24" s="138">
        <v>6075699</v>
      </c>
      <c r="AJ24" s="85">
        <v>320</v>
      </c>
      <c r="AK24" s="299">
        <f t="shared" si="9"/>
        <v>5.2668836951929317E-2</v>
      </c>
      <c r="AL24" s="299"/>
      <c r="AM24" s="138">
        <v>5575788</v>
      </c>
      <c r="AN24" s="85">
        <v>299</v>
      </c>
      <c r="AO24" s="322">
        <f t="shared" si="12"/>
        <v>5.3624707395618337E-2</v>
      </c>
      <c r="AP24" s="304"/>
      <c r="AQ24" s="286">
        <f t="shared" si="10"/>
        <v>9.5587044368902058E-4</v>
      </c>
      <c r="AR24" s="286">
        <f t="shared" si="13"/>
        <v>1.8148690933909184</v>
      </c>
      <c r="AS24" s="286"/>
      <c r="AT24" s="286">
        <f t="shared" si="0"/>
        <v>-0.80053194051336352</v>
      </c>
      <c r="AU24" s="286">
        <f t="shared" si="1"/>
        <v>-93.721911838198039</v>
      </c>
    </row>
    <row r="25" spans="1:47" x14ac:dyDescent="0.25">
      <c r="A25" s="225" t="s">
        <v>17</v>
      </c>
      <c r="B25" s="7">
        <v>4</v>
      </c>
      <c r="C25" s="138">
        <v>1548973</v>
      </c>
      <c r="D25" s="138">
        <v>1334</v>
      </c>
      <c r="E25" s="8">
        <f t="shared" si="2"/>
        <v>0.86121578620156714</v>
      </c>
      <c r="F25" s="160"/>
      <c r="G25" s="28">
        <v>1461793</v>
      </c>
      <c r="H25" s="28">
        <v>1113</v>
      </c>
      <c r="I25" s="286">
        <f t="shared" si="3"/>
        <v>0.76139371306334069</v>
      </c>
      <c r="J25" s="160"/>
      <c r="K25" s="28">
        <v>1419946</v>
      </c>
      <c r="L25" s="28">
        <v>682</v>
      </c>
      <c r="M25" s="286">
        <f t="shared" si="4"/>
        <v>0.48029995506871392</v>
      </c>
      <c r="N25" s="160"/>
      <c r="O25" s="28">
        <v>1303991</v>
      </c>
      <c r="P25" s="28">
        <v>562</v>
      </c>
      <c r="Q25" s="160">
        <f t="shared" si="5"/>
        <v>0.43098456967877846</v>
      </c>
      <c r="R25" s="160"/>
      <c r="S25" s="28">
        <v>1204165</v>
      </c>
      <c r="T25" s="28">
        <v>685</v>
      </c>
      <c r="U25" s="160">
        <f t="shared" si="6"/>
        <v>0.56885891883587381</v>
      </c>
      <c r="V25" s="160"/>
      <c r="W25" s="138">
        <v>1152604</v>
      </c>
      <c r="X25" s="138">
        <v>601</v>
      </c>
      <c r="Y25" s="160">
        <f t="shared" si="7"/>
        <v>0.52142800129098976</v>
      </c>
      <c r="Z25" s="160"/>
      <c r="AA25" s="138">
        <v>1075380</v>
      </c>
      <c r="AB25" s="28">
        <v>359</v>
      </c>
      <c r="AC25" s="4">
        <f t="shared" si="8"/>
        <v>0.3338354814112221</v>
      </c>
      <c r="AD25" s="4"/>
      <c r="AE25" s="138">
        <v>841852</v>
      </c>
      <c r="AF25" s="85">
        <v>85</v>
      </c>
      <c r="AG25" s="299">
        <f t="shared" si="11"/>
        <v>0.10096786608572528</v>
      </c>
      <c r="AH25" s="299"/>
      <c r="AI25" s="138">
        <v>781004</v>
      </c>
      <c r="AJ25" s="85">
        <v>75</v>
      </c>
      <c r="AK25" s="299">
        <f t="shared" si="9"/>
        <v>9.6030238001341861E-2</v>
      </c>
      <c r="AL25" s="299"/>
      <c r="AM25" s="138">
        <v>707591</v>
      </c>
      <c r="AN25" s="85">
        <v>84</v>
      </c>
      <c r="AO25" s="322">
        <f t="shared" si="12"/>
        <v>0.11871264614728</v>
      </c>
      <c r="AP25" s="304"/>
      <c r="AQ25" s="286">
        <f t="shared" si="10"/>
        <v>2.2682408145938138E-2</v>
      </c>
      <c r="AR25" s="286">
        <f t="shared" si="13"/>
        <v>23.62006865548036</v>
      </c>
      <c r="AS25" s="286"/>
      <c r="AT25" s="286">
        <f t="shared" si="0"/>
        <v>-0.74250314005428719</v>
      </c>
      <c r="AU25" s="286">
        <f t="shared" si="1"/>
        <v>-86.215690881507442</v>
      </c>
    </row>
    <row r="26" spans="1:47" x14ac:dyDescent="0.25">
      <c r="A26" s="225" t="s">
        <v>18</v>
      </c>
      <c r="B26" s="7">
        <v>4</v>
      </c>
      <c r="C26" s="138">
        <v>4389283</v>
      </c>
      <c r="D26" s="138">
        <v>6905</v>
      </c>
      <c r="E26" s="8">
        <f t="shared" si="2"/>
        <v>1.5731498743644463</v>
      </c>
      <c r="F26" s="160"/>
      <c r="G26" s="28">
        <v>4070696</v>
      </c>
      <c r="H26" s="28">
        <v>5735</v>
      </c>
      <c r="I26" s="286">
        <f t="shared" si="3"/>
        <v>1.4088499853587693</v>
      </c>
      <c r="J26" s="160"/>
      <c r="K26" s="28">
        <v>3931973</v>
      </c>
      <c r="L26" s="28">
        <v>4227</v>
      </c>
      <c r="M26" s="286">
        <f t="shared" si="4"/>
        <v>1.0750328143148491</v>
      </c>
      <c r="N26" s="160"/>
      <c r="O26" s="28">
        <v>3594053</v>
      </c>
      <c r="P26" s="28">
        <v>2871</v>
      </c>
      <c r="Q26" s="160">
        <f t="shared" si="5"/>
        <v>0.79881960560960008</v>
      </c>
      <c r="R26" s="160"/>
      <c r="S26" s="28">
        <v>3269924</v>
      </c>
      <c r="T26" s="28">
        <v>3047</v>
      </c>
      <c r="U26" s="160">
        <f t="shared" si="6"/>
        <v>0.93182593846217832</v>
      </c>
      <c r="V26" s="160"/>
      <c r="W26" s="138">
        <v>3070064</v>
      </c>
      <c r="X26" s="138">
        <v>1851</v>
      </c>
      <c r="Y26" s="160">
        <f t="shared" si="7"/>
        <v>0.60291902709520062</v>
      </c>
      <c r="Z26" s="160"/>
      <c r="AA26" s="138">
        <v>2840661</v>
      </c>
      <c r="AB26" s="28">
        <v>1115</v>
      </c>
      <c r="AC26" s="4">
        <f t="shared" si="8"/>
        <v>0.39251427748682438</v>
      </c>
      <c r="AD26" s="4"/>
      <c r="AE26" s="138">
        <v>2177999</v>
      </c>
      <c r="AF26" s="85">
        <v>243</v>
      </c>
      <c r="AG26" s="299">
        <f t="shared" si="11"/>
        <v>0.11157029915991698</v>
      </c>
      <c r="AH26" s="299"/>
      <c r="AI26" s="138">
        <v>2035968</v>
      </c>
      <c r="AJ26" s="85">
        <v>341</v>
      </c>
      <c r="AK26" s="299">
        <f t="shared" si="9"/>
        <v>0.16748789764868602</v>
      </c>
      <c r="AL26" s="299"/>
      <c r="AM26" s="138">
        <v>1847233</v>
      </c>
      <c r="AN26" s="85">
        <v>32</v>
      </c>
      <c r="AO26" s="322">
        <f t="shared" si="12"/>
        <v>1.732320719692643E-2</v>
      </c>
      <c r="AP26" s="304"/>
      <c r="AQ26" s="286">
        <f t="shared" si="10"/>
        <v>-0.15016469045175959</v>
      </c>
      <c r="AR26" s="286">
        <f t="shared" si="13"/>
        <v>-89.657039439791234</v>
      </c>
      <c r="AS26" s="286"/>
      <c r="AT26" s="286">
        <f t="shared" si="0"/>
        <v>-1.5558266671675198</v>
      </c>
      <c r="AU26" s="286">
        <f t="shared" si="1"/>
        <v>-98.898820291745878</v>
      </c>
    </row>
    <row r="27" spans="1:47" x14ac:dyDescent="0.25">
      <c r="A27" s="225" t="s">
        <v>19</v>
      </c>
      <c r="B27" s="7">
        <v>5</v>
      </c>
      <c r="C27" s="138">
        <v>15140016</v>
      </c>
      <c r="D27" s="138">
        <v>19286</v>
      </c>
      <c r="E27" s="8">
        <f t="shared" si="2"/>
        <v>1.2738427753312811</v>
      </c>
      <c r="F27" s="160"/>
      <c r="G27" s="28">
        <v>13983562</v>
      </c>
      <c r="H27" s="28">
        <v>14501</v>
      </c>
      <c r="I27" s="286">
        <f t="shared" si="3"/>
        <v>1.0370033043083013</v>
      </c>
      <c r="J27" s="160"/>
      <c r="K27" s="28">
        <v>13147717</v>
      </c>
      <c r="L27" s="28">
        <v>11583</v>
      </c>
      <c r="M27" s="286">
        <f t="shared" si="4"/>
        <v>0.88098945238933879</v>
      </c>
      <c r="N27" s="160"/>
      <c r="O27" s="28">
        <v>11830879</v>
      </c>
      <c r="P27" s="28">
        <v>8507</v>
      </c>
      <c r="Q27" s="160">
        <f t="shared" si="5"/>
        <v>0.71905054561034731</v>
      </c>
      <c r="R27" s="160"/>
      <c r="S27" s="28">
        <v>10826159</v>
      </c>
      <c r="T27" s="28">
        <v>7638</v>
      </c>
      <c r="U27" s="160">
        <f t="shared" si="6"/>
        <v>0.70551337736680209</v>
      </c>
      <c r="V27" s="160"/>
      <c r="W27" s="138">
        <v>10006178</v>
      </c>
      <c r="X27" s="138">
        <v>4518</v>
      </c>
      <c r="Y27" s="160">
        <f t="shared" si="7"/>
        <v>0.45152105029512768</v>
      </c>
      <c r="Z27" s="160"/>
      <c r="AA27" s="138">
        <v>8982807</v>
      </c>
      <c r="AB27" s="28">
        <v>2343</v>
      </c>
      <c r="AC27" s="4">
        <f t="shared" si="8"/>
        <v>0.26083160864972388</v>
      </c>
      <c r="AD27" s="4"/>
      <c r="AE27" s="138">
        <v>6717307</v>
      </c>
      <c r="AF27" s="85">
        <v>579</v>
      </c>
      <c r="AG27" s="299">
        <f t="shared" si="11"/>
        <v>8.6195256521698363E-2</v>
      </c>
      <c r="AH27" s="299"/>
      <c r="AI27" s="138">
        <v>6100517</v>
      </c>
      <c r="AJ27" s="85">
        <v>750</v>
      </c>
      <c r="AK27" s="299">
        <f t="shared" si="9"/>
        <v>0.12294039996937965</v>
      </c>
      <c r="AL27" s="299"/>
      <c r="AM27" s="138">
        <v>5562972</v>
      </c>
      <c r="AN27" s="85">
        <v>370</v>
      </c>
      <c r="AO27" s="322">
        <f t="shared" si="12"/>
        <v>6.6511210194838299E-2</v>
      </c>
      <c r="AP27" s="304"/>
      <c r="AQ27" s="286">
        <f t="shared" si="10"/>
        <v>-5.6429189774541352E-2</v>
      </c>
      <c r="AR27" s="286">
        <f t="shared" si="13"/>
        <v>-45.899630868775418</v>
      </c>
      <c r="AS27" s="286"/>
      <c r="AT27" s="286">
        <f t="shared" si="0"/>
        <v>-1.2073315651364429</v>
      </c>
      <c r="AU27" s="286">
        <f t="shared" si="1"/>
        <v>-94.778695496581918</v>
      </c>
    </row>
    <row r="28" spans="1:47" x14ac:dyDescent="0.25">
      <c r="A28" s="225" t="s">
        <v>20</v>
      </c>
      <c r="B28" s="57">
        <v>5</v>
      </c>
      <c r="C28" s="138">
        <v>5942353</v>
      </c>
      <c r="D28" s="138">
        <v>3698</v>
      </c>
      <c r="E28" s="8">
        <f t="shared" si="2"/>
        <v>0.62231240722319925</v>
      </c>
      <c r="F28" s="160"/>
      <c r="G28" s="28">
        <v>5523284</v>
      </c>
      <c r="H28" s="28">
        <v>2832</v>
      </c>
      <c r="I28" s="286">
        <f t="shared" si="3"/>
        <v>0.51273843604638103</v>
      </c>
      <c r="J28" s="160"/>
      <c r="K28" s="28">
        <v>5330416</v>
      </c>
      <c r="L28" s="28">
        <v>2246</v>
      </c>
      <c r="M28" s="286">
        <f t="shared" si="4"/>
        <v>0.42135548144835228</v>
      </c>
      <c r="N28" s="160"/>
      <c r="O28" s="28">
        <v>4770004</v>
      </c>
      <c r="P28" s="28">
        <v>1631</v>
      </c>
      <c r="Q28" s="160">
        <f t="shared" si="5"/>
        <v>0.3419284344415644</v>
      </c>
      <c r="R28" s="160"/>
      <c r="S28" s="28">
        <v>4349642</v>
      </c>
      <c r="T28" s="28">
        <v>1354</v>
      </c>
      <c r="U28" s="160">
        <f t="shared" si="6"/>
        <v>0.31128998662418655</v>
      </c>
      <c r="V28" s="160"/>
      <c r="W28" s="138">
        <v>4050731</v>
      </c>
      <c r="X28" s="138">
        <v>1448</v>
      </c>
      <c r="Y28" s="160">
        <f t="shared" si="7"/>
        <v>0.35746634372907016</v>
      </c>
      <c r="Z28" s="160"/>
      <c r="AA28" s="138">
        <v>3642747</v>
      </c>
      <c r="AB28" s="28">
        <v>1185</v>
      </c>
      <c r="AC28" s="4">
        <f t="shared" si="8"/>
        <v>0.32530395330776468</v>
      </c>
      <c r="AD28" s="4"/>
      <c r="AE28" s="138">
        <v>2744037</v>
      </c>
      <c r="AF28" s="85">
        <v>175</v>
      </c>
      <c r="AG28" s="299">
        <f t="shared" si="11"/>
        <v>6.377465026892859E-2</v>
      </c>
      <c r="AH28" s="299"/>
      <c r="AI28" s="138">
        <v>2524178</v>
      </c>
      <c r="AJ28" s="85">
        <v>295</v>
      </c>
      <c r="AK28" s="299">
        <f t="shared" si="9"/>
        <v>0.11686972947232722</v>
      </c>
      <c r="AL28" s="299"/>
      <c r="AM28" s="138">
        <v>2346289</v>
      </c>
      <c r="AN28" s="85">
        <v>133</v>
      </c>
      <c r="AO28" s="322">
        <f t="shared" si="12"/>
        <v>5.668525914753042E-2</v>
      </c>
      <c r="AP28" s="304"/>
      <c r="AQ28" s="286">
        <f t="shared" si="10"/>
        <v>-6.0184470324796804E-2</v>
      </c>
      <c r="AR28" s="286">
        <f t="shared" si="13"/>
        <v>-51.497056249323713</v>
      </c>
      <c r="AS28" s="286"/>
      <c r="AT28" s="286">
        <f t="shared" si="0"/>
        <v>-0.56562714807566883</v>
      </c>
      <c r="AU28" s="286">
        <f t="shared" si="1"/>
        <v>-90.891189298239468</v>
      </c>
    </row>
    <row r="29" spans="1:47" s="159" customFormat="1" x14ac:dyDescent="0.25">
      <c r="A29" s="225"/>
      <c r="B29" s="57"/>
      <c r="C29" s="138"/>
      <c r="D29" s="138"/>
      <c r="E29" s="160"/>
      <c r="F29" s="160"/>
      <c r="G29" s="191"/>
      <c r="H29" s="28"/>
      <c r="I29" s="286"/>
      <c r="J29" s="160"/>
      <c r="K29" s="28"/>
      <c r="L29" s="28"/>
      <c r="M29" s="286"/>
      <c r="N29" s="160"/>
      <c r="O29" s="28"/>
      <c r="P29" s="28"/>
      <c r="Q29" s="160"/>
      <c r="R29" s="160"/>
      <c r="S29" s="28"/>
      <c r="T29" s="28"/>
      <c r="U29" s="160"/>
      <c r="V29" s="160"/>
      <c r="W29" s="138"/>
      <c r="X29" s="138"/>
      <c r="Y29" s="160"/>
      <c r="Z29" s="160"/>
      <c r="AA29" s="138"/>
      <c r="AB29" s="28"/>
      <c r="AC29" s="4"/>
      <c r="AD29" s="4"/>
      <c r="AE29" s="148"/>
      <c r="AF29" s="304"/>
      <c r="AG29" s="299"/>
      <c r="AH29" s="299"/>
      <c r="AI29" s="456"/>
      <c r="AJ29" s="85"/>
      <c r="AK29" s="299"/>
      <c r="AL29" s="299"/>
      <c r="AM29" s="456"/>
      <c r="AN29" s="85"/>
      <c r="AO29" s="322"/>
      <c r="AP29" s="304"/>
      <c r="AQ29" s="286"/>
      <c r="AR29" s="286"/>
      <c r="AS29" s="286"/>
      <c r="AT29" s="286"/>
      <c r="AU29" s="286"/>
    </row>
    <row r="30" spans="1:47" s="178" customFormat="1" x14ac:dyDescent="0.25">
      <c r="A30" s="187" t="s">
        <v>38</v>
      </c>
      <c r="B30" s="187"/>
      <c r="C30" s="177">
        <f>C7+C8+C9+C10</f>
        <v>71257592</v>
      </c>
      <c r="D30" s="177">
        <v>60410</v>
      </c>
      <c r="E30" s="189">
        <f t="shared" si="2"/>
        <v>0.84776931558394508</v>
      </c>
      <c r="F30" s="189"/>
      <c r="G30" s="177">
        <f>G7+G8+G9+G10</f>
        <v>65477792</v>
      </c>
      <c r="H30" s="180">
        <v>49723</v>
      </c>
      <c r="I30" s="557">
        <f t="shared" si="3"/>
        <v>0.75938724384597445</v>
      </c>
      <c r="J30" s="189"/>
      <c r="K30" s="184">
        <f>K7+K8+K9+K10</f>
        <v>59856183</v>
      </c>
      <c r="L30" s="180">
        <v>40130</v>
      </c>
      <c r="M30" s="557">
        <f t="shared" si="4"/>
        <v>0.67044034531904584</v>
      </c>
      <c r="N30" s="189"/>
      <c r="O30" s="184">
        <f>O7+O8+O9+O10</f>
        <v>53367403</v>
      </c>
      <c r="P30" s="180">
        <v>31724</v>
      </c>
      <c r="Q30" s="189">
        <f t="shared" si="5"/>
        <v>0.59444526464965897</v>
      </c>
      <c r="R30" s="189"/>
      <c r="S30" s="184">
        <f>S7+S8+S9+S10</f>
        <v>48735149</v>
      </c>
      <c r="T30" s="180">
        <v>26107</v>
      </c>
      <c r="U30" s="189">
        <f t="shared" si="6"/>
        <v>0.53569139595736137</v>
      </c>
      <c r="V30" s="189"/>
      <c r="W30" s="177">
        <f>W7+W8+W9+W10</f>
        <v>43740311</v>
      </c>
      <c r="X30" s="177">
        <v>20922</v>
      </c>
      <c r="Y30" s="189">
        <f t="shared" si="7"/>
        <v>0.47832307365167109</v>
      </c>
      <c r="Z30" s="189"/>
      <c r="AA30" s="177">
        <f>AA7+AA8+AA9+AA10</f>
        <v>37640503</v>
      </c>
      <c r="AB30" s="184">
        <v>23207</v>
      </c>
      <c r="AC30" s="135">
        <f t="shared" si="8"/>
        <v>0.61654330177256134</v>
      </c>
      <c r="AD30" s="176"/>
      <c r="AE30" s="152">
        <v>25684161</v>
      </c>
      <c r="AF30" s="67">
        <v>8423</v>
      </c>
      <c r="AG30" s="135">
        <f t="shared" si="11"/>
        <v>0.32794530450108922</v>
      </c>
      <c r="AH30" s="135"/>
      <c r="AI30" s="152">
        <f>AI7+AI8+AI9+AI10</f>
        <v>22788667</v>
      </c>
      <c r="AJ30" s="67">
        <v>9070</v>
      </c>
      <c r="AK30" s="135">
        <f t="shared" si="9"/>
        <v>0.3980048503933995</v>
      </c>
      <c r="AL30" s="135"/>
      <c r="AM30" s="152">
        <f>AM7+AM8+AM9+AM10</f>
        <v>19805725</v>
      </c>
      <c r="AN30" s="67">
        <v>12795</v>
      </c>
      <c r="AO30" s="278">
        <f t="shared" si="12"/>
        <v>0.64602532853505734</v>
      </c>
      <c r="AP30" s="279"/>
      <c r="AQ30" s="291">
        <f t="shared" si="10"/>
        <v>0.24802047814165784</v>
      </c>
      <c r="AR30" s="291">
        <f t="shared" si="13"/>
        <v>62.315943611367352</v>
      </c>
      <c r="AS30" s="286"/>
      <c r="AT30" s="291">
        <f t="shared" ref="AT30:AT35" si="14">AO30-E30</f>
        <v>-0.20174398704888774</v>
      </c>
      <c r="AU30" s="291">
        <f t="shared" ref="AU30:AU35" si="15">(AO30-E30)/E30*100</f>
        <v>-23.79703810227268</v>
      </c>
    </row>
    <row r="31" spans="1:47" s="178" customFormat="1" x14ac:dyDescent="0.25">
      <c r="A31" s="187" t="s">
        <v>39</v>
      </c>
      <c r="B31" s="187"/>
      <c r="C31" s="177">
        <f>C11+C14+C15+C16</f>
        <v>36797825</v>
      </c>
      <c r="D31" s="177">
        <v>16344</v>
      </c>
      <c r="E31" s="189">
        <f t="shared" si="2"/>
        <v>0.44415668589108187</v>
      </c>
      <c r="F31" s="189"/>
      <c r="G31" s="177">
        <f>G11+G14+G15+G16</f>
        <v>33435765</v>
      </c>
      <c r="H31" s="180">
        <v>12747</v>
      </c>
      <c r="I31" s="557">
        <f t="shared" si="3"/>
        <v>0.3812384732336766</v>
      </c>
      <c r="J31" s="189"/>
      <c r="K31" s="184">
        <f>K11+K14+K15+K16</f>
        <v>31098701</v>
      </c>
      <c r="L31" s="180">
        <v>9687</v>
      </c>
      <c r="M31" s="557">
        <f t="shared" si="4"/>
        <v>0.31149211023315732</v>
      </c>
      <c r="N31" s="189"/>
      <c r="O31" s="184">
        <f>O11+O14+O15+O16</f>
        <v>27311825</v>
      </c>
      <c r="P31" s="180">
        <v>7835</v>
      </c>
      <c r="Q31" s="189">
        <f t="shared" si="5"/>
        <v>0.28687207830307931</v>
      </c>
      <c r="R31" s="189"/>
      <c r="S31" s="184">
        <f>S11+S14+S15+S16</f>
        <v>24232494</v>
      </c>
      <c r="T31" s="180">
        <v>5766</v>
      </c>
      <c r="U31" s="189">
        <f t="shared" si="6"/>
        <v>0.23794496761249584</v>
      </c>
      <c r="V31" s="189"/>
      <c r="W31" s="177">
        <f>W11+W14+W15+W16</f>
        <v>21991601</v>
      </c>
      <c r="X31" s="177">
        <v>2962</v>
      </c>
      <c r="Y31" s="189">
        <f t="shared" si="7"/>
        <v>0.13468778375889959</v>
      </c>
      <c r="Z31" s="189"/>
      <c r="AA31" s="177">
        <f>AA11+AA14+AA15+AA16</f>
        <v>19025061</v>
      </c>
      <c r="AB31" s="184">
        <v>1434</v>
      </c>
      <c r="AC31" s="135">
        <f t="shared" si="8"/>
        <v>7.5374265554260245E-2</v>
      </c>
      <c r="AD31" s="176"/>
      <c r="AE31" s="152">
        <v>13369195</v>
      </c>
      <c r="AF31" s="67">
        <v>336</v>
      </c>
      <c r="AG31" s="135">
        <f t="shared" si="11"/>
        <v>2.5132403259882141E-2</v>
      </c>
      <c r="AH31" s="135"/>
      <c r="AI31" s="152">
        <f>AI11+AI14+AI15+AI16</f>
        <v>11687198</v>
      </c>
      <c r="AJ31" s="67">
        <v>363</v>
      </c>
      <c r="AK31" s="135">
        <f t="shared" si="9"/>
        <v>3.105962609686257E-2</v>
      </c>
      <c r="AL31" s="135"/>
      <c r="AM31" s="152">
        <f>AM11+AM14+AM15+AM16</f>
        <v>10270222</v>
      </c>
      <c r="AN31" s="67">
        <v>292</v>
      </c>
      <c r="AO31" s="278">
        <f t="shared" si="12"/>
        <v>2.843171257641753E-2</v>
      </c>
      <c r="AP31" s="279"/>
      <c r="AQ31" s="291">
        <f t="shared" si="10"/>
        <v>-2.6279135204450403E-3</v>
      </c>
      <c r="AR31" s="291">
        <f t="shared" si="13"/>
        <v>-8.4608665675807799</v>
      </c>
      <c r="AS31" s="286"/>
      <c r="AT31" s="291">
        <f t="shared" si="14"/>
        <v>-0.41572497331466435</v>
      </c>
      <c r="AU31" s="291">
        <f t="shared" si="15"/>
        <v>-93.5987201184697</v>
      </c>
    </row>
    <row r="32" spans="1:47" s="178" customFormat="1" x14ac:dyDescent="0.25">
      <c r="A32" s="187" t="s">
        <v>23</v>
      </c>
      <c r="B32" s="187"/>
      <c r="C32" s="177">
        <f>C17+C18+C19+C20</f>
        <v>53161123</v>
      </c>
      <c r="D32" s="177">
        <v>81546</v>
      </c>
      <c r="E32" s="189">
        <f t="shared" si="2"/>
        <v>1.5339405076149351</v>
      </c>
      <c r="F32" s="189"/>
      <c r="G32" s="177">
        <f>G17+G18+G19+G20</f>
        <v>45972108</v>
      </c>
      <c r="H32" s="180">
        <v>52991</v>
      </c>
      <c r="I32" s="557">
        <f t="shared" si="3"/>
        <v>1.1526771841743693</v>
      </c>
      <c r="J32" s="189"/>
      <c r="K32" s="184">
        <f>K17+K18+K19+K20</f>
        <v>42815294</v>
      </c>
      <c r="L32" s="180">
        <v>42592</v>
      </c>
      <c r="M32" s="557">
        <f t="shared" si="4"/>
        <v>0.99478471407903923</v>
      </c>
      <c r="N32" s="189"/>
      <c r="O32" s="184">
        <f>O17+O18+O19+O20</f>
        <v>38065683</v>
      </c>
      <c r="P32" s="180">
        <v>38860</v>
      </c>
      <c r="Q32" s="189">
        <f t="shared" si="5"/>
        <v>1.0208670103200301</v>
      </c>
      <c r="R32" s="189"/>
      <c r="S32" s="184">
        <f>S17+S18+S19+S20</f>
        <v>33532466</v>
      </c>
      <c r="T32" s="180">
        <v>40048</v>
      </c>
      <c r="U32" s="189">
        <f t="shared" si="6"/>
        <v>1.1943052443563202</v>
      </c>
      <c r="V32" s="189"/>
      <c r="W32" s="177">
        <f>W17+W18+W19+W20</f>
        <v>30187870</v>
      </c>
      <c r="X32" s="177">
        <v>30365</v>
      </c>
      <c r="Y32" s="189">
        <f t="shared" si="7"/>
        <v>1.0058675885380453</v>
      </c>
      <c r="Z32" s="189"/>
      <c r="AA32" s="177">
        <f>AA17+AA18+AA19+AA20</f>
        <v>26724064</v>
      </c>
      <c r="AB32" s="184">
        <v>30063</v>
      </c>
      <c r="AC32" s="135">
        <f t="shared" si="8"/>
        <v>1.1249411766114614</v>
      </c>
      <c r="AD32" s="176"/>
      <c r="AE32" s="152">
        <v>18780659</v>
      </c>
      <c r="AF32" s="67">
        <v>11012</v>
      </c>
      <c r="AG32" s="135">
        <f t="shared" si="11"/>
        <v>0.58634790184945051</v>
      </c>
      <c r="AH32" s="135"/>
      <c r="AI32" s="152">
        <f>AI17+AI18+AI19+AI20</f>
        <v>16689642</v>
      </c>
      <c r="AJ32" s="67">
        <v>10418</v>
      </c>
      <c r="AK32" s="135">
        <f t="shared" si="9"/>
        <v>0.62421950093357303</v>
      </c>
      <c r="AL32" s="135"/>
      <c r="AM32" s="152">
        <f>AM17+AM18+AM19+AM20</f>
        <v>14794466</v>
      </c>
      <c r="AN32" s="67">
        <v>15928</v>
      </c>
      <c r="AO32" s="278">
        <f t="shared" si="12"/>
        <v>1.0766187843481476</v>
      </c>
      <c r="AP32" s="279"/>
      <c r="AQ32" s="291">
        <f t="shared" si="10"/>
        <v>0.45239928341457458</v>
      </c>
      <c r="AR32" s="291">
        <f t="shared" si="13"/>
        <v>72.474391257878551</v>
      </c>
      <c r="AS32" s="286"/>
      <c r="AT32" s="291">
        <f t="shared" si="14"/>
        <v>-0.45732172326678744</v>
      </c>
      <c r="AU32" s="291">
        <f t="shared" si="15"/>
        <v>-29.813524122774442</v>
      </c>
    </row>
    <row r="33" spans="1:47" s="178" customFormat="1" x14ac:dyDescent="0.25">
      <c r="A33" s="187" t="s">
        <v>24</v>
      </c>
      <c r="B33" s="187"/>
      <c r="C33" s="177">
        <f>C21+C22+C23+C24+C25+C26</f>
        <v>37252043</v>
      </c>
      <c r="D33" s="177">
        <v>50066</v>
      </c>
      <c r="E33" s="189">
        <f t="shared" si="2"/>
        <v>1.3439799798362737</v>
      </c>
      <c r="F33" s="189"/>
      <c r="G33" s="177">
        <f>G21+G22+G23+G24+G25+G26</f>
        <v>34825014</v>
      </c>
      <c r="H33" s="180">
        <v>38990</v>
      </c>
      <c r="I33" s="557">
        <f t="shared" si="3"/>
        <v>1.1195975398602855</v>
      </c>
      <c r="J33" s="189"/>
      <c r="K33" s="184">
        <f>K21+K22+K23+K24+K25+K26</f>
        <v>33149604</v>
      </c>
      <c r="L33" s="180">
        <v>29740</v>
      </c>
      <c r="M33" s="557">
        <f t="shared" si="4"/>
        <v>0.89714495533641969</v>
      </c>
      <c r="N33" s="189"/>
      <c r="O33" s="184">
        <f>O21+O22+O23+O24+O25+O26</f>
        <v>29887023</v>
      </c>
      <c r="P33" s="180">
        <v>20854</v>
      </c>
      <c r="Q33" s="189">
        <f t="shared" si="5"/>
        <v>0.69776103160224423</v>
      </c>
      <c r="R33" s="189"/>
      <c r="S33" s="184">
        <f>S21+S22+S23+S24+S25+S26</f>
        <v>27311726</v>
      </c>
      <c r="T33" s="180">
        <v>18529</v>
      </c>
      <c r="U33" s="189">
        <f t="shared" si="6"/>
        <v>0.67842654836241401</v>
      </c>
      <c r="V33" s="189"/>
      <c r="W33" s="177">
        <f>W21+W22+W23+W24+W25+W26</f>
        <v>25597623</v>
      </c>
      <c r="X33" s="177">
        <v>10295</v>
      </c>
      <c r="Y33" s="189">
        <f t="shared" si="7"/>
        <v>0.40218578107818842</v>
      </c>
      <c r="Z33" s="189"/>
      <c r="AA33" s="177">
        <f>AA21+AA22+AA23+AA24+AA25+AA26</f>
        <v>23558881</v>
      </c>
      <c r="AB33" s="184">
        <v>5338</v>
      </c>
      <c r="AC33" s="135">
        <f t="shared" si="8"/>
        <v>0.22658122005030715</v>
      </c>
      <c r="AD33" s="176"/>
      <c r="AE33" s="152">
        <v>17923496</v>
      </c>
      <c r="AF33" s="67">
        <v>1310</v>
      </c>
      <c r="AG33" s="135">
        <f t="shared" si="11"/>
        <v>7.3088419803815058E-2</v>
      </c>
      <c r="AH33" s="135"/>
      <c r="AI33" s="152">
        <f>AI21+AI22+AI23+AI24+AI25+AI26</f>
        <v>16360570</v>
      </c>
      <c r="AJ33" s="67">
        <v>1265</v>
      </c>
      <c r="AK33" s="135">
        <f t="shared" si="9"/>
        <v>7.7320044472778141E-2</v>
      </c>
      <c r="AL33" s="135"/>
      <c r="AM33" s="152">
        <f>AM21+AM22+AM23+AM24+AM25+AM26</f>
        <v>15023489</v>
      </c>
      <c r="AN33" s="67">
        <v>785</v>
      </c>
      <c r="AO33" s="278">
        <f t="shared" si="12"/>
        <v>5.2251510950618731E-2</v>
      </c>
      <c r="AP33" s="279"/>
      <c r="AQ33" s="291">
        <f t="shared" si="10"/>
        <v>-2.506853352215941E-2</v>
      </c>
      <c r="AR33" s="291">
        <f t="shared" si="13"/>
        <v>-32.421778457441555</v>
      </c>
      <c r="AS33" s="286"/>
      <c r="AT33" s="291">
        <f t="shared" si="14"/>
        <v>-1.291728468885655</v>
      </c>
      <c r="AU33" s="291">
        <f t="shared" si="15"/>
        <v>-96.112180855775534</v>
      </c>
    </row>
    <row r="34" spans="1:47" s="178" customFormat="1" x14ac:dyDescent="0.25">
      <c r="A34" s="187" t="s">
        <v>25</v>
      </c>
      <c r="B34" s="187"/>
      <c r="C34" s="177">
        <f>C27+C28</f>
        <v>21082369</v>
      </c>
      <c r="D34" s="177">
        <v>22984</v>
      </c>
      <c r="E34" s="189">
        <f t="shared" si="2"/>
        <v>1.090200062431314</v>
      </c>
      <c r="F34" s="189"/>
      <c r="G34" s="177">
        <f>G27+G28</f>
        <v>19506846</v>
      </c>
      <c r="H34" s="180">
        <v>17333</v>
      </c>
      <c r="I34" s="557">
        <f t="shared" si="3"/>
        <v>0.88855984201648996</v>
      </c>
      <c r="J34" s="189"/>
      <c r="K34" s="184">
        <f>K27+K28</f>
        <v>18478133</v>
      </c>
      <c r="L34" s="180">
        <v>13829</v>
      </c>
      <c r="M34" s="557">
        <f t="shared" si="4"/>
        <v>0.74839812009146156</v>
      </c>
      <c r="N34" s="189"/>
      <c r="O34" s="184">
        <f>O27+O28</f>
        <v>16600883</v>
      </c>
      <c r="P34" s="180">
        <v>10138</v>
      </c>
      <c r="Q34" s="189">
        <f t="shared" si="5"/>
        <v>0.6106904072512287</v>
      </c>
      <c r="R34" s="189"/>
      <c r="S34" s="184">
        <f>S27+S28</f>
        <v>15175801</v>
      </c>
      <c r="T34" s="180">
        <v>8992</v>
      </c>
      <c r="U34" s="189">
        <f t="shared" si="6"/>
        <v>0.59252226620525672</v>
      </c>
      <c r="V34" s="189"/>
      <c r="W34" s="177">
        <f>W27+W28</f>
        <v>14056909</v>
      </c>
      <c r="X34" s="177">
        <v>5966</v>
      </c>
      <c r="Y34" s="189">
        <f t="shared" si="7"/>
        <v>0.42441762979329239</v>
      </c>
      <c r="Z34" s="189"/>
      <c r="AA34" s="177">
        <f>AA27+AA28</f>
        <v>12625554</v>
      </c>
      <c r="AB34" s="184">
        <v>3528</v>
      </c>
      <c r="AC34" s="135">
        <f t="shared" si="8"/>
        <v>0.27943328269001111</v>
      </c>
      <c r="AD34" s="176"/>
      <c r="AE34" s="152">
        <v>9461344</v>
      </c>
      <c r="AF34" s="67">
        <v>754</v>
      </c>
      <c r="AG34" s="135">
        <f t="shared" si="11"/>
        <v>7.9692694822215526E-2</v>
      </c>
      <c r="AH34" s="135"/>
      <c r="AI34" s="152">
        <f>AI27+AI28</f>
        <v>8624695</v>
      </c>
      <c r="AJ34" s="67">
        <v>1045</v>
      </c>
      <c r="AK34" s="135">
        <f t="shared" si="9"/>
        <v>0.12116370491942034</v>
      </c>
      <c r="AL34" s="135"/>
      <c r="AM34" s="152">
        <f>AM27+AM28</f>
        <v>7909261</v>
      </c>
      <c r="AN34" s="67">
        <v>503</v>
      </c>
      <c r="AO34" s="278">
        <f t="shared" si="12"/>
        <v>6.3596333462759669E-2</v>
      </c>
      <c r="AP34" s="279"/>
      <c r="AQ34" s="291">
        <f t="shared" si="10"/>
        <v>-5.7567371456660674E-2</v>
      </c>
      <c r="AR34" s="291">
        <f t="shared" si="13"/>
        <v>-47.512059403387944</v>
      </c>
      <c r="AS34" s="286"/>
      <c r="AT34" s="291">
        <f t="shared" si="14"/>
        <v>-1.0266037289685543</v>
      </c>
      <c r="AU34" s="291">
        <f t="shared" si="15"/>
        <v>-94.166544687134774</v>
      </c>
    </row>
    <row r="35" spans="1:47" s="178" customFormat="1" x14ac:dyDescent="0.25">
      <c r="A35" s="179" t="s">
        <v>1</v>
      </c>
      <c r="B35" s="179"/>
      <c r="C35" s="190">
        <v>219550952</v>
      </c>
      <c r="D35" s="190">
        <v>231350</v>
      </c>
      <c r="E35" s="175">
        <f t="shared" si="2"/>
        <v>1.0537417300745753</v>
      </c>
      <c r="F35" s="175"/>
      <c r="G35" s="188">
        <v>199217525</v>
      </c>
      <c r="H35" s="185">
        <v>171784</v>
      </c>
      <c r="I35" s="558">
        <f t="shared" si="3"/>
        <v>0.86229361598584264</v>
      </c>
      <c r="J35" s="175"/>
      <c r="K35" s="188">
        <v>185397915</v>
      </c>
      <c r="L35" s="185">
        <v>135978</v>
      </c>
      <c r="M35" s="558">
        <f t="shared" si="4"/>
        <v>0.73343866893001464</v>
      </c>
      <c r="N35" s="175"/>
      <c r="O35" s="186">
        <v>165232817</v>
      </c>
      <c r="P35" s="185">
        <v>109411</v>
      </c>
      <c r="Q35" s="175">
        <f t="shared" si="5"/>
        <v>0.662162650171364</v>
      </c>
      <c r="R35" s="175"/>
      <c r="S35" s="186">
        <v>148987636</v>
      </c>
      <c r="T35" s="185">
        <v>99442</v>
      </c>
      <c r="U35" s="175">
        <f t="shared" si="6"/>
        <v>0.66745135817847334</v>
      </c>
      <c r="V35" s="175"/>
      <c r="W35" s="188">
        <v>135574314</v>
      </c>
      <c r="X35" s="190">
        <v>70510</v>
      </c>
      <c r="Y35" s="175">
        <f>X35/W35*1000</f>
        <v>0.52008376749005714</v>
      </c>
      <c r="Z35" s="175"/>
      <c r="AA35" s="182">
        <v>119574063</v>
      </c>
      <c r="AB35" s="186">
        <v>63570</v>
      </c>
      <c r="AC35" s="135">
        <f t="shared" si="8"/>
        <v>0.5316370323554197</v>
      </c>
      <c r="AD35" s="176"/>
      <c r="AE35" s="152">
        <v>85218855</v>
      </c>
      <c r="AF35" s="67">
        <v>21835</v>
      </c>
      <c r="AG35" s="135">
        <f t="shared" si="11"/>
        <v>0.25622263993103406</v>
      </c>
      <c r="AH35" s="135"/>
      <c r="AI35" s="152">
        <f>AI30+AI31+AI32+AI33+AI34</f>
        <v>76150772</v>
      </c>
      <c r="AJ35" s="67">
        <v>22161</v>
      </c>
      <c r="AK35" s="135">
        <f t="shared" si="9"/>
        <v>0.29101477789351893</v>
      </c>
      <c r="AL35" s="135"/>
      <c r="AM35" s="152">
        <f>AM30+AM31+AM32+AM33+AM34</f>
        <v>67803163</v>
      </c>
      <c r="AN35" s="67">
        <v>30303</v>
      </c>
      <c r="AO35" s="278">
        <f t="shared" si="12"/>
        <v>0.44692605269757107</v>
      </c>
      <c r="AP35" s="279"/>
      <c r="AQ35" s="291">
        <f t="shared" si="10"/>
        <v>0.15591127480405215</v>
      </c>
      <c r="AR35" s="291">
        <f t="shared" si="13"/>
        <v>53.575036956061183</v>
      </c>
      <c r="AS35" s="286"/>
      <c r="AT35" s="291">
        <f t="shared" si="14"/>
        <v>-0.60681567737700415</v>
      </c>
      <c r="AU35" s="291">
        <f t="shared" si="15"/>
        <v>-57.586755848993342</v>
      </c>
    </row>
    <row r="36" spans="1:47" s="2" customFormat="1" x14ac:dyDescent="0.25">
      <c r="A36" s="1"/>
      <c r="B36" s="1"/>
      <c r="C36" s="1"/>
      <c r="D36" s="1"/>
      <c r="E36" s="1"/>
      <c r="F36" s="1"/>
      <c r="G36" s="1"/>
      <c r="H36" s="1"/>
      <c r="I36" s="308"/>
      <c r="J36" s="1"/>
      <c r="K36" s="1"/>
      <c r="L36" s="1"/>
      <c r="M36" s="308"/>
      <c r="N36" s="1"/>
      <c r="O36" s="1"/>
      <c r="P36" s="1"/>
      <c r="Q36" s="1"/>
      <c r="R36" s="1"/>
      <c r="S36" s="18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08"/>
      <c r="AP36" s="325"/>
      <c r="AQ36" s="308"/>
      <c r="AR36" s="308"/>
      <c r="AS36" s="308"/>
      <c r="AT36" s="308"/>
      <c r="AU36" s="88"/>
    </row>
    <row r="37" spans="1:47" s="326" customFormat="1" ht="6" customHeight="1" x14ac:dyDescent="0.25">
      <c r="I37" s="307"/>
      <c r="M37" s="307"/>
      <c r="S37" s="181"/>
      <c r="AO37" s="307"/>
      <c r="AQ37" s="307"/>
      <c r="AR37" s="307"/>
      <c r="AS37" s="307"/>
      <c r="AT37" s="307"/>
      <c r="AU37" s="372"/>
    </row>
    <row r="38" spans="1:47" s="2" customFormat="1" x14ac:dyDescent="0.25">
      <c r="A38" s="50" t="s">
        <v>682</v>
      </c>
      <c r="I38" s="307"/>
      <c r="M38" s="307"/>
      <c r="S38" s="181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07"/>
      <c r="AP38" s="326"/>
      <c r="AQ38" s="304"/>
      <c r="AR38" s="304"/>
      <c r="AS38" s="304"/>
      <c r="AT38" s="304"/>
      <c r="AU38" s="286"/>
    </row>
    <row r="39" spans="1:47" x14ac:dyDescent="0.25">
      <c r="A39" s="50" t="s">
        <v>683</v>
      </c>
      <c r="S39" s="28"/>
    </row>
    <row r="40" spans="1:47" x14ac:dyDescent="0.25">
      <c r="S40" s="28"/>
    </row>
    <row r="41" spans="1:47" x14ac:dyDescent="0.25">
      <c r="A41" s="50"/>
      <c r="E41"/>
    </row>
    <row r="42" spans="1:47" x14ac:dyDescent="0.25">
      <c r="E42"/>
    </row>
    <row r="43" spans="1:47" x14ac:dyDescent="0.25">
      <c r="E43"/>
    </row>
    <row r="44" spans="1:47" x14ac:dyDescent="0.25">
      <c r="E44"/>
    </row>
    <row r="45" spans="1:47" x14ac:dyDescent="0.25">
      <c r="E45"/>
    </row>
    <row r="46" spans="1:47" x14ac:dyDescent="0.25">
      <c r="E46"/>
    </row>
    <row r="47" spans="1:47" x14ac:dyDescent="0.25">
      <c r="E47"/>
    </row>
  </sheetData>
  <mergeCells count="15">
    <mergeCell ref="AQ4:AQ5"/>
    <mergeCell ref="AR4:AR5"/>
    <mergeCell ref="AT4:AT5"/>
    <mergeCell ref="AU4:AU5"/>
    <mergeCell ref="A4:A5"/>
    <mergeCell ref="C4:E4"/>
    <mergeCell ref="AA4:AC4"/>
    <mergeCell ref="G4:I4"/>
    <mergeCell ref="K4:M4"/>
    <mergeCell ref="O4:Q4"/>
    <mergeCell ref="S4:U4"/>
    <mergeCell ref="W4:Y4"/>
    <mergeCell ref="AE4:AG4"/>
    <mergeCell ref="AI4:AK4"/>
    <mergeCell ref="AM4:AO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2"/>
  <sheetViews>
    <sheetView zoomScale="95" zoomScaleNormal="95" workbookViewId="0">
      <selection activeCell="A2" sqref="A2"/>
    </sheetView>
  </sheetViews>
  <sheetFormatPr defaultRowHeight="15" x14ac:dyDescent="0.25"/>
  <cols>
    <col min="1" max="1" width="25.85546875" customWidth="1"/>
    <col min="2" max="2" width="3.42578125" customWidth="1"/>
    <col min="3" max="3" width="12.5703125" style="191" customWidth="1"/>
    <col min="4" max="4" width="17.28515625" customWidth="1"/>
    <col min="5" max="5" width="11.5703125" style="7" customWidth="1"/>
    <col min="6" max="6" width="19.28515625" customWidth="1"/>
    <col min="7" max="7" width="14.28515625" style="59" customWidth="1"/>
    <col min="8" max="8" width="11.7109375" style="7" customWidth="1"/>
    <col min="9" max="9" width="16.5703125" style="205" customWidth="1"/>
    <col min="10" max="10" width="1" style="7" customWidth="1"/>
    <col min="11" max="11" width="12.5703125" style="7" customWidth="1"/>
    <col min="12" max="12" width="17" style="7" customWidth="1"/>
    <col min="13" max="13" width="11.5703125" style="7" customWidth="1"/>
    <col min="14" max="14" width="8.28515625" style="7" customWidth="1"/>
    <col min="15" max="15" width="17.7109375" style="7" customWidth="1"/>
    <col min="16" max="16" width="12.5703125" style="7" customWidth="1"/>
    <col min="17" max="17" width="15" style="7" customWidth="1"/>
    <col min="18" max="18" width="0.85546875" style="7" customWidth="1"/>
    <col min="19" max="19" width="12.5703125" style="7" customWidth="1"/>
    <col min="20" max="20" width="18.7109375" style="7" customWidth="1"/>
    <col min="21" max="21" width="11.85546875" style="7" customWidth="1"/>
    <col min="22" max="22" width="9.140625" style="7" customWidth="1"/>
    <col min="23" max="23" width="13.28515625" style="7" customWidth="1"/>
    <col min="24" max="24" width="11.5703125" style="7" customWidth="1"/>
    <col min="25" max="25" width="16.7109375" style="7" customWidth="1"/>
    <col min="26" max="26" width="0.85546875" style="7" customWidth="1"/>
    <col min="27" max="27" width="12.140625" style="7" bestFit="1" customWidth="1"/>
    <col min="28" max="28" width="16.140625" style="7" bestFit="1" customWidth="1"/>
    <col min="29" max="29" width="11.5703125" style="7" customWidth="1"/>
    <col min="30" max="30" width="8.28515625" style="7" customWidth="1"/>
    <col min="31" max="31" width="12.140625" style="7" bestFit="1" customWidth="1"/>
    <col min="32" max="32" width="11.5703125" style="7" customWidth="1"/>
    <col min="33" max="33" width="18.5703125" style="7" customWidth="1"/>
    <col min="34" max="34" width="0.85546875" style="7" customWidth="1"/>
    <col min="35" max="35" width="12.140625" style="7" bestFit="1" customWidth="1"/>
    <col min="36" max="36" width="16.140625" style="7" bestFit="1" customWidth="1"/>
    <col min="37" max="37" width="11.5703125" style="7" customWidth="1"/>
    <col min="38" max="38" width="8.28515625" style="7" customWidth="1"/>
    <col min="39" max="39" width="12.5703125" style="57" customWidth="1"/>
    <col min="40" max="40" width="11.5703125" style="7" customWidth="1"/>
    <col min="41" max="41" width="17.5703125" style="7" customWidth="1"/>
    <col min="42" max="42" width="0.85546875" style="7" customWidth="1"/>
    <col min="43" max="43" width="12.5703125" style="7" customWidth="1"/>
    <col min="44" max="44" width="18.42578125" style="7" customWidth="1"/>
    <col min="45" max="46" width="11.5703125" style="7" customWidth="1"/>
    <col min="47" max="47" width="12.5703125" style="7" customWidth="1"/>
    <col min="48" max="48" width="11.5703125" style="7" customWidth="1"/>
    <col min="49" max="49" width="17.5703125" style="7" customWidth="1"/>
    <col min="50" max="50" width="0.85546875" style="7" customWidth="1"/>
    <col min="51" max="51" width="12.5703125" style="7" customWidth="1"/>
    <col min="52" max="52" width="17.140625" style="7" customWidth="1"/>
    <col min="53" max="54" width="11.5703125" style="7" customWidth="1"/>
    <col min="55" max="55" width="12.5703125" style="7" customWidth="1"/>
    <col min="56" max="57" width="11.5703125" style="7" customWidth="1"/>
    <col min="58" max="58" width="0.85546875" style="304" customWidth="1"/>
    <col min="59" max="59" width="11.5703125" style="304" customWidth="1"/>
    <col min="60" max="60" width="16.85546875" style="304" bestFit="1" customWidth="1"/>
    <col min="61" max="63" width="11.5703125" style="304" customWidth="1"/>
    <col min="64" max="64" width="12.140625" style="304" bestFit="1" customWidth="1"/>
    <col min="65" max="65" width="11.5703125" style="304" customWidth="1"/>
    <col min="66" max="66" width="0.85546875" style="304" customWidth="1"/>
    <col min="67" max="67" width="11.5703125" style="304" customWidth="1"/>
    <col min="68" max="68" width="16.85546875" style="304" bestFit="1" customWidth="1"/>
    <col min="69" max="72" width="11.5703125" style="304" customWidth="1"/>
    <col min="73" max="73" width="17.140625" style="304" customWidth="1"/>
    <col min="74" max="74" width="0.85546875" style="304" customWidth="1"/>
    <col min="75" max="75" width="11.5703125" style="304" customWidth="1"/>
    <col min="76" max="76" width="17.28515625" style="304" customWidth="1"/>
    <col min="77" max="79" width="11.5703125" style="304" customWidth="1"/>
    <col min="80" max="80" width="12.85546875" style="304" bestFit="1" customWidth="1"/>
    <col min="81" max="81" width="17.140625" style="304" customWidth="1"/>
    <col min="82" max="82" width="0.85546875" customWidth="1"/>
    <col min="83" max="83" width="12.5703125" customWidth="1"/>
    <col min="84" max="84" width="12.42578125" customWidth="1"/>
    <col min="85" max="85" width="12.5703125" customWidth="1"/>
    <col min="86" max="86" width="9.140625" customWidth="1"/>
    <col min="87" max="88" width="11.5703125" customWidth="1"/>
    <col min="89" max="89" width="15.5703125" customWidth="1"/>
    <col min="90" max="90" width="0.85546875" customWidth="1"/>
    <col min="91" max="91" width="8.28515625" customWidth="1"/>
    <col min="92" max="92" width="11.5703125" customWidth="1"/>
    <col min="93" max="93" width="12" customWidth="1"/>
    <col min="94" max="94" width="9.140625" customWidth="1"/>
    <col min="95" max="95" width="11.5703125" customWidth="1"/>
    <col min="96" max="96" width="12.42578125" customWidth="1"/>
    <col min="97" max="97" width="15.28515625" customWidth="1"/>
  </cols>
  <sheetData>
    <row r="1" spans="1:97" x14ac:dyDescent="0.25">
      <c r="A1" s="191" t="s">
        <v>325</v>
      </c>
      <c r="B1" s="191"/>
      <c r="D1" s="191"/>
      <c r="F1" s="191"/>
      <c r="BO1"/>
      <c r="BP1" s="331"/>
      <c r="BQ1"/>
      <c r="BR1"/>
      <c r="BS1"/>
      <c r="BT1"/>
      <c r="BU1"/>
      <c r="BV1"/>
      <c r="BW1"/>
      <c r="BX1"/>
      <c r="BY1"/>
      <c r="BZ1"/>
      <c r="CA1"/>
      <c r="CB1"/>
      <c r="CE1" s="2"/>
    </row>
    <row r="2" spans="1:97" x14ac:dyDescent="0.25">
      <c r="A2" s="166" t="s">
        <v>393</v>
      </c>
      <c r="B2" s="166"/>
      <c r="C2" s="166"/>
      <c r="D2" s="7"/>
      <c r="E2" s="304"/>
      <c r="F2" s="7"/>
      <c r="G2" s="57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E2" s="251"/>
    </row>
    <row r="3" spans="1:97" s="304" customFormat="1" ht="15" customHeight="1" x14ac:dyDescent="0.25">
      <c r="A3" s="308"/>
      <c r="B3" s="308"/>
      <c r="C3" s="308"/>
      <c r="D3" s="308"/>
      <c r="E3" s="308"/>
      <c r="F3" s="308"/>
      <c r="G3" s="406"/>
      <c r="H3" s="308"/>
      <c r="I3" s="495"/>
      <c r="J3" s="308"/>
      <c r="K3" s="307"/>
      <c r="L3" s="307"/>
      <c r="M3" s="307"/>
      <c r="N3" s="307"/>
      <c r="O3" s="307"/>
      <c r="R3" s="308"/>
      <c r="Z3" s="308"/>
      <c r="AH3" s="308"/>
      <c r="AM3" s="57"/>
      <c r="AP3" s="308"/>
      <c r="CE3" s="407"/>
      <c r="CL3" s="308"/>
    </row>
    <row r="4" spans="1:97" x14ac:dyDescent="0.25">
      <c r="A4" s="709" t="s">
        <v>48</v>
      </c>
      <c r="B4" s="196"/>
      <c r="C4" s="712" t="s">
        <v>54</v>
      </c>
      <c r="D4" s="712"/>
      <c r="E4" s="712"/>
      <c r="F4" s="712"/>
      <c r="G4" s="712"/>
      <c r="H4" s="712"/>
      <c r="I4" s="712"/>
      <c r="J4" s="232"/>
      <c r="K4" s="717" t="s">
        <v>55</v>
      </c>
      <c r="L4" s="717"/>
      <c r="M4" s="717"/>
      <c r="N4" s="717"/>
      <c r="O4" s="717"/>
      <c r="P4" s="717"/>
      <c r="Q4" s="717"/>
      <c r="S4" s="712" t="s">
        <v>56</v>
      </c>
      <c r="T4" s="712"/>
      <c r="U4" s="712"/>
      <c r="V4" s="712"/>
      <c r="W4" s="712"/>
      <c r="X4" s="712"/>
      <c r="Y4" s="712"/>
      <c r="Z4" s="232"/>
      <c r="AA4" s="717" t="s">
        <v>57</v>
      </c>
      <c r="AB4" s="717"/>
      <c r="AC4" s="717"/>
      <c r="AD4" s="717"/>
      <c r="AE4" s="717"/>
      <c r="AF4" s="717"/>
      <c r="AG4" s="717"/>
      <c r="AH4" s="232"/>
      <c r="AI4" s="717" t="s">
        <v>58</v>
      </c>
      <c r="AJ4" s="717"/>
      <c r="AK4" s="717"/>
      <c r="AL4" s="717"/>
      <c r="AM4" s="717"/>
      <c r="AN4" s="717"/>
      <c r="AO4" s="717"/>
      <c r="AP4" s="232"/>
      <c r="AQ4" s="712" t="s">
        <v>59</v>
      </c>
      <c r="AR4" s="712"/>
      <c r="AS4" s="712"/>
      <c r="AT4" s="712"/>
      <c r="AU4" s="712"/>
      <c r="AV4" s="712"/>
      <c r="AW4" s="712"/>
      <c r="AX4" s="232"/>
      <c r="AY4" s="712" t="s">
        <v>72</v>
      </c>
      <c r="AZ4" s="712"/>
      <c r="BA4" s="712"/>
      <c r="BB4" s="712"/>
      <c r="BC4" s="712"/>
      <c r="BD4" s="712"/>
      <c r="BE4" s="712"/>
      <c r="BF4" s="528"/>
      <c r="BG4" s="712" t="s">
        <v>343</v>
      </c>
      <c r="BH4" s="712"/>
      <c r="BI4" s="712"/>
      <c r="BJ4" s="712"/>
      <c r="BK4" s="712"/>
      <c r="BL4" s="712"/>
      <c r="BM4" s="712"/>
      <c r="BN4" s="539"/>
      <c r="BO4" s="712" t="s">
        <v>344</v>
      </c>
      <c r="BP4" s="712"/>
      <c r="BQ4" s="712"/>
      <c r="BR4" s="712"/>
      <c r="BS4" s="712"/>
      <c r="BT4" s="712"/>
      <c r="BU4" s="712"/>
      <c r="BV4" s="538"/>
      <c r="BW4" s="712" t="s">
        <v>345</v>
      </c>
      <c r="BX4" s="712"/>
      <c r="BY4" s="712"/>
      <c r="BZ4" s="712"/>
      <c r="CA4" s="712"/>
      <c r="CB4" s="712"/>
      <c r="CC4" s="712"/>
      <c r="CE4" s="712" t="s">
        <v>363</v>
      </c>
      <c r="CF4" s="712"/>
      <c r="CG4" s="712"/>
      <c r="CH4" s="712"/>
      <c r="CI4" s="712"/>
      <c r="CJ4" s="712"/>
      <c r="CK4" s="712"/>
      <c r="CM4" s="712" t="s">
        <v>364</v>
      </c>
      <c r="CN4" s="712"/>
      <c r="CO4" s="712"/>
      <c r="CP4" s="712"/>
      <c r="CQ4" s="712"/>
      <c r="CR4" s="712"/>
      <c r="CS4" s="712"/>
    </row>
    <row r="5" spans="1:97" s="191" customFormat="1" ht="15" customHeight="1" x14ac:dyDescent="0.25">
      <c r="A5" s="709"/>
      <c r="B5" s="196"/>
      <c r="C5" s="692" t="s">
        <v>65</v>
      </c>
      <c r="D5" s="692"/>
      <c r="E5" s="692"/>
      <c r="F5" s="714" t="s">
        <v>43</v>
      </c>
      <c r="G5" s="714"/>
      <c r="H5" s="714"/>
      <c r="I5" s="715" t="s">
        <v>394</v>
      </c>
      <c r="J5" s="233"/>
      <c r="K5" s="713" t="s">
        <v>65</v>
      </c>
      <c r="L5" s="713"/>
      <c r="M5" s="713"/>
      <c r="N5" s="714" t="s">
        <v>43</v>
      </c>
      <c r="O5" s="714"/>
      <c r="P5" s="714"/>
      <c r="Q5" s="686" t="s">
        <v>394</v>
      </c>
      <c r="R5" s="7"/>
      <c r="S5" s="692" t="s">
        <v>65</v>
      </c>
      <c r="T5" s="692"/>
      <c r="U5" s="692"/>
      <c r="V5" s="714" t="s">
        <v>43</v>
      </c>
      <c r="W5" s="714"/>
      <c r="X5" s="714"/>
      <c r="Y5" s="686" t="s">
        <v>394</v>
      </c>
      <c r="Z5" s="233"/>
      <c r="AA5" s="713" t="s">
        <v>65</v>
      </c>
      <c r="AB5" s="713"/>
      <c r="AC5" s="713"/>
      <c r="AD5" s="714" t="s">
        <v>43</v>
      </c>
      <c r="AE5" s="714"/>
      <c r="AF5" s="714"/>
      <c r="AG5" s="686" t="s">
        <v>394</v>
      </c>
      <c r="AH5" s="233"/>
      <c r="AI5" s="713" t="s">
        <v>65</v>
      </c>
      <c r="AJ5" s="713"/>
      <c r="AK5" s="713"/>
      <c r="AL5" s="714" t="s">
        <v>43</v>
      </c>
      <c r="AM5" s="714"/>
      <c r="AN5" s="714"/>
      <c r="AO5" s="686" t="s">
        <v>394</v>
      </c>
      <c r="AP5" s="233"/>
      <c r="AQ5" s="713" t="s">
        <v>65</v>
      </c>
      <c r="AR5" s="713"/>
      <c r="AS5" s="713"/>
      <c r="AT5" s="714" t="s">
        <v>43</v>
      </c>
      <c r="AU5" s="714"/>
      <c r="AV5" s="714"/>
      <c r="AW5" s="686" t="s">
        <v>394</v>
      </c>
      <c r="AX5" s="233"/>
      <c r="AY5" s="713" t="s">
        <v>65</v>
      </c>
      <c r="AZ5" s="713"/>
      <c r="BA5" s="713"/>
      <c r="BB5" s="714" t="s">
        <v>43</v>
      </c>
      <c r="BC5" s="714"/>
      <c r="BD5" s="714"/>
      <c r="BE5" s="686" t="s">
        <v>394</v>
      </c>
      <c r="BF5" s="525"/>
      <c r="BG5" s="713" t="s">
        <v>65</v>
      </c>
      <c r="BH5" s="713"/>
      <c r="BI5" s="713"/>
      <c r="BJ5" s="714" t="s">
        <v>43</v>
      </c>
      <c r="BK5" s="714"/>
      <c r="BL5" s="714"/>
      <c r="BM5" s="686" t="s">
        <v>394</v>
      </c>
      <c r="BN5" s="525"/>
      <c r="BO5" s="713" t="s">
        <v>65</v>
      </c>
      <c r="BP5" s="713"/>
      <c r="BQ5" s="713"/>
      <c r="BR5" s="714" t="s">
        <v>43</v>
      </c>
      <c r="BS5" s="714"/>
      <c r="BT5" s="714"/>
      <c r="BU5" s="686" t="s">
        <v>394</v>
      </c>
      <c r="BV5" s="525"/>
      <c r="BW5" s="713" t="s">
        <v>65</v>
      </c>
      <c r="BX5" s="713"/>
      <c r="BY5" s="713"/>
      <c r="BZ5" s="714" t="s">
        <v>43</v>
      </c>
      <c r="CA5" s="714"/>
      <c r="CB5" s="714"/>
      <c r="CC5" s="686" t="s">
        <v>394</v>
      </c>
      <c r="CE5" s="692" t="s">
        <v>65</v>
      </c>
      <c r="CF5" s="692"/>
      <c r="CG5" s="692"/>
      <c r="CH5" s="714" t="s">
        <v>43</v>
      </c>
      <c r="CI5" s="714"/>
      <c r="CJ5" s="714"/>
      <c r="CK5" s="677" t="s">
        <v>68</v>
      </c>
      <c r="CM5" s="692" t="s">
        <v>65</v>
      </c>
      <c r="CN5" s="692"/>
      <c r="CO5" s="692"/>
      <c r="CP5" s="714" t="s">
        <v>43</v>
      </c>
      <c r="CQ5" s="714"/>
      <c r="CR5" s="714"/>
      <c r="CS5" s="677" t="s">
        <v>68</v>
      </c>
    </row>
    <row r="6" spans="1:97" ht="57" customHeight="1" x14ac:dyDescent="0.25">
      <c r="A6" s="697"/>
      <c r="B6" s="195"/>
      <c r="C6" s="173" t="s">
        <v>27</v>
      </c>
      <c r="D6" s="173" t="s">
        <v>28</v>
      </c>
      <c r="E6" s="226" t="s">
        <v>80</v>
      </c>
      <c r="F6" s="174" t="s">
        <v>27</v>
      </c>
      <c r="G6" s="208" t="s">
        <v>28</v>
      </c>
      <c r="H6" s="226" t="s">
        <v>80</v>
      </c>
      <c r="I6" s="716"/>
      <c r="J6" s="228"/>
      <c r="K6" s="174" t="s">
        <v>27</v>
      </c>
      <c r="L6" s="174" t="s">
        <v>28</v>
      </c>
      <c r="M6" s="226" t="s">
        <v>80</v>
      </c>
      <c r="N6" s="174" t="s">
        <v>27</v>
      </c>
      <c r="O6" s="208" t="s">
        <v>28</v>
      </c>
      <c r="P6" s="226" t="s">
        <v>80</v>
      </c>
      <c r="Q6" s="683"/>
      <c r="S6" s="174" t="s">
        <v>27</v>
      </c>
      <c r="T6" s="174" t="s">
        <v>28</v>
      </c>
      <c r="U6" s="226" t="s">
        <v>80</v>
      </c>
      <c r="V6" s="174" t="s">
        <v>27</v>
      </c>
      <c r="W6" s="208" t="s">
        <v>28</v>
      </c>
      <c r="X6" s="226" t="s">
        <v>80</v>
      </c>
      <c r="Y6" s="683"/>
      <c r="Z6" s="233"/>
      <c r="AA6" s="174" t="s">
        <v>27</v>
      </c>
      <c r="AB6" s="174" t="s">
        <v>28</v>
      </c>
      <c r="AC6" s="226" t="s">
        <v>80</v>
      </c>
      <c r="AD6" s="174" t="s">
        <v>27</v>
      </c>
      <c r="AE6" s="208" t="s">
        <v>28</v>
      </c>
      <c r="AF6" s="226" t="s">
        <v>80</v>
      </c>
      <c r="AG6" s="683"/>
      <c r="AH6" s="233"/>
      <c r="AI6" s="174" t="s">
        <v>27</v>
      </c>
      <c r="AJ6" s="174" t="s">
        <v>28</v>
      </c>
      <c r="AK6" s="226" t="s">
        <v>80</v>
      </c>
      <c r="AL6" s="174" t="s">
        <v>27</v>
      </c>
      <c r="AM6" s="208" t="s">
        <v>28</v>
      </c>
      <c r="AN6" s="226" t="s">
        <v>80</v>
      </c>
      <c r="AO6" s="683"/>
      <c r="AP6" s="233"/>
      <c r="AQ6" s="174" t="s">
        <v>27</v>
      </c>
      <c r="AR6" s="174" t="s">
        <v>28</v>
      </c>
      <c r="AS6" s="226" t="s">
        <v>80</v>
      </c>
      <c r="AT6" s="174" t="s">
        <v>27</v>
      </c>
      <c r="AU6" s="208" t="s">
        <v>28</v>
      </c>
      <c r="AV6" s="226" t="s">
        <v>80</v>
      </c>
      <c r="AW6" s="683"/>
      <c r="AX6" s="233"/>
      <c r="AY6" s="174" t="s">
        <v>27</v>
      </c>
      <c r="AZ6" s="174" t="s">
        <v>28</v>
      </c>
      <c r="BA6" s="226" t="s">
        <v>80</v>
      </c>
      <c r="BB6" s="174" t="s">
        <v>27</v>
      </c>
      <c r="BC6" s="208" t="s">
        <v>28</v>
      </c>
      <c r="BD6" s="226" t="s">
        <v>80</v>
      </c>
      <c r="BE6" s="683"/>
      <c r="BF6" s="524"/>
      <c r="BG6" s="174" t="s">
        <v>27</v>
      </c>
      <c r="BH6" s="174" t="s">
        <v>28</v>
      </c>
      <c r="BI6" s="533" t="s">
        <v>80</v>
      </c>
      <c r="BJ6" s="174" t="s">
        <v>27</v>
      </c>
      <c r="BK6" s="208" t="s">
        <v>28</v>
      </c>
      <c r="BL6" s="584" t="s">
        <v>80</v>
      </c>
      <c r="BM6" s="683"/>
      <c r="BN6" s="525"/>
      <c r="BO6" s="174" t="s">
        <v>27</v>
      </c>
      <c r="BP6" s="174" t="s">
        <v>28</v>
      </c>
      <c r="BQ6" s="533" t="s">
        <v>80</v>
      </c>
      <c r="BR6" s="174" t="s">
        <v>27</v>
      </c>
      <c r="BS6" s="208" t="s">
        <v>28</v>
      </c>
      <c r="BT6" s="533" t="s">
        <v>80</v>
      </c>
      <c r="BU6" s="683"/>
      <c r="BV6" s="524"/>
      <c r="BW6" s="174" t="s">
        <v>27</v>
      </c>
      <c r="BX6" s="174" t="s">
        <v>28</v>
      </c>
      <c r="BY6" s="533" t="s">
        <v>80</v>
      </c>
      <c r="BZ6" s="174" t="s">
        <v>27</v>
      </c>
      <c r="CA6" s="208" t="s">
        <v>28</v>
      </c>
      <c r="CB6" s="533" t="s">
        <v>80</v>
      </c>
      <c r="CC6" s="683"/>
      <c r="CE6" s="174" t="s">
        <v>27</v>
      </c>
      <c r="CF6" s="173" t="s">
        <v>28</v>
      </c>
      <c r="CG6" s="207" t="s">
        <v>80</v>
      </c>
      <c r="CH6" s="174" t="s">
        <v>27</v>
      </c>
      <c r="CI6" s="208" t="s">
        <v>28</v>
      </c>
      <c r="CJ6" s="207" t="s">
        <v>80</v>
      </c>
      <c r="CK6" s="678"/>
      <c r="CM6" s="174" t="s">
        <v>27</v>
      </c>
      <c r="CN6" s="173" t="s">
        <v>28</v>
      </c>
      <c r="CO6" s="207" t="s">
        <v>80</v>
      </c>
      <c r="CP6" s="174" t="s">
        <v>27</v>
      </c>
      <c r="CQ6" s="208" t="s">
        <v>28</v>
      </c>
      <c r="CR6" s="207" t="s">
        <v>80</v>
      </c>
      <c r="CS6" s="678"/>
    </row>
    <row r="7" spans="1:97" x14ac:dyDescent="0.25">
      <c r="A7" s="196"/>
      <c r="B7" s="196"/>
      <c r="C7" s="196"/>
      <c r="D7" s="171"/>
      <c r="E7" s="172"/>
      <c r="F7" s="172"/>
      <c r="G7" s="209"/>
      <c r="H7" s="172"/>
      <c r="I7" s="564"/>
      <c r="J7" s="233"/>
      <c r="K7" s="233"/>
      <c r="L7" s="233"/>
      <c r="M7" s="233"/>
      <c r="O7" s="233"/>
      <c r="BH7" s="320"/>
    </row>
    <row r="8" spans="1:97" x14ac:dyDescent="0.25">
      <c r="A8" s="191" t="s">
        <v>37</v>
      </c>
      <c r="B8" s="7">
        <v>1</v>
      </c>
      <c r="C8" s="138">
        <v>17990715</v>
      </c>
      <c r="D8" s="138">
        <v>29505559974</v>
      </c>
      <c r="E8" s="213">
        <f>D8/C8</f>
        <v>1640.0437655757428</v>
      </c>
      <c r="F8" s="138">
        <v>6421</v>
      </c>
      <c r="G8" s="211">
        <v>28032372</v>
      </c>
      <c r="H8" s="85">
        <f>G8/F8</f>
        <v>4365.7330633857655</v>
      </c>
      <c r="I8" s="561">
        <f>G8/D8*10000000</f>
        <v>9500.7083494439157</v>
      </c>
      <c r="J8" s="234"/>
      <c r="K8" s="63">
        <v>16649171</v>
      </c>
      <c r="L8" s="213">
        <v>26348426713</v>
      </c>
      <c r="M8" s="229">
        <f>L8/K8</f>
        <v>1582.5668865434802</v>
      </c>
      <c r="N8" s="63">
        <v>5359</v>
      </c>
      <c r="O8" s="213">
        <v>24979852</v>
      </c>
      <c r="P8" s="229">
        <f>O8/N8</f>
        <v>4661.2897928718048</v>
      </c>
      <c r="Q8" s="320">
        <f>O8/L8*10000000</f>
        <v>9480.5857943978262</v>
      </c>
      <c r="S8" s="63">
        <v>15288078</v>
      </c>
      <c r="T8" s="229">
        <v>24453313136</v>
      </c>
      <c r="U8" s="229">
        <f>T8/S8</f>
        <v>1599.5021176631883</v>
      </c>
      <c r="V8" s="63">
        <v>4029</v>
      </c>
      <c r="W8" s="63">
        <v>24725273</v>
      </c>
      <c r="X8" s="63">
        <f>W8/V8</f>
        <v>6136.826259617771</v>
      </c>
      <c r="Y8" s="320">
        <f>W8/T8*10000000</f>
        <v>10111.215957726245</v>
      </c>
      <c r="Z8" s="234"/>
      <c r="AA8" s="63">
        <v>13535886</v>
      </c>
      <c r="AB8" s="63">
        <v>22159175633</v>
      </c>
      <c r="AC8" s="229">
        <f>AB8/AA8</f>
        <v>1637.0687247957023</v>
      </c>
      <c r="AD8" s="63">
        <v>2947</v>
      </c>
      <c r="AE8" s="63">
        <v>11725019</v>
      </c>
      <c r="AF8" s="229">
        <f>AE8/AD8</f>
        <v>3978.6287750254496</v>
      </c>
      <c r="AG8" s="320">
        <f>AE8/AB8*10000000</f>
        <v>5291.2703947970012</v>
      </c>
      <c r="AH8" s="13"/>
      <c r="AI8" s="63">
        <v>12255462</v>
      </c>
      <c r="AJ8" s="229">
        <v>20536108109</v>
      </c>
      <c r="AK8" s="229">
        <f>AJ8/AI8</f>
        <v>1675.669844923023</v>
      </c>
      <c r="AL8" s="63">
        <v>2134</v>
      </c>
      <c r="AM8" s="386">
        <v>7696251</v>
      </c>
      <c r="AN8" s="229">
        <f>AM8/AL8</f>
        <v>3606.4906279287725</v>
      </c>
      <c r="AO8" s="320">
        <f>AM8/AJ8*10000000</f>
        <v>3747.6677465615303</v>
      </c>
      <c r="AP8" s="13"/>
      <c r="AQ8" s="213">
        <v>11069874</v>
      </c>
      <c r="AR8" s="229">
        <v>19124666874</v>
      </c>
      <c r="AS8" s="229">
        <f>AR8/AQ8</f>
        <v>1727.6318478421706</v>
      </c>
      <c r="AT8" s="213">
        <v>865</v>
      </c>
      <c r="AU8" s="229">
        <v>3635547</v>
      </c>
      <c r="AV8" s="229">
        <f>AU8/AT8</f>
        <v>4202.94450867052</v>
      </c>
      <c r="AW8" s="320">
        <f>AU8/AR8*10000000</f>
        <v>1900.9727196568997</v>
      </c>
      <c r="AX8" s="13"/>
      <c r="AY8" s="229">
        <v>9698176</v>
      </c>
      <c r="AZ8" s="229">
        <v>16852823162</v>
      </c>
      <c r="BA8" s="229">
        <f>AZ8/AY8</f>
        <v>1737.7312148181265</v>
      </c>
      <c r="BB8" s="63">
        <v>404</v>
      </c>
      <c r="BC8" s="229">
        <v>1997899</v>
      </c>
      <c r="BD8" s="229">
        <f>BC8/BB8</f>
        <v>4945.2945544554459</v>
      </c>
      <c r="BE8" s="320">
        <f>BC8/AZ8*10000000</f>
        <v>1185.4981096015372</v>
      </c>
      <c r="BF8" s="286"/>
      <c r="BG8" s="320">
        <v>6855925</v>
      </c>
      <c r="BH8" s="320">
        <v>12059662996</v>
      </c>
      <c r="BI8" s="320">
        <f>BH8/BG8</f>
        <v>1759.0132616678275</v>
      </c>
      <c r="BJ8" s="85">
        <v>149</v>
      </c>
      <c r="BK8" s="320">
        <v>591319</v>
      </c>
      <c r="BL8" s="320">
        <v>3968.58</v>
      </c>
      <c r="BM8" s="286">
        <f>BK8/BH8*10000000</f>
        <v>490.3279637218148</v>
      </c>
      <c r="BN8" s="286"/>
      <c r="BO8" s="138">
        <v>6121160</v>
      </c>
      <c r="BP8" s="138">
        <v>11761156987</v>
      </c>
      <c r="BQ8" s="138">
        <f>BP8/BO8</f>
        <v>1921.3934919198323</v>
      </c>
      <c r="BR8" s="85">
        <v>96</v>
      </c>
      <c r="BS8" s="85">
        <v>279</v>
      </c>
      <c r="BT8" s="138">
        <v>2904.93</v>
      </c>
      <c r="BU8" s="286">
        <f>BS8/BP8*10000000</f>
        <v>0.23722155933160999</v>
      </c>
      <c r="BV8" s="286"/>
      <c r="BW8" s="138">
        <v>5434453</v>
      </c>
      <c r="BX8" s="138">
        <v>10764095783</v>
      </c>
      <c r="BY8" s="138">
        <f>BX8/BW8</f>
        <v>1980.7137503995343</v>
      </c>
      <c r="BZ8" s="85">
        <v>144</v>
      </c>
      <c r="CA8" s="85">
        <v>597</v>
      </c>
      <c r="CB8" s="85">
        <v>4146.78</v>
      </c>
      <c r="CC8" s="286">
        <f>CA8/BX8*10000000</f>
        <v>0.55462159761050878</v>
      </c>
      <c r="CD8" s="456"/>
      <c r="CE8" s="46">
        <f>(BW8-BO8)/BO8*100</f>
        <v>-11.218576217579674</v>
      </c>
      <c r="CF8" s="46">
        <f t="shared" ref="CF8:CK23" si="0">(BX8-BP8)/BP8*100</f>
        <v>-8.4775775470226709</v>
      </c>
      <c r="CG8" s="46">
        <f t="shared" si="0"/>
        <v>3.0873560636676238</v>
      </c>
      <c r="CH8" s="46">
        <f t="shared" si="0"/>
        <v>50</v>
      </c>
      <c r="CI8" s="46">
        <f t="shared" si="0"/>
        <v>113.97849462365592</v>
      </c>
      <c r="CJ8" s="46">
        <f t="shared" si="0"/>
        <v>42.74973923640156</v>
      </c>
      <c r="CK8" s="46">
        <f t="shared" si="0"/>
        <v>133.79898487017698</v>
      </c>
      <c r="CM8" s="334">
        <f>(BW8-C8)/C8*100</f>
        <v>-69.79301267348184</v>
      </c>
      <c r="CN8" s="334">
        <f t="shared" ref="CN8:CS8" si="1">(BX8-D8)/D8*100</f>
        <v>-63.518415537664055</v>
      </c>
      <c r="CO8" s="334">
        <f t="shared" si="1"/>
        <v>20.772005721700857</v>
      </c>
      <c r="CP8" s="334">
        <f t="shared" si="1"/>
        <v>-97.75735866687431</v>
      </c>
      <c r="CQ8" s="334">
        <f t="shared" si="1"/>
        <v>-99.997870319357915</v>
      </c>
      <c r="CR8" s="334">
        <f t="shared" si="1"/>
        <v>-5.015264566266465</v>
      </c>
      <c r="CS8" s="334">
        <f t="shared" si="1"/>
        <v>-99.994162313195915</v>
      </c>
    </row>
    <row r="9" spans="1:97" x14ac:dyDescent="0.25">
      <c r="A9" s="225" t="s">
        <v>82</v>
      </c>
      <c r="B9" s="7">
        <v>1</v>
      </c>
      <c r="C9" s="138">
        <v>603738</v>
      </c>
      <c r="D9" s="138">
        <v>906772551</v>
      </c>
      <c r="E9" s="213">
        <f t="shared" ref="E9:E29" si="2">D9/C9</f>
        <v>1501.9305576259901</v>
      </c>
      <c r="F9" s="138">
        <v>77</v>
      </c>
      <c r="G9" s="211">
        <v>354349</v>
      </c>
      <c r="H9" s="85">
        <f t="shared" ref="H9:H29" si="3">G9/F9</f>
        <v>4601.9350649350654</v>
      </c>
      <c r="I9" s="561">
        <f t="shared" ref="I9:I36" si="4">G9/D9*10000000</f>
        <v>3907.8046596053168</v>
      </c>
      <c r="J9" s="234"/>
      <c r="K9" s="63">
        <v>553555</v>
      </c>
      <c r="L9" s="213">
        <v>793466376</v>
      </c>
      <c r="M9" s="229">
        <f t="shared" ref="M9:M29" si="5">L9/K9</f>
        <v>1433.401154356839</v>
      </c>
      <c r="N9" s="63">
        <v>71</v>
      </c>
      <c r="O9" s="213">
        <v>315807</v>
      </c>
      <c r="P9" s="229">
        <f t="shared" ref="P9:P29" si="6">O9/N9</f>
        <v>4447.9859154929582</v>
      </c>
      <c r="Q9" s="320">
        <f t="shared" ref="Q9:Q36" si="7">O9/L9*10000000</f>
        <v>3980.0930392543814</v>
      </c>
      <c r="S9" s="63">
        <v>499411</v>
      </c>
      <c r="T9" s="229">
        <v>700944724</v>
      </c>
      <c r="U9" s="229">
        <f t="shared" ref="U9:U29" si="8">T9/S9</f>
        <v>1403.5428214436606</v>
      </c>
      <c r="V9" s="63">
        <v>64</v>
      </c>
      <c r="W9" s="63">
        <v>440084</v>
      </c>
      <c r="X9" s="63">
        <f t="shared" ref="X9:X29" si="9">W9/V9</f>
        <v>6876.3125</v>
      </c>
      <c r="Y9" s="320">
        <f t="shared" ref="Y9:Y36" si="10">W9/T9*10000000</f>
        <v>6278.440866044667</v>
      </c>
      <c r="Z9" s="234"/>
      <c r="AA9" s="63">
        <v>443185</v>
      </c>
      <c r="AB9" s="63">
        <v>645674800</v>
      </c>
      <c r="AC9" s="229">
        <f t="shared" ref="AC9:AC29" si="11">AB9/AA9</f>
        <v>1456.8967812538781</v>
      </c>
      <c r="AD9" s="63">
        <v>32</v>
      </c>
      <c r="AE9" s="63">
        <v>94805</v>
      </c>
      <c r="AF9" s="229">
        <f t="shared" ref="AF9:AF29" si="12">AE9/AD9</f>
        <v>2962.65625</v>
      </c>
      <c r="AG9" s="320">
        <f t="shared" ref="AG9:AG36" si="13">AE9/AB9*10000000</f>
        <v>1468.3088142823601</v>
      </c>
      <c r="AH9" s="13"/>
      <c r="AI9" s="63">
        <v>398524</v>
      </c>
      <c r="AJ9" s="229">
        <v>590550633</v>
      </c>
      <c r="AK9" s="229">
        <f t="shared" ref="AK9:AK29" si="14">AJ9/AI9</f>
        <v>1481.8445890335338</v>
      </c>
      <c r="AL9" s="63">
        <v>46</v>
      </c>
      <c r="AM9" s="386">
        <v>74993</v>
      </c>
      <c r="AN9" s="229">
        <f t="shared" ref="AN9:AN29" si="15">AM9/AL9</f>
        <v>1630.2826086956522</v>
      </c>
      <c r="AO9" s="320">
        <f t="shared" ref="AO9:AO36" si="16">AM9/AJ9*10000000</f>
        <v>1269.8826452701473</v>
      </c>
      <c r="AP9" s="13"/>
      <c r="AQ9" s="213">
        <v>355399</v>
      </c>
      <c r="AR9" s="229">
        <v>529822502</v>
      </c>
      <c r="AS9" s="229">
        <f t="shared" ref="AS9:AS29" si="17">AR9/AQ9</f>
        <v>1490.7821969110773</v>
      </c>
      <c r="AT9" s="213">
        <v>3</v>
      </c>
      <c r="AU9" s="229">
        <v>9141</v>
      </c>
      <c r="AV9" s="229">
        <f t="shared" ref="AV9:AV29" si="18">AU9/AT9</f>
        <v>3047</v>
      </c>
      <c r="AW9" s="320">
        <f t="shared" ref="AW9:AW36" si="19">AU9/AR9*10000000</f>
        <v>172.52947856110498</v>
      </c>
      <c r="AX9" s="13"/>
      <c r="AY9" s="229">
        <v>306810</v>
      </c>
      <c r="AZ9" s="229">
        <v>517659284</v>
      </c>
      <c r="BA9" s="229">
        <f t="shared" ref="BA9:BA29" si="20">AZ9/AY9</f>
        <v>1687.2308073400475</v>
      </c>
      <c r="BB9" s="198">
        <v>0</v>
      </c>
      <c r="BC9" s="198">
        <v>0</v>
      </c>
      <c r="BD9" s="250">
        <v>0</v>
      </c>
      <c r="BE9" s="320">
        <f t="shared" ref="BE9:BE36" si="21">BC9/AZ9*10000000</f>
        <v>0</v>
      </c>
      <c r="BF9" s="286"/>
      <c r="BG9" s="320">
        <v>208667</v>
      </c>
      <c r="BH9" s="320">
        <v>330758860</v>
      </c>
      <c r="BI9" s="320">
        <f t="shared" ref="BI9:BI36" si="22">BH9/BG9</f>
        <v>1585.1038257127384</v>
      </c>
      <c r="BJ9" s="85">
        <v>0</v>
      </c>
      <c r="BK9" s="32">
        <v>0</v>
      </c>
      <c r="BL9" s="32">
        <v>0</v>
      </c>
      <c r="BM9" s="286">
        <f t="shared" ref="BM9:BM36" si="23">BK9/BH9*10000000</f>
        <v>0</v>
      </c>
      <c r="BN9" s="286"/>
      <c r="BO9" s="138">
        <v>170870</v>
      </c>
      <c r="BP9" s="138">
        <v>289068266</v>
      </c>
      <c r="BQ9" s="138">
        <f t="shared" ref="BQ9:BQ36" si="24">BP9/BO9</f>
        <v>1691.7438169368527</v>
      </c>
      <c r="BR9" s="85">
        <v>0</v>
      </c>
      <c r="BS9" s="85">
        <v>0</v>
      </c>
      <c r="BT9" s="85">
        <v>0</v>
      </c>
      <c r="BU9" s="286">
        <f t="shared" ref="BU9:BU36" si="25">BS9/BP9*10000000</f>
        <v>0</v>
      </c>
      <c r="BV9" s="286"/>
      <c r="BW9" s="138">
        <v>154519</v>
      </c>
      <c r="BX9" s="138">
        <v>281310219</v>
      </c>
      <c r="BY9" s="138">
        <f t="shared" ref="BY9:BY36" si="26">BX9/BW9</f>
        <v>1820.5542295769453</v>
      </c>
      <c r="BZ9" s="85">
        <v>0</v>
      </c>
      <c r="CA9" s="85">
        <v>0</v>
      </c>
      <c r="CB9" s="85">
        <v>0</v>
      </c>
      <c r="CC9" s="286">
        <f t="shared" ref="CC9:CC36" si="27">CA9/BX9*10000000</f>
        <v>0</v>
      </c>
      <c r="CD9" s="456"/>
      <c r="CE9" s="46">
        <f t="shared" ref="CE9:CE36" si="28">(BW9-BO9)/BO9*100</f>
        <v>-9.5692631825364316</v>
      </c>
      <c r="CF9" s="46">
        <f t="shared" si="0"/>
        <v>-2.6838113734698226</v>
      </c>
      <c r="CG9" s="46">
        <f t="shared" si="0"/>
        <v>7.6140613815466791</v>
      </c>
      <c r="CH9" s="46">
        <v>0</v>
      </c>
      <c r="CI9" s="46">
        <v>0</v>
      </c>
      <c r="CJ9" s="46">
        <v>0</v>
      </c>
      <c r="CK9" s="46">
        <v>0</v>
      </c>
      <c r="CM9" s="334">
        <f t="shared" ref="CM9:CM36" si="29">(BW9-C9)/C9*100</f>
        <v>-74.406282195256878</v>
      </c>
      <c r="CN9" s="334">
        <f t="shared" ref="CN9:CN36" si="30">(BX9-D9)/D9*100</f>
        <v>-68.976760634211118</v>
      </c>
      <c r="CO9" s="334">
        <f t="shared" ref="CO9:CO36" si="31">(BY9-E9)/E9*100</f>
        <v>21.214274543730184</v>
      </c>
      <c r="CP9" s="334">
        <f t="shared" ref="CP9:CP36" si="32">(BZ9-F9)/F9*100</f>
        <v>-100</v>
      </c>
      <c r="CQ9" s="334">
        <f t="shared" ref="CQ9:CQ36" si="33">(CA9-G9)/G9*100</f>
        <v>-100</v>
      </c>
      <c r="CR9" s="334">
        <f t="shared" ref="CR9:CR36" si="34">(CB9-H9)/H9*100</f>
        <v>-100</v>
      </c>
      <c r="CS9" s="334">
        <f t="shared" ref="CS9:CS36" si="35">(CC9-I9)/I9*100</f>
        <v>-100</v>
      </c>
    </row>
    <row r="10" spans="1:97" x14ac:dyDescent="0.25">
      <c r="A10" s="191" t="s">
        <v>5</v>
      </c>
      <c r="B10" s="7">
        <v>1</v>
      </c>
      <c r="C10" s="138">
        <v>7798992</v>
      </c>
      <c r="D10" s="138">
        <v>11329581007</v>
      </c>
      <c r="E10" s="213">
        <f t="shared" si="2"/>
        <v>1452.6981188081743</v>
      </c>
      <c r="F10" s="138">
        <v>1963</v>
      </c>
      <c r="G10" s="211">
        <v>8642283</v>
      </c>
      <c r="H10" s="85">
        <f t="shared" si="3"/>
        <v>4402.5894039735103</v>
      </c>
      <c r="I10" s="561">
        <f t="shared" si="4"/>
        <v>7628.0693828486255</v>
      </c>
      <c r="J10" s="234"/>
      <c r="K10" s="63">
        <v>7273017</v>
      </c>
      <c r="L10" s="213">
        <v>10285582167</v>
      </c>
      <c r="M10" s="229">
        <f t="shared" si="5"/>
        <v>1414.2112093234487</v>
      </c>
      <c r="N10" s="63">
        <v>1708</v>
      </c>
      <c r="O10" s="213">
        <v>5545192</v>
      </c>
      <c r="P10" s="229">
        <f t="shared" si="6"/>
        <v>3246.5995316159251</v>
      </c>
      <c r="Q10" s="320">
        <f t="shared" si="7"/>
        <v>5391.2281385404249</v>
      </c>
      <c r="S10" s="63">
        <v>6803522</v>
      </c>
      <c r="T10" s="229">
        <v>9853142204</v>
      </c>
      <c r="U10" s="229">
        <f t="shared" si="8"/>
        <v>1448.2413967353968</v>
      </c>
      <c r="V10" s="63">
        <v>1256</v>
      </c>
      <c r="W10" s="63">
        <v>4009019</v>
      </c>
      <c r="X10" s="63">
        <f t="shared" si="9"/>
        <v>3191.8941082802548</v>
      </c>
      <c r="Y10" s="320">
        <f t="shared" si="10"/>
        <v>4068.7720901587018</v>
      </c>
      <c r="Z10" s="234"/>
      <c r="AA10" s="63">
        <v>6123720</v>
      </c>
      <c r="AB10" s="63">
        <v>9320023662</v>
      </c>
      <c r="AC10" s="229">
        <f t="shared" si="11"/>
        <v>1521.9545736905018</v>
      </c>
      <c r="AD10" s="63">
        <v>927</v>
      </c>
      <c r="AE10" s="63">
        <v>3233854</v>
      </c>
      <c r="AF10" s="229">
        <f t="shared" si="12"/>
        <v>3488.5156418554475</v>
      </c>
      <c r="AG10" s="320">
        <f t="shared" si="13"/>
        <v>3469.7916199346237</v>
      </c>
      <c r="AH10" s="13"/>
      <c r="AI10" s="63">
        <v>5567807</v>
      </c>
      <c r="AJ10" s="229">
        <v>8252759942</v>
      </c>
      <c r="AK10" s="229">
        <f t="shared" si="14"/>
        <v>1482.2280912395131</v>
      </c>
      <c r="AL10" s="63">
        <v>835</v>
      </c>
      <c r="AM10" s="386">
        <v>2784890</v>
      </c>
      <c r="AN10" s="229">
        <f t="shared" si="15"/>
        <v>3335.1976047904191</v>
      </c>
      <c r="AO10" s="320">
        <f t="shared" si="16"/>
        <v>3374.4953440692238</v>
      </c>
      <c r="AP10" s="13"/>
      <c r="AQ10" s="213">
        <v>5088946</v>
      </c>
      <c r="AR10" s="229">
        <v>7449381708</v>
      </c>
      <c r="AS10" s="229">
        <f t="shared" si="17"/>
        <v>1463.8358724969769</v>
      </c>
      <c r="AT10" s="213">
        <v>455</v>
      </c>
      <c r="AU10" s="229">
        <v>1488314</v>
      </c>
      <c r="AV10" s="229">
        <f t="shared" si="18"/>
        <v>3271.0197802197804</v>
      </c>
      <c r="AW10" s="320">
        <f t="shared" si="19"/>
        <v>1997.902723123555</v>
      </c>
      <c r="AX10" s="13"/>
      <c r="AY10" s="229">
        <v>4528683</v>
      </c>
      <c r="AZ10" s="229">
        <v>6811127658</v>
      </c>
      <c r="BA10" s="229">
        <f t="shared" si="20"/>
        <v>1503.997444290095</v>
      </c>
      <c r="BB10" s="63">
        <v>274</v>
      </c>
      <c r="BC10" s="229">
        <v>876887</v>
      </c>
      <c r="BD10" s="229">
        <f t="shared" ref="BD10:BD29" si="36">BC10/BB10</f>
        <v>3200.317518248175</v>
      </c>
      <c r="BE10" s="320">
        <f t="shared" si="21"/>
        <v>1287.4329245173574</v>
      </c>
      <c r="BF10" s="286"/>
      <c r="BG10" s="320">
        <v>3212751</v>
      </c>
      <c r="BH10" s="320">
        <v>4717148189</v>
      </c>
      <c r="BI10" s="320">
        <f t="shared" si="22"/>
        <v>1468.2582587321583</v>
      </c>
      <c r="BJ10" s="85">
        <v>31</v>
      </c>
      <c r="BK10" s="320">
        <v>63743</v>
      </c>
      <c r="BL10" s="320">
        <v>2056.21</v>
      </c>
      <c r="BM10" s="286">
        <f t="shared" si="23"/>
        <v>135.13037421347798</v>
      </c>
      <c r="BN10" s="286"/>
      <c r="BO10" s="138">
        <v>2861705</v>
      </c>
      <c r="BP10" s="138">
        <v>4590633424</v>
      </c>
      <c r="BQ10" s="138">
        <f t="shared" si="24"/>
        <v>1604.1602555120112</v>
      </c>
      <c r="BR10" s="85">
        <v>96</v>
      </c>
      <c r="BS10" s="85">
        <v>190</v>
      </c>
      <c r="BT10" s="138">
        <v>1980.32</v>
      </c>
      <c r="BU10" s="286">
        <f t="shared" si="25"/>
        <v>0.4138862384582333</v>
      </c>
      <c r="BV10" s="286"/>
      <c r="BW10" s="138">
        <v>2451507</v>
      </c>
      <c r="BX10" s="138">
        <v>4083553773</v>
      </c>
      <c r="BY10" s="138">
        <f t="shared" si="26"/>
        <v>1665.73204685934</v>
      </c>
      <c r="BZ10" s="85">
        <v>77</v>
      </c>
      <c r="CA10" s="85">
        <v>208</v>
      </c>
      <c r="CB10" s="85">
        <v>2703.98</v>
      </c>
      <c r="CC10" s="286">
        <f t="shared" si="27"/>
        <v>0.50936025717421107</v>
      </c>
      <c r="CD10" s="456"/>
      <c r="CE10" s="46">
        <f t="shared" si="28"/>
        <v>-14.334042118247689</v>
      </c>
      <c r="CF10" s="46">
        <f t="shared" si="0"/>
        <v>-11.045962597426511</v>
      </c>
      <c r="CG10" s="46">
        <f t="shared" si="0"/>
        <v>3.8382568783738207</v>
      </c>
      <c r="CH10" s="46">
        <f t="shared" si="0"/>
        <v>-19.791666666666664</v>
      </c>
      <c r="CI10" s="46">
        <f t="shared" si="0"/>
        <v>9.4736842105263168</v>
      </c>
      <c r="CJ10" s="46">
        <f t="shared" si="0"/>
        <v>36.542578977135015</v>
      </c>
      <c r="CK10" s="46">
        <f t="shared" si="0"/>
        <v>23.067695865324687</v>
      </c>
      <c r="CM10" s="334">
        <f t="shared" si="29"/>
        <v>-68.566360883560336</v>
      </c>
      <c r="CN10" s="334">
        <f t="shared" si="30"/>
        <v>-63.956709692291625</v>
      </c>
      <c r="CO10" s="334">
        <f t="shared" si="31"/>
        <v>14.664707367139945</v>
      </c>
      <c r="CP10" s="334">
        <f t="shared" si="32"/>
        <v>-96.077432501273563</v>
      </c>
      <c r="CQ10" s="334">
        <f t="shared" si="33"/>
        <v>-99.997593228548524</v>
      </c>
      <c r="CR10" s="334">
        <f t="shared" si="34"/>
        <v>-38.582053607825621</v>
      </c>
      <c r="CS10" s="334">
        <f t="shared" si="35"/>
        <v>-99.993322553432463</v>
      </c>
    </row>
    <row r="11" spans="1:97" x14ac:dyDescent="0.25">
      <c r="A11" s="191" t="s">
        <v>6</v>
      </c>
      <c r="B11" s="7">
        <v>1</v>
      </c>
      <c r="C11" s="138">
        <v>44864147</v>
      </c>
      <c r="D11" s="138">
        <v>83230537704</v>
      </c>
      <c r="E11" s="213">
        <f t="shared" si="2"/>
        <v>1855.168174801139</v>
      </c>
      <c r="F11" s="138">
        <v>51949</v>
      </c>
      <c r="G11" s="211">
        <v>205345536</v>
      </c>
      <c r="H11" s="85">
        <f t="shared" si="3"/>
        <v>3952.8294288629231</v>
      </c>
      <c r="I11" s="561">
        <f t="shared" si="4"/>
        <v>24671.898279726149</v>
      </c>
      <c r="J11" s="234"/>
      <c r="K11" s="63">
        <v>41002049</v>
      </c>
      <c r="L11" s="213">
        <v>73329687813</v>
      </c>
      <c r="M11" s="229">
        <f t="shared" si="5"/>
        <v>1788.4395926896239</v>
      </c>
      <c r="N11" s="63">
        <v>42585</v>
      </c>
      <c r="O11" s="213">
        <v>141789657</v>
      </c>
      <c r="P11" s="229">
        <f t="shared" si="6"/>
        <v>3329.5680873547026</v>
      </c>
      <c r="Q11" s="320">
        <f t="shared" si="7"/>
        <v>19335.91444730838</v>
      </c>
      <c r="S11" s="63">
        <v>37265172</v>
      </c>
      <c r="T11" s="229">
        <v>67627237451</v>
      </c>
      <c r="U11" s="229">
        <f t="shared" si="8"/>
        <v>1814.7571531670376</v>
      </c>
      <c r="V11" s="63">
        <v>34781</v>
      </c>
      <c r="W11" s="63">
        <v>122343405</v>
      </c>
      <c r="X11" s="63">
        <f t="shared" si="9"/>
        <v>3517.5355797705643</v>
      </c>
      <c r="Y11" s="320">
        <f t="shared" si="10"/>
        <v>18090.847654193349</v>
      </c>
      <c r="Z11" s="234"/>
      <c r="AA11" s="63">
        <v>33264612</v>
      </c>
      <c r="AB11" s="63">
        <v>61373615910</v>
      </c>
      <c r="AC11" s="229">
        <f t="shared" si="11"/>
        <v>1845.0122283103738</v>
      </c>
      <c r="AD11" s="63">
        <v>27818</v>
      </c>
      <c r="AE11" s="63">
        <v>90912408</v>
      </c>
      <c r="AF11" s="229">
        <f t="shared" si="12"/>
        <v>3268.1144582644333</v>
      </c>
      <c r="AG11" s="320">
        <f t="shared" si="13"/>
        <v>14812.94635357912</v>
      </c>
      <c r="AH11" s="13"/>
      <c r="AI11" s="63">
        <v>30513356</v>
      </c>
      <c r="AJ11" s="229">
        <v>56097875635</v>
      </c>
      <c r="AK11" s="229">
        <f t="shared" si="14"/>
        <v>1838.4695421572114</v>
      </c>
      <c r="AL11" s="63">
        <v>23092</v>
      </c>
      <c r="AM11" s="386">
        <v>81098578</v>
      </c>
      <c r="AN11" s="229">
        <f t="shared" si="15"/>
        <v>3511.9772215485882</v>
      </c>
      <c r="AO11" s="320">
        <f t="shared" si="16"/>
        <v>14456.621945484478</v>
      </c>
      <c r="AP11" s="13"/>
      <c r="AQ11" s="213">
        <v>27226092</v>
      </c>
      <c r="AR11" s="229">
        <v>50732949403</v>
      </c>
      <c r="AS11" s="229">
        <f t="shared" si="17"/>
        <v>1863.3944747927833</v>
      </c>
      <c r="AT11" s="213">
        <v>19599</v>
      </c>
      <c r="AU11" s="229">
        <v>64355853</v>
      </c>
      <c r="AV11" s="229">
        <f t="shared" si="18"/>
        <v>3283.6294198683609</v>
      </c>
      <c r="AW11" s="320">
        <f t="shared" si="19"/>
        <v>12685.218138765344</v>
      </c>
      <c r="AX11" s="13"/>
      <c r="AY11" s="229">
        <v>23106834</v>
      </c>
      <c r="AZ11" s="229">
        <v>44954899073</v>
      </c>
      <c r="BA11" s="229">
        <f t="shared" si="20"/>
        <v>1945.5239550775325</v>
      </c>
      <c r="BB11" s="63">
        <v>22529</v>
      </c>
      <c r="BC11" s="229">
        <v>66271981</v>
      </c>
      <c r="BD11" s="229">
        <f t="shared" si="36"/>
        <v>2941.6299436282125</v>
      </c>
      <c r="BE11" s="320">
        <f t="shared" si="21"/>
        <v>14741.881834143209</v>
      </c>
      <c r="BF11" s="286"/>
      <c r="BG11" s="320">
        <v>15406818</v>
      </c>
      <c r="BH11" s="320">
        <v>31092286709</v>
      </c>
      <c r="BI11" s="320">
        <f t="shared" si="22"/>
        <v>2018.0861946314938</v>
      </c>
      <c r="BJ11" s="85">
        <v>8243</v>
      </c>
      <c r="BK11" s="320">
        <v>23688598</v>
      </c>
      <c r="BL11" s="320">
        <v>2873.78</v>
      </c>
      <c r="BM11" s="286">
        <f t="shared" si="23"/>
        <v>7618.8021234035123</v>
      </c>
      <c r="BN11" s="286"/>
      <c r="BO11" s="138">
        <v>13634932</v>
      </c>
      <c r="BP11" s="138">
        <v>30491159362</v>
      </c>
      <c r="BQ11" s="138">
        <f t="shared" si="24"/>
        <v>2236.2531299752723</v>
      </c>
      <c r="BR11" s="85">
        <v>8878</v>
      </c>
      <c r="BS11" s="85">
        <v>25199</v>
      </c>
      <c r="BT11" s="138">
        <v>2838.33</v>
      </c>
      <c r="BU11" s="286">
        <f t="shared" si="25"/>
        <v>8.2643626963573507</v>
      </c>
      <c r="BV11" s="286"/>
      <c r="BW11" s="138">
        <v>11765246</v>
      </c>
      <c r="BX11" s="138">
        <v>27426882721</v>
      </c>
      <c r="BY11" s="138">
        <f t="shared" si="26"/>
        <v>2331.1780069027031</v>
      </c>
      <c r="BZ11" s="85">
        <v>12574</v>
      </c>
      <c r="CA11" s="85">
        <v>35436</v>
      </c>
      <c r="CB11" s="85">
        <v>2818.2</v>
      </c>
      <c r="CC11" s="286">
        <f t="shared" si="27"/>
        <v>12.920170462123879</v>
      </c>
      <c r="CD11" s="456"/>
      <c r="CE11" s="46">
        <f t="shared" si="28"/>
        <v>-13.712470293214519</v>
      </c>
      <c r="CF11" s="46">
        <f t="shared" si="0"/>
        <v>-10.049721641017344</v>
      </c>
      <c r="CG11" s="46">
        <f t="shared" si="0"/>
        <v>4.2448180688954711</v>
      </c>
      <c r="CH11" s="46">
        <f t="shared" si="0"/>
        <v>41.630997972516333</v>
      </c>
      <c r="CI11" s="46">
        <f t="shared" si="0"/>
        <v>40.624627961427038</v>
      </c>
      <c r="CJ11" s="46">
        <f t="shared" si="0"/>
        <v>-0.70921985815603228</v>
      </c>
      <c r="CK11" s="46">
        <f t="shared" si="0"/>
        <v>56.335956404946387</v>
      </c>
      <c r="CM11" s="334">
        <f t="shared" si="29"/>
        <v>-73.775839313293972</v>
      </c>
      <c r="CN11" s="334">
        <f t="shared" si="30"/>
        <v>-67.047091755503715</v>
      </c>
      <c r="CO11" s="334">
        <f t="shared" si="31"/>
        <v>25.658581177018576</v>
      </c>
      <c r="CP11" s="334">
        <f t="shared" si="32"/>
        <v>-75.795491732275892</v>
      </c>
      <c r="CQ11" s="334">
        <f t="shared" si="33"/>
        <v>-99.982743233337203</v>
      </c>
      <c r="CR11" s="334">
        <f t="shared" si="34"/>
        <v>-28.704234505492249</v>
      </c>
      <c r="CS11" s="334">
        <f t="shared" si="35"/>
        <v>-99.947632037406947</v>
      </c>
    </row>
    <row r="12" spans="1:97" x14ac:dyDescent="0.25">
      <c r="A12" s="225" t="s">
        <v>83</v>
      </c>
      <c r="B12" s="7">
        <v>2</v>
      </c>
      <c r="C12" s="138">
        <v>1407778</v>
      </c>
      <c r="D12" s="138">
        <v>2656918312</v>
      </c>
      <c r="E12" s="213">
        <f t="shared" si="2"/>
        <v>1887.3134201557348</v>
      </c>
      <c r="F12" s="138">
        <v>443</v>
      </c>
      <c r="G12" s="211">
        <v>4554157</v>
      </c>
      <c r="H12" s="85">
        <f t="shared" si="3"/>
        <v>10280.264108352145</v>
      </c>
      <c r="I12" s="561">
        <f t="shared" si="4"/>
        <v>17140.749037827398</v>
      </c>
      <c r="J12" s="234"/>
      <c r="K12" s="63">
        <v>1229257</v>
      </c>
      <c r="L12" s="213">
        <v>2329204658</v>
      </c>
      <c r="M12" s="229">
        <f t="shared" si="5"/>
        <v>1894.8069101904646</v>
      </c>
      <c r="N12" s="63">
        <v>416</v>
      </c>
      <c r="O12" s="213">
        <v>3419467</v>
      </c>
      <c r="P12" s="229">
        <f t="shared" si="6"/>
        <v>8219.8725961538457</v>
      </c>
      <c r="Q12" s="320">
        <f t="shared" si="7"/>
        <v>14680.835315416924</v>
      </c>
      <c r="S12" s="63">
        <v>1085475</v>
      </c>
      <c r="T12" s="229">
        <v>2153134518</v>
      </c>
      <c r="U12" s="229">
        <f t="shared" si="8"/>
        <v>1983.587386167346</v>
      </c>
      <c r="V12" s="63">
        <v>325</v>
      </c>
      <c r="W12" s="63">
        <v>2215680</v>
      </c>
      <c r="X12" s="63">
        <f t="shared" si="9"/>
        <v>6817.4769230769234</v>
      </c>
      <c r="Y12" s="320">
        <f t="shared" si="10"/>
        <v>10290.485715022101</v>
      </c>
      <c r="Z12" s="234"/>
      <c r="AA12" s="63">
        <v>930451</v>
      </c>
      <c r="AB12" s="63">
        <v>1965684483</v>
      </c>
      <c r="AC12" s="229">
        <f t="shared" si="11"/>
        <v>2112.6147244723256</v>
      </c>
      <c r="AD12" s="63">
        <v>203</v>
      </c>
      <c r="AE12" s="63">
        <v>1358581</v>
      </c>
      <c r="AF12" s="229">
        <f t="shared" si="12"/>
        <v>6692.5172413793107</v>
      </c>
      <c r="AG12" s="320">
        <f t="shared" si="13"/>
        <v>6911.490688101444</v>
      </c>
      <c r="AH12" s="13"/>
      <c r="AI12" s="63">
        <v>806366</v>
      </c>
      <c r="AJ12" s="229">
        <v>1752808439</v>
      </c>
      <c r="AK12" s="229">
        <f t="shared" si="14"/>
        <v>2173.7132257560461</v>
      </c>
      <c r="AL12" s="63">
        <v>177</v>
      </c>
      <c r="AM12" s="386">
        <v>1539506</v>
      </c>
      <c r="AN12" s="229">
        <f t="shared" si="15"/>
        <v>8697.7740112994343</v>
      </c>
      <c r="AO12" s="320">
        <f t="shared" si="16"/>
        <v>8783.081857355206</v>
      </c>
      <c r="AP12" s="13"/>
      <c r="AQ12" s="213">
        <v>710785</v>
      </c>
      <c r="AR12" s="229">
        <v>1531336237</v>
      </c>
      <c r="AS12" s="229">
        <f t="shared" si="17"/>
        <v>2154.4295912266016</v>
      </c>
      <c r="AT12" s="213">
        <v>60</v>
      </c>
      <c r="AU12" s="229">
        <v>358567</v>
      </c>
      <c r="AV12" s="229">
        <f t="shared" si="18"/>
        <v>5976.1166666666668</v>
      </c>
      <c r="AW12" s="320">
        <f t="shared" si="19"/>
        <v>2341.5301704246158</v>
      </c>
      <c r="AX12" s="13"/>
      <c r="AY12" s="229">
        <v>588504</v>
      </c>
      <c r="AZ12" s="229">
        <v>1317700871</v>
      </c>
      <c r="BA12" s="229">
        <f t="shared" si="20"/>
        <v>2239.0686741296577</v>
      </c>
      <c r="BB12" s="63">
        <v>19</v>
      </c>
      <c r="BC12" s="229">
        <v>242589</v>
      </c>
      <c r="BD12" s="229">
        <f t="shared" si="36"/>
        <v>12767.842105263158</v>
      </c>
      <c r="BE12" s="320">
        <f t="shared" si="21"/>
        <v>1841.0020463589722</v>
      </c>
      <c r="BF12" s="286"/>
      <c r="BG12" s="320">
        <v>387201</v>
      </c>
      <c r="BH12" s="320">
        <v>924958345</v>
      </c>
      <c r="BI12" s="320">
        <f t="shared" si="22"/>
        <v>2388.8325314242475</v>
      </c>
      <c r="BJ12" s="85">
        <v>2</v>
      </c>
      <c r="BK12" s="320">
        <v>46600</v>
      </c>
      <c r="BL12" s="320">
        <v>23300</v>
      </c>
      <c r="BM12" s="286">
        <f t="shared" si="23"/>
        <v>503.80647141466676</v>
      </c>
      <c r="BN12" s="286"/>
      <c r="BO12" s="138">
        <v>325336</v>
      </c>
      <c r="BP12" s="138">
        <v>840819811</v>
      </c>
      <c r="BQ12" s="138">
        <f t="shared" si="24"/>
        <v>2584.465939828362</v>
      </c>
      <c r="BR12" s="85">
        <v>1</v>
      </c>
      <c r="BS12" s="85">
        <v>0</v>
      </c>
      <c r="BT12" s="138">
        <v>103.29</v>
      </c>
      <c r="BU12" s="286">
        <f t="shared" si="25"/>
        <v>0</v>
      </c>
      <c r="BV12" s="286"/>
      <c r="BW12" s="138">
        <v>311414</v>
      </c>
      <c r="BX12" s="138">
        <v>808550229</v>
      </c>
      <c r="BY12" s="138">
        <f t="shared" si="26"/>
        <v>2596.3836853834446</v>
      </c>
      <c r="BZ12" s="85">
        <v>0</v>
      </c>
      <c r="CA12" s="85">
        <v>0</v>
      </c>
      <c r="CB12" s="85">
        <v>0</v>
      </c>
      <c r="CC12" s="286">
        <f t="shared" si="27"/>
        <v>0</v>
      </c>
      <c r="CD12" s="456"/>
      <c r="CE12" s="46">
        <f t="shared" si="28"/>
        <v>-4.27926820271965</v>
      </c>
      <c r="CF12" s="46">
        <f t="shared" si="0"/>
        <v>-3.8378712748955435</v>
      </c>
      <c r="CG12" s="46">
        <f t="shared" si="0"/>
        <v>0.46112991358957589</v>
      </c>
      <c r="CH12" s="46">
        <f t="shared" si="0"/>
        <v>-100</v>
      </c>
      <c r="CI12" s="46">
        <v>0</v>
      </c>
      <c r="CJ12" s="46">
        <f t="shared" si="0"/>
        <v>-100</v>
      </c>
      <c r="CK12" s="46">
        <v>0</v>
      </c>
      <c r="CM12" s="334">
        <f t="shared" si="29"/>
        <v>-77.879040587365338</v>
      </c>
      <c r="CN12" s="334">
        <f t="shared" si="30"/>
        <v>-69.568118622685006</v>
      </c>
      <c r="CO12" s="334">
        <f t="shared" si="31"/>
        <v>37.570350406833839</v>
      </c>
      <c r="CP12" s="334">
        <f t="shared" si="32"/>
        <v>-100</v>
      </c>
      <c r="CQ12" s="334">
        <f t="shared" si="33"/>
        <v>-100</v>
      </c>
      <c r="CR12" s="334">
        <f t="shared" si="34"/>
        <v>-100</v>
      </c>
      <c r="CS12" s="334">
        <f t="shared" si="35"/>
        <v>-100</v>
      </c>
    </row>
    <row r="13" spans="1:97" s="166" customFormat="1" x14ac:dyDescent="0.25">
      <c r="A13" s="166" t="s">
        <v>3</v>
      </c>
      <c r="C13" s="239">
        <v>413343</v>
      </c>
      <c r="D13" s="239">
        <v>904437606</v>
      </c>
      <c r="E13" s="239">
        <f t="shared" si="2"/>
        <v>2188.1043249794966</v>
      </c>
      <c r="F13" s="166">
        <v>114</v>
      </c>
      <c r="G13" s="244">
        <v>1318301</v>
      </c>
      <c r="H13" s="242">
        <f t="shared" ref="H13:H14" si="37">G13/F13</f>
        <v>11564.043859649122</v>
      </c>
      <c r="I13" s="238">
        <f t="shared" si="4"/>
        <v>14575.91978987216</v>
      </c>
      <c r="K13" s="239">
        <v>361031</v>
      </c>
      <c r="L13" s="239">
        <v>809061379</v>
      </c>
      <c r="M13" s="238">
        <f t="shared" si="5"/>
        <v>2240.9748165669985</v>
      </c>
      <c r="N13" s="166">
        <v>92</v>
      </c>
      <c r="O13" s="239">
        <v>712628</v>
      </c>
      <c r="P13" s="238">
        <f t="shared" si="6"/>
        <v>7745.95652173913</v>
      </c>
      <c r="Q13" s="238">
        <f t="shared" si="7"/>
        <v>8808.0832739885373</v>
      </c>
      <c r="S13" s="239">
        <v>318339</v>
      </c>
      <c r="T13" s="239">
        <v>740707509</v>
      </c>
      <c r="U13" s="238">
        <f t="shared" si="8"/>
        <v>2326.7884519333165</v>
      </c>
      <c r="V13" s="247">
        <v>99</v>
      </c>
      <c r="W13" s="247">
        <v>929709</v>
      </c>
      <c r="X13" s="247">
        <f t="shared" si="9"/>
        <v>9391</v>
      </c>
      <c r="Y13" s="238">
        <f t="shared" si="10"/>
        <v>12551.63460210041</v>
      </c>
      <c r="AA13" s="239">
        <v>268144</v>
      </c>
      <c r="AB13" s="239">
        <v>655783877</v>
      </c>
      <c r="AC13" s="238">
        <f t="shared" si="11"/>
        <v>2445.6406893311055</v>
      </c>
      <c r="AD13" s="247">
        <v>55</v>
      </c>
      <c r="AE13" s="247">
        <v>398083</v>
      </c>
      <c r="AF13" s="238">
        <f t="shared" si="12"/>
        <v>7237.8727272727274</v>
      </c>
      <c r="AG13" s="238">
        <f t="shared" si="13"/>
        <v>6070.3383227581235</v>
      </c>
      <c r="AI13" s="239">
        <v>228877</v>
      </c>
      <c r="AJ13" s="239">
        <v>585261847</v>
      </c>
      <c r="AK13" s="238">
        <f t="shared" si="14"/>
        <v>2557.1020548154684</v>
      </c>
      <c r="AL13" s="166">
        <v>59</v>
      </c>
      <c r="AM13" s="403">
        <v>808971</v>
      </c>
      <c r="AN13" s="238">
        <f t="shared" si="15"/>
        <v>13711.372881355932</v>
      </c>
      <c r="AO13" s="238">
        <f t="shared" si="16"/>
        <v>13822.377182909036</v>
      </c>
      <c r="AQ13" s="239">
        <v>201439</v>
      </c>
      <c r="AR13" s="239">
        <v>494806118</v>
      </c>
      <c r="AS13" s="238">
        <f t="shared" si="17"/>
        <v>2456.3571006607458</v>
      </c>
      <c r="AT13" s="247">
        <v>12</v>
      </c>
      <c r="AU13" s="238">
        <v>106767</v>
      </c>
      <c r="AV13" s="238">
        <f t="shared" si="18"/>
        <v>8897.25</v>
      </c>
      <c r="AW13" s="238">
        <f t="shared" si="19"/>
        <v>2157.7542418341723</v>
      </c>
      <c r="AY13" s="239">
        <v>165417</v>
      </c>
      <c r="AZ13" s="239">
        <v>401506231</v>
      </c>
      <c r="BA13" s="238">
        <f t="shared" si="20"/>
        <v>2427.2368075832592</v>
      </c>
      <c r="BB13" s="247">
        <v>1</v>
      </c>
      <c r="BC13" s="238">
        <v>7100</v>
      </c>
      <c r="BD13" s="238">
        <f t="shared" ref="BD13:BD14" si="38">BC13/BB13</f>
        <v>7100</v>
      </c>
      <c r="BE13" s="238">
        <f t="shared" si="21"/>
        <v>176.83411742618759</v>
      </c>
      <c r="BF13" s="162"/>
      <c r="BG13" s="238">
        <v>102471</v>
      </c>
      <c r="BH13" s="238">
        <v>271639292</v>
      </c>
      <c r="BI13" s="238">
        <f>BH14/BG13</f>
        <v>6375.6482614593397</v>
      </c>
      <c r="BJ13" s="242">
        <v>1</v>
      </c>
      <c r="BK13" s="238">
        <v>6600</v>
      </c>
      <c r="BL13" s="238">
        <v>6600</v>
      </c>
      <c r="BM13" s="162">
        <f t="shared" si="23"/>
        <v>242.96926823090087</v>
      </c>
      <c r="BN13" s="162"/>
      <c r="BO13" s="427">
        <v>86990</v>
      </c>
      <c r="BP13" s="427">
        <v>248768879</v>
      </c>
      <c r="BQ13" s="427">
        <f t="shared" si="24"/>
        <v>2859.741108173353</v>
      </c>
      <c r="BR13" s="242">
        <v>1</v>
      </c>
      <c r="BS13" s="242">
        <v>0</v>
      </c>
      <c r="BT13" s="427">
        <v>103.29</v>
      </c>
      <c r="BU13" s="162">
        <f t="shared" si="25"/>
        <v>0</v>
      </c>
      <c r="BV13" s="162"/>
      <c r="BW13" s="427">
        <v>80840</v>
      </c>
      <c r="BX13" s="427">
        <v>224477686</v>
      </c>
      <c r="BY13" s="427">
        <f t="shared" si="26"/>
        <v>2776.8145225136072</v>
      </c>
      <c r="BZ13" s="242">
        <v>0</v>
      </c>
      <c r="CA13" s="242">
        <v>0</v>
      </c>
      <c r="CB13" s="242">
        <v>0</v>
      </c>
      <c r="CC13" s="162">
        <f t="shared" si="27"/>
        <v>0</v>
      </c>
      <c r="CE13" s="154">
        <f t="shared" si="28"/>
        <v>-7.0697781354178648</v>
      </c>
      <c r="CF13" s="154">
        <f t="shared" si="0"/>
        <v>-9.7645626324505006</v>
      </c>
      <c r="CG13" s="154">
        <f t="shared" si="0"/>
        <v>-2.8997934611191005</v>
      </c>
      <c r="CH13" s="154">
        <f t="shared" si="0"/>
        <v>-100</v>
      </c>
      <c r="CI13" s="154">
        <v>0</v>
      </c>
      <c r="CJ13" s="154">
        <f t="shared" si="0"/>
        <v>-100</v>
      </c>
      <c r="CK13" s="154">
        <v>0</v>
      </c>
      <c r="CM13" s="38">
        <f t="shared" si="29"/>
        <v>-80.442392879521364</v>
      </c>
      <c r="CN13" s="38">
        <f t="shared" si="30"/>
        <v>-75.180412168752738</v>
      </c>
      <c r="CO13" s="38">
        <f t="shared" si="31"/>
        <v>26.905033311865832</v>
      </c>
      <c r="CP13" s="38">
        <f t="shared" si="32"/>
        <v>-100</v>
      </c>
      <c r="CQ13" s="38">
        <f t="shared" si="33"/>
        <v>-100</v>
      </c>
      <c r="CR13" s="38">
        <f t="shared" si="34"/>
        <v>-100</v>
      </c>
      <c r="CS13" s="38">
        <f t="shared" si="35"/>
        <v>-100</v>
      </c>
    </row>
    <row r="14" spans="1:97" s="166" customFormat="1" x14ac:dyDescent="0.25">
      <c r="A14" s="166" t="s">
        <v>4</v>
      </c>
      <c r="C14" s="239">
        <v>994435</v>
      </c>
      <c r="D14" s="239">
        <v>1752480706</v>
      </c>
      <c r="E14" s="239">
        <f t="shared" si="2"/>
        <v>1762.2878378174541</v>
      </c>
      <c r="F14" s="166">
        <v>329</v>
      </c>
      <c r="G14" s="244">
        <v>3235856</v>
      </c>
      <c r="H14" s="242">
        <f t="shared" si="37"/>
        <v>9835.4285714285706</v>
      </c>
      <c r="I14" s="238">
        <f t="shared" si="4"/>
        <v>18464.431527955436</v>
      </c>
      <c r="K14" s="239">
        <v>868226</v>
      </c>
      <c r="L14" s="239">
        <v>1520143279</v>
      </c>
      <c r="M14" s="238">
        <f t="shared" si="5"/>
        <v>1750.8612722954622</v>
      </c>
      <c r="N14" s="166">
        <v>324</v>
      </c>
      <c r="O14" s="239">
        <v>2706839</v>
      </c>
      <c r="P14" s="238">
        <f t="shared" si="6"/>
        <v>8354.441358024691</v>
      </c>
      <c r="Q14" s="238">
        <f t="shared" si="7"/>
        <v>17806.472833144038</v>
      </c>
      <c r="S14" s="239">
        <v>767136</v>
      </c>
      <c r="T14" s="239">
        <v>1412427009</v>
      </c>
      <c r="U14" s="238">
        <f t="shared" si="8"/>
        <v>1841.1689830747091</v>
      </c>
      <c r="V14" s="247">
        <v>226</v>
      </c>
      <c r="W14" s="247">
        <v>1285971</v>
      </c>
      <c r="X14" s="247">
        <f t="shared" si="9"/>
        <v>5690.1371681415931</v>
      </c>
      <c r="Y14" s="238">
        <f t="shared" si="10"/>
        <v>9104.6899542827978</v>
      </c>
      <c r="AA14" s="239">
        <v>662307</v>
      </c>
      <c r="AB14" s="239">
        <v>1309900606</v>
      </c>
      <c r="AC14" s="238">
        <f t="shared" si="11"/>
        <v>1977.7846315983372</v>
      </c>
      <c r="AD14" s="247">
        <v>148</v>
      </c>
      <c r="AE14" s="247">
        <v>960498</v>
      </c>
      <c r="AF14" s="238">
        <f t="shared" si="12"/>
        <v>6489.8513513513517</v>
      </c>
      <c r="AG14" s="238">
        <f t="shared" si="13"/>
        <v>7332.6021501206933</v>
      </c>
      <c r="AI14" s="239">
        <v>577489</v>
      </c>
      <c r="AJ14" s="239">
        <v>1167546592</v>
      </c>
      <c r="AK14" s="238">
        <f t="shared" si="14"/>
        <v>2021.764210227381</v>
      </c>
      <c r="AL14" s="166">
        <v>118</v>
      </c>
      <c r="AM14" s="403">
        <v>730535</v>
      </c>
      <c r="AN14" s="238">
        <f t="shared" si="15"/>
        <v>6190.9745762711864</v>
      </c>
      <c r="AO14" s="238">
        <f t="shared" si="16"/>
        <v>6257.0093990733003</v>
      </c>
      <c r="AQ14" s="239">
        <v>509346</v>
      </c>
      <c r="AR14" s="239">
        <v>1036530119</v>
      </c>
      <c r="AS14" s="238">
        <f t="shared" si="17"/>
        <v>2035.021613991275</v>
      </c>
      <c r="AT14" s="247">
        <v>48</v>
      </c>
      <c r="AU14" s="238">
        <v>251800</v>
      </c>
      <c r="AV14" s="238">
        <f t="shared" si="18"/>
        <v>5245.833333333333</v>
      </c>
      <c r="AW14" s="238">
        <f t="shared" si="19"/>
        <v>2429.2588838897018</v>
      </c>
      <c r="AY14" s="239">
        <v>423087</v>
      </c>
      <c r="AZ14" s="239">
        <v>916194640</v>
      </c>
      <c r="BA14" s="238">
        <f t="shared" si="20"/>
        <v>2165.4993890145524</v>
      </c>
      <c r="BB14" s="247">
        <v>18</v>
      </c>
      <c r="BC14" s="238">
        <v>235489</v>
      </c>
      <c r="BD14" s="238">
        <f t="shared" si="38"/>
        <v>13082.722222222223</v>
      </c>
      <c r="BE14" s="238">
        <f t="shared" si="21"/>
        <v>2570.2944518426784</v>
      </c>
      <c r="BF14" s="162"/>
      <c r="BG14" s="238">
        <v>284730</v>
      </c>
      <c r="BH14" s="238">
        <v>653319053</v>
      </c>
      <c r="BI14" s="238">
        <f>BH13/BG14</f>
        <v>954.02413514557657</v>
      </c>
      <c r="BJ14" s="242">
        <v>1</v>
      </c>
      <c r="BK14" s="238">
        <v>40000</v>
      </c>
      <c r="BL14" s="238">
        <v>40000</v>
      </c>
      <c r="BM14" s="162">
        <f t="shared" si="23"/>
        <v>612.25828048826236</v>
      </c>
      <c r="BN14" s="162"/>
      <c r="BO14" s="239">
        <v>238346</v>
      </c>
      <c r="BP14" s="239">
        <v>592050932</v>
      </c>
      <c r="BQ14" s="427">
        <f t="shared" si="24"/>
        <v>2483.9977679507942</v>
      </c>
      <c r="BR14" s="242">
        <v>0</v>
      </c>
      <c r="BS14" s="242">
        <v>0</v>
      </c>
      <c r="BT14" s="242">
        <v>0</v>
      </c>
      <c r="BU14" s="162">
        <f t="shared" si="25"/>
        <v>0</v>
      </c>
      <c r="BV14" s="162"/>
      <c r="BW14" s="427">
        <v>230574</v>
      </c>
      <c r="BX14" s="427">
        <v>584072543</v>
      </c>
      <c r="BY14" s="427">
        <f t="shared" si="26"/>
        <v>2533.124042606712</v>
      </c>
      <c r="BZ14" s="242">
        <v>0</v>
      </c>
      <c r="CA14" s="242">
        <v>0</v>
      </c>
      <c r="CB14" s="242">
        <v>0</v>
      </c>
      <c r="CC14" s="162">
        <f t="shared" si="27"/>
        <v>0</v>
      </c>
      <c r="CE14" s="154">
        <f t="shared" si="28"/>
        <v>-3.2608057194163105</v>
      </c>
      <c r="CF14" s="154">
        <f t="shared" si="0"/>
        <v>-1.3475849067660957</v>
      </c>
      <c r="CG14" s="154">
        <f t="shared" si="0"/>
        <v>1.9777100965934089</v>
      </c>
      <c r="CH14" s="154">
        <v>0</v>
      </c>
      <c r="CI14" s="154">
        <v>0</v>
      </c>
      <c r="CJ14" s="154">
        <v>0</v>
      </c>
      <c r="CK14" s="154">
        <v>0</v>
      </c>
      <c r="CM14" s="38">
        <f t="shared" si="29"/>
        <v>-76.813567503155056</v>
      </c>
      <c r="CN14" s="38">
        <f t="shared" si="30"/>
        <v>-66.671670563886948</v>
      </c>
      <c r="CO14" s="38">
        <f t="shared" si="31"/>
        <v>43.740652817755219</v>
      </c>
      <c r="CP14" s="38">
        <f t="shared" si="32"/>
        <v>-100</v>
      </c>
      <c r="CQ14" s="38">
        <f t="shared" si="33"/>
        <v>-100</v>
      </c>
      <c r="CR14" s="38">
        <f t="shared" si="34"/>
        <v>-100</v>
      </c>
      <c r="CS14" s="38">
        <f t="shared" si="35"/>
        <v>-100</v>
      </c>
    </row>
    <row r="15" spans="1:97" x14ac:dyDescent="0.25">
      <c r="A15" s="191" t="s">
        <v>7</v>
      </c>
      <c r="B15" s="7">
        <v>2</v>
      </c>
      <c r="C15" s="138">
        <v>14369143</v>
      </c>
      <c r="D15" s="138">
        <v>30329977316</v>
      </c>
      <c r="E15" s="213">
        <f t="shared" si="2"/>
        <v>2110.7714855367503</v>
      </c>
      <c r="F15" s="138">
        <v>6424</v>
      </c>
      <c r="G15" s="211">
        <v>48415667</v>
      </c>
      <c r="H15" s="85">
        <f t="shared" si="3"/>
        <v>7536.6853985056041</v>
      </c>
      <c r="I15" s="561">
        <f t="shared" si="4"/>
        <v>15962.975011675739</v>
      </c>
      <c r="J15" s="234"/>
      <c r="K15" s="63">
        <v>13168662</v>
      </c>
      <c r="L15" s="213">
        <v>27099536266</v>
      </c>
      <c r="M15" s="229">
        <f t="shared" si="5"/>
        <v>2057.8807676892307</v>
      </c>
      <c r="N15" s="63">
        <v>4498</v>
      </c>
      <c r="O15" s="213">
        <v>33326627</v>
      </c>
      <c r="P15" s="229">
        <f t="shared" si="6"/>
        <v>7409.2100933748334</v>
      </c>
      <c r="Q15" s="320">
        <f t="shared" si="7"/>
        <v>12297.858779898281</v>
      </c>
      <c r="S15" s="63">
        <v>12129064</v>
      </c>
      <c r="T15" s="229">
        <v>26005909354</v>
      </c>
      <c r="U15" s="229">
        <f t="shared" si="8"/>
        <v>2144.0986175025541</v>
      </c>
      <c r="V15" s="63">
        <v>3619</v>
      </c>
      <c r="W15" s="63">
        <v>22658743</v>
      </c>
      <c r="X15" s="63">
        <f t="shared" si="9"/>
        <v>6261.050842774247</v>
      </c>
      <c r="Y15" s="320">
        <f t="shared" si="10"/>
        <v>8712.9208563955981</v>
      </c>
      <c r="Z15" s="234"/>
      <c r="AA15" s="63">
        <v>10629301</v>
      </c>
      <c r="AB15" s="63">
        <v>24676906666</v>
      </c>
      <c r="AC15" s="229">
        <f t="shared" si="11"/>
        <v>2321.5926114050208</v>
      </c>
      <c r="AD15" s="63">
        <v>2812</v>
      </c>
      <c r="AE15" s="63">
        <v>17504761</v>
      </c>
      <c r="AF15" s="229">
        <f t="shared" si="12"/>
        <v>6225.0216927453766</v>
      </c>
      <c r="AG15" s="320">
        <f t="shared" si="13"/>
        <v>7093.5799356562675</v>
      </c>
      <c r="AH15" s="13"/>
      <c r="AI15" s="63">
        <v>9308252</v>
      </c>
      <c r="AJ15" s="229">
        <v>20820892529</v>
      </c>
      <c r="AK15" s="229">
        <f t="shared" si="14"/>
        <v>2236.8208906462783</v>
      </c>
      <c r="AL15" s="63">
        <v>1790</v>
      </c>
      <c r="AM15" s="386">
        <v>10215215</v>
      </c>
      <c r="AN15" s="229">
        <f t="shared" si="15"/>
        <v>5706.824022346369</v>
      </c>
      <c r="AO15" s="320">
        <f t="shared" si="16"/>
        <v>4906.2329992683663</v>
      </c>
      <c r="AP15" s="13"/>
      <c r="AQ15" s="213">
        <v>8457004</v>
      </c>
      <c r="AR15" s="229">
        <v>18935102423</v>
      </c>
      <c r="AS15" s="229">
        <f t="shared" si="17"/>
        <v>2238.9846833464899</v>
      </c>
      <c r="AT15" s="213">
        <v>1070</v>
      </c>
      <c r="AU15" s="229">
        <v>7155672</v>
      </c>
      <c r="AV15" s="229">
        <f t="shared" si="18"/>
        <v>6687.5439252336446</v>
      </c>
      <c r="AW15" s="320">
        <f t="shared" si="19"/>
        <v>3779.0511189990621</v>
      </c>
      <c r="AX15" s="13"/>
      <c r="AY15" s="229">
        <v>7197836</v>
      </c>
      <c r="AZ15" s="229">
        <v>16206439843</v>
      </c>
      <c r="BA15" s="229">
        <f t="shared" si="20"/>
        <v>2251.5711448552038</v>
      </c>
      <c r="BB15" s="63">
        <v>472</v>
      </c>
      <c r="BC15" s="229">
        <v>4887113</v>
      </c>
      <c r="BD15" s="229">
        <f t="shared" si="36"/>
        <v>10354.052966101695</v>
      </c>
      <c r="BE15" s="320">
        <f t="shared" si="21"/>
        <v>3015.5376796779192</v>
      </c>
      <c r="BF15" s="286"/>
      <c r="BG15" s="320">
        <v>4981613</v>
      </c>
      <c r="BH15" s="320">
        <v>11000471789</v>
      </c>
      <c r="BI15" s="320">
        <f t="shared" si="22"/>
        <v>2208.2148470786469</v>
      </c>
      <c r="BJ15" s="85">
        <v>114</v>
      </c>
      <c r="BK15" s="320">
        <v>673717</v>
      </c>
      <c r="BL15" s="320">
        <v>5909.8</v>
      </c>
      <c r="BM15" s="286">
        <f t="shared" si="23"/>
        <v>612.44373234399643</v>
      </c>
      <c r="BN15" s="286"/>
      <c r="BO15" s="138">
        <v>4288734</v>
      </c>
      <c r="BP15" s="138">
        <v>10422725179</v>
      </c>
      <c r="BQ15" s="138">
        <f t="shared" si="24"/>
        <v>2430.2568494572056</v>
      </c>
      <c r="BR15" s="85">
        <v>156</v>
      </c>
      <c r="BS15" s="85">
        <v>672</v>
      </c>
      <c r="BT15" s="138">
        <v>4310.55</v>
      </c>
      <c r="BU15" s="286">
        <f t="shared" si="25"/>
        <v>0.64474500522566258</v>
      </c>
      <c r="BV15" s="286"/>
      <c r="BW15" s="138">
        <v>3708965</v>
      </c>
      <c r="BX15" s="138">
        <v>9574188624</v>
      </c>
      <c r="BY15" s="138">
        <f t="shared" si="26"/>
        <v>2581.3639718897321</v>
      </c>
      <c r="BZ15" s="85">
        <v>119</v>
      </c>
      <c r="CA15" s="85">
        <v>1044</v>
      </c>
      <c r="CB15" s="85">
        <v>8773.06</v>
      </c>
      <c r="CC15" s="286">
        <f t="shared" si="27"/>
        <v>1.090431827698656</v>
      </c>
      <c r="CD15" s="456"/>
      <c r="CE15" s="46">
        <f t="shared" si="28"/>
        <v>-13.518418255830275</v>
      </c>
      <c r="CF15" s="46">
        <f t="shared" si="0"/>
        <v>-8.1412158569589383</v>
      </c>
      <c r="CG15" s="46">
        <f t="shared" si="0"/>
        <v>6.2177428886282549</v>
      </c>
      <c r="CH15" s="46">
        <f t="shared" si="0"/>
        <v>-23.717948717948715</v>
      </c>
      <c r="CI15" s="46">
        <f t="shared" si="0"/>
        <v>55.357142857142861</v>
      </c>
      <c r="CJ15" s="46">
        <f t="shared" si="0"/>
        <v>103.52530419552026</v>
      </c>
      <c r="CK15" s="46">
        <f t="shared" si="0"/>
        <v>69.12606051395494</v>
      </c>
      <c r="CM15" s="334">
        <f t="shared" si="29"/>
        <v>-74.187987411636172</v>
      </c>
      <c r="CN15" s="334">
        <f t="shared" si="30"/>
        <v>-68.433248319808925</v>
      </c>
      <c r="CO15" s="334">
        <f t="shared" si="31"/>
        <v>22.294809721352394</v>
      </c>
      <c r="CP15" s="334">
        <f t="shared" si="32"/>
        <v>-98.147571606475708</v>
      </c>
      <c r="CQ15" s="334">
        <f t="shared" si="33"/>
        <v>-99.997843673206035</v>
      </c>
      <c r="CR15" s="334">
        <f t="shared" si="34"/>
        <v>16.404752701227881</v>
      </c>
      <c r="CS15" s="334">
        <f t="shared" si="35"/>
        <v>-99.993168993706362</v>
      </c>
    </row>
    <row r="16" spans="1:97" x14ac:dyDescent="0.25">
      <c r="A16" s="191" t="s">
        <v>50</v>
      </c>
      <c r="B16" s="7">
        <v>2</v>
      </c>
      <c r="C16" s="138">
        <v>2897629</v>
      </c>
      <c r="D16" s="138">
        <v>5178635023</v>
      </c>
      <c r="E16" s="213">
        <f t="shared" si="2"/>
        <v>1787.1974027730948</v>
      </c>
      <c r="F16" s="138">
        <v>941</v>
      </c>
      <c r="G16" s="211">
        <v>6180619</v>
      </c>
      <c r="H16" s="85">
        <f t="shared" si="3"/>
        <v>6568.1392136025506</v>
      </c>
      <c r="I16" s="561">
        <f t="shared" si="4"/>
        <v>11934.841850313574</v>
      </c>
      <c r="J16" s="234"/>
      <c r="K16" s="63">
        <v>2670355</v>
      </c>
      <c r="L16" s="213">
        <v>4878440692</v>
      </c>
      <c r="M16" s="229">
        <f t="shared" si="5"/>
        <v>1826.8884444203111</v>
      </c>
      <c r="N16" s="63">
        <v>827</v>
      </c>
      <c r="O16" s="213">
        <v>4882764</v>
      </c>
      <c r="P16" s="229">
        <f t="shared" si="6"/>
        <v>5904.1886336154776</v>
      </c>
      <c r="Q16" s="320">
        <f t="shared" si="7"/>
        <v>10008.86206940486</v>
      </c>
      <c r="S16" s="63">
        <v>2484228</v>
      </c>
      <c r="T16" s="229">
        <v>4909907577</v>
      </c>
      <c r="U16" s="229">
        <f t="shared" si="8"/>
        <v>1976.4319446524232</v>
      </c>
      <c r="V16" s="63">
        <v>456</v>
      </c>
      <c r="W16" s="63">
        <v>2613878</v>
      </c>
      <c r="X16" s="63">
        <f t="shared" si="9"/>
        <v>5732.1885964912281</v>
      </c>
      <c r="Y16" s="320">
        <f t="shared" si="10"/>
        <v>5323.680657950601</v>
      </c>
      <c r="Z16" s="234"/>
      <c r="AA16" s="63">
        <v>2129177</v>
      </c>
      <c r="AB16" s="63">
        <v>4146739916</v>
      </c>
      <c r="AC16" s="229">
        <f t="shared" si="11"/>
        <v>1947.5787668192922</v>
      </c>
      <c r="AD16" s="63">
        <v>378</v>
      </c>
      <c r="AE16" s="63">
        <v>1357562</v>
      </c>
      <c r="AF16" s="229">
        <f t="shared" si="12"/>
        <v>3591.4338624338625</v>
      </c>
      <c r="AG16" s="320">
        <f t="shared" si="13"/>
        <v>3273.8055134876222</v>
      </c>
      <c r="AH16" s="13"/>
      <c r="AI16" s="63">
        <v>1872854</v>
      </c>
      <c r="AJ16" s="229">
        <v>3657829523</v>
      </c>
      <c r="AK16" s="229">
        <f t="shared" si="14"/>
        <v>1953.0777748826124</v>
      </c>
      <c r="AL16" s="63">
        <v>292</v>
      </c>
      <c r="AM16" s="386">
        <v>2832358</v>
      </c>
      <c r="AN16" s="229">
        <f t="shared" si="15"/>
        <v>9699.8561643835619</v>
      </c>
      <c r="AO16" s="320">
        <f t="shared" si="16"/>
        <v>7743.2750274184937</v>
      </c>
      <c r="AP16" s="13"/>
      <c r="AQ16" s="213">
        <v>1689226</v>
      </c>
      <c r="AR16" s="229">
        <v>3430414599</v>
      </c>
      <c r="AS16" s="229">
        <f t="shared" si="17"/>
        <v>2030.7611882601855</v>
      </c>
      <c r="AT16" s="213">
        <v>149</v>
      </c>
      <c r="AU16" s="229">
        <v>578562</v>
      </c>
      <c r="AV16" s="229">
        <f t="shared" si="18"/>
        <v>3882.9664429530203</v>
      </c>
      <c r="AW16" s="320">
        <f t="shared" si="19"/>
        <v>1686.5658167635381</v>
      </c>
      <c r="AX16" s="13"/>
      <c r="AY16" s="229">
        <v>1431673</v>
      </c>
      <c r="AZ16" s="229">
        <v>2988445563</v>
      </c>
      <c r="BA16" s="229">
        <f t="shared" si="20"/>
        <v>2087.3799834180013</v>
      </c>
      <c r="BB16" s="63">
        <v>85</v>
      </c>
      <c r="BC16" s="229">
        <v>422481</v>
      </c>
      <c r="BD16" s="229">
        <f t="shared" si="36"/>
        <v>4970.3647058823526</v>
      </c>
      <c r="BE16" s="320">
        <f t="shared" si="21"/>
        <v>1413.7148932232365</v>
      </c>
      <c r="BF16" s="286"/>
      <c r="BG16" s="320">
        <v>986172</v>
      </c>
      <c r="BH16" s="320">
        <v>2105002033</v>
      </c>
      <c r="BI16" s="320">
        <f t="shared" si="22"/>
        <v>2134.5181499778942</v>
      </c>
      <c r="BJ16" s="85">
        <v>3</v>
      </c>
      <c r="BK16" s="320">
        <v>17724</v>
      </c>
      <c r="BL16" s="320">
        <v>5908</v>
      </c>
      <c r="BM16" s="286">
        <f t="shared" si="23"/>
        <v>84.199443621154927</v>
      </c>
      <c r="BN16" s="286"/>
      <c r="BO16" s="138">
        <v>847679</v>
      </c>
      <c r="BP16" s="138">
        <v>1996310714</v>
      </c>
      <c r="BQ16" s="138">
        <f t="shared" si="24"/>
        <v>2355.031461201705</v>
      </c>
      <c r="BR16" s="85">
        <v>10</v>
      </c>
      <c r="BS16" s="85">
        <v>62</v>
      </c>
      <c r="BT16" s="138">
        <v>6246.04</v>
      </c>
      <c r="BU16" s="286">
        <f t="shared" si="25"/>
        <v>0.31057289611881528</v>
      </c>
      <c r="BV16" s="286"/>
      <c r="BW16" s="138">
        <v>739590</v>
      </c>
      <c r="BX16" s="138">
        <v>1848408093</v>
      </c>
      <c r="BY16" s="138">
        <f t="shared" si="26"/>
        <v>2499.2334847685879</v>
      </c>
      <c r="BZ16" s="85">
        <v>1</v>
      </c>
      <c r="CA16" s="85">
        <v>49</v>
      </c>
      <c r="CB16" s="85">
        <v>49000</v>
      </c>
      <c r="CC16" s="286">
        <f t="shared" si="27"/>
        <v>0.26509297479038901</v>
      </c>
      <c r="CD16" s="456"/>
      <c r="CE16" s="46">
        <f t="shared" si="28"/>
        <v>-12.751171139075051</v>
      </c>
      <c r="CF16" s="46">
        <f t="shared" si="0"/>
        <v>-7.4087976366989539</v>
      </c>
      <c r="CG16" s="46">
        <f t="shared" si="0"/>
        <v>6.123146375857786</v>
      </c>
      <c r="CH16" s="46">
        <f t="shared" si="0"/>
        <v>-90</v>
      </c>
      <c r="CI16" s="46">
        <f t="shared" si="0"/>
        <v>-20.967741935483872</v>
      </c>
      <c r="CJ16" s="46">
        <f t="shared" si="0"/>
        <v>684.49705733552776</v>
      </c>
      <c r="CK16" s="46">
        <f t="shared" si="0"/>
        <v>-14.6438797128733</v>
      </c>
      <c r="CM16" s="334">
        <f t="shared" si="29"/>
        <v>-74.476028504684351</v>
      </c>
      <c r="CN16" s="334">
        <f t="shared" si="30"/>
        <v>-64.307040662440599</v>
      </c>
      <c r="CO16" s="334">
        <f t="shared" si="31"/>
        <v>39.840930883777375</v>
      </c>
      <c r="CP16" s="334">
        <f t="shared" si="32"/>
        <v>-99.893730074388955</v>
      </c>
      <c r="CQ16" s="334">
        <f t="shared" si="33"/>
        <v>-99.999207199149481</v>
      </c>
      <c r="CR16" s="334">
        <f t="shared" si="34"/>
        <v>646.02560034844396</v>
      </c>
      <c r="CS16" s="334">
        <f t="shared" si="35"/>
        <v>-99.997778831273038</v>
      </c>
    </row>
    <row r="17" spans="1:97" x14ac:dyDescent="0.25">
      <c r="A17" s="191" t="s">
        <v>8</v>
      </c>
      <c r="B17" s="7">
        <v>2</v>
      </c>
      <c r="C17" s="138">
        <v>18123275</v>
      </c>
      <c r="D17" s="138">
        <v>33453957747</v>
      </c>
      <c r="E17" s="213">
        <f t="shared" si="2"/>
        <v>1845.9112796666166</v>
      </c>
      <c r="F17" s="138">
        <v>8536</v>
      </c>
      <c r="G17" s="211">
        <v>47934586</v>
      </c>
      <c r="H17" s="85">
        <f t="shared" si="3"/>
        <v>5615.5794283036548</v>
      </c>
      <c r="I17" s="561">
        <f t="shared" si="4"/>
        <v>14328.524703268795</v>
      </c>
      <c r="J17" s="234"/>
      <c r="K17" s="63">
        <v>16367491</v>
      </c>
      <c r="L17" s="213">
        <v>29635736630</v>
      </c>
      <c r="M17" s="229">
        <f t="shared" si="5"/>
        <v>1810.6462762069032</v>
      </c>
      <c r="N17" s="63">
        <v>7006</v>
      </c>
      <c r="O17" s="213">
        <v>38157683</v>
      </c>
      <c r="P17" s="229">
        <f t="shared" si="6"/>
        <v>5446.429203539823</v>
      </c>
      <c r="Q17" s="320">
        <f t="shared" si="7"/>
        <v>12875.564213704514</v>
      </c>
      <c r="S17" s="63">
        <v>15399934</v>
      </c>
      <c r="T17" s="229">
        <v>28439767105</v>
      </c>
      <c r="U17" s="229">
        <f t="shared" si="8"/>
        <v>1846.7460383271773</v>
      </c>
      <c r="V17" s="63">
        <v>5287</v>
      </c>
      <c r="W17" s="63">
        <v>25369318</v>
      </c>
      <c r="X17" s="63">
        <f t="shared" si="9"/>
        <v>4798.4335161717418</v>
      </c>
      <c r="Y17" s="320">
        <f t="shared" si="10"/>
        <v>8920.3677042558538</v>
      </c>
      <c r="Z17" s="234"/>
      <c r="AA17" s="63">
        <v>13622896</v>
      </c>
      <c r="AB17" s="63">
        <v>26085041335</v>
      </c>
      <c r="AC17" s="229">
        <f t="shared" si="11"/>
        <v>1914.7941329802416</v>
      </c>
      <c r="AD17" s="63">
        <v>4442</v>
      </c>
      <c r="AE17" s="63">
        <v>20063722</v>
      </c>
      <c r="AF17" s="229">
        <f t="shared" si="12"/>
        <v>4516.8217019360645</v>
      </c>
      <c r="AG17" s="320">
        <f t="shared" si="13"/>
        <v>7691.6581201959589</v>
      </c>
      <c r="AH17" s="13"/>
      <c r="AI17" s="63">
        <v>12245022</v>
      </c>
      <c r="AJ17" s="229">
        <v>23434652448</v>
      </c>
      <c r="AK17" s="229">
        <f t="shared" si="14"/>
        <v>1913.8105630189966</v>
      </c>
      <c r="AL17" s="63">
        <v>3507</v>
      </c>
      <c r="AM17" s="386">
        <v>14712928</v>
      </c>
      <c r="AN17" s="229">
        <f t="shared" si="15"/>
        <v>4195.3031080695755</v>
      </c>
      <c r="AO17" s="320">
        <f t="shared" si="16"/>
        <v>6278.2787296065308</v>
      </c>
      <c r="AP17" s="13"/>
      <c r="AQ17" s="213">
        <v>11134586</v>
      </c>
      <c r="AR17" s="229">
        <v>21629026194</v>
      </c>
      <c r="AS17" s="229">
        <f t="shared" si="17"/>
        <v>1942.5083423847102</v>
      </c>
      <c r="AT17" s="213">
        <v>1683</v>
      </c>
      <c r="AU17" s="229">
        <v>7658906</v>
      </c>
      <c r="AV17" s="229">
        <f t="shared" si="18"/>
        <v>4550.7462863933451</v>
      </c>
      <c r="AW17" s="320">
        <f t="shared" si="19"/>
        <v>3541.0313581869063</v>
      </c>
      <c r="AX17" s="13"/>
      <c r="AY17" s="229">
        <v>9807048</v>
      </c>
      <c r="AZ17" s="229">
        <v>19589358640</v>
      </c>
      <c r="BA17" s="229">
        <f t="shared" si="20"/>
        <v>1997.4775936652904</v>
      </c>
      <c r="BB17" s="63">
        <v>858</v>
      </c>
      <c r="BC17" s="229">
        <v>4562109</v>
      </c>
      <c r="BD17" s="229">
        <f t="shared" si="36"/>
        <v>5317.143356643357</v>
      </c>
      <c r="BE17" s="320">
        <f t="shared" si="21"/>
        <v>2328.8710385262516</v>
      </c>
      <c r="BF17" s="286"/>
      <c r="BG17" s="320">
        <v>7014209</v>
      </c>
      <c r="BH17" s="320">
        <v>13971853884</v>
      </c>
      <c r="BI17" s="320">
        <f t="shared" si="22"/>
        <v>1991.9357812121082</v>
      </c>
      <c r="BJ17" s="85">
        <v>217</v>
      </c>
      <c r="BK17" s="320">
        <v>1547806</v>
      </c>
      <c r="BL17" s="320">
        <v>7132.75</v>
      </c>
      <c r="BM17" s="286">
        <f t="shared" si="23"/>
        <v>1107.8028820301968</v>
      </c>
      <c r="BN17" s="286"/>
      <c r="BO17" s="138">
        <v>6225449</v>
      </c>
      <c r="BP17" s="138">
        <v>13348361229</v>
      </c>
      <c r="BQ17" s="138">
        <f t="shared" si="24"/>
        <v>2144.1604017637924</v>
      </c>
      <c r="BR17" s="85">
        <v>196</v>
      </c>
      <c r="BS17" s="85">
        <v>906</v>
      </c>
      <c r="BT17" s="138">
        <v>4624.78</v>
      </c>
      <c r="BU17" s="286">
        <f t="shared" si="25"/>
        <v>0.6787350030891196</v>
      </c>
      <c r="BV17" s="286"/>
      <c r="BW17" s="138">
        <v>5510253</v>
      </c>
      <c r="BX17" s="138">
        <v>12337308777</v>
      </c>
      <c r="BY17" s="138">
        <f t="shared" si="26"/>
        <v>2238.9731972379491</v>
      </c>
      <c r="BZ17" s="85">
        <v>172</v>
      </c>
      <c r="CA17" s="85">
        <v>1180</v>
      </c>
      <c r="CB17" s="85">
        <v>6859.29</v>
      </c>
      <c r="CC17" s="286">
        <f t="shared" si="27"/>
        <v>0.95644846159628549</v>
      </c>
      <c r="CD17" s="456"/>
      <c r="CE17" s="46">
        <f t="shared" si="28"/>
        <v>-11.488263738085397</v>
      </c>
      <c r="CF17" s="46">
        <f t="shared" si="0"/>
        <v>-7.5743563921797126</v>
      </c>
      <c r="CG17" s="46">
        <f t="shared" si="0"/>
        <v>4.4219077731387735</v>
      </c>
      <c r="CH17" s="46">
        <f t="shared" si="0"/>
        <v>-12.244897959183673</v>
      </c>
      <c r="CI17" s="46">
        <f t="shared" si="0"/>
        <v>30.242825607064017</v>
      </c>
      <c r="CJ17" s="46">
        <f t="shared" si="0"/>
        <v>48.316028005656491</v>
      </c>
      <c r="CK17" s="46">
        <f t="shared" si="0"/>
        <v>40.916330709807433</v>
      </c>
      <c r="CM17" s="334">
        <f t="shared" si="29"/>
        <v>-69.595710488308541</v>
      </c>
      <c r="CN17" s="334">
        <f t="shared" si="30"/>
        <v>-63.121526994496321</v>
      </c>
      <c r="CO17" s="334">
        <f t="shared" si="31"/>
        <v>21.293651645182106</v>
      </c>
      <c r="CP17" s="334">
        <f t="shared" si="32"/>
        <v>-97.985004686035609</v>
      </c>
      <c r="CQ17" s="334">
        <f t="shared" si="33"/>
        <v>-99.997538311898637</v>
      </c>
      <c r="CR17" s="334">
        <f t="shared" si="34"/>
        <v>22.147502097963258</v>
      </c>
      <c r="CS17" s="334">
        <f t="shared" si="35"/>
        <v>-99.993324864342952</v>
      </c>
    </row>
    <row r="18" spans="1:97" x14ac:dyDescent="0.25">
      <c r="A18" s="191" t="s">
        <v>9</v>
      </c>
      <c r="B18" s="7">
        <v>3</v>
      </c>
      <c r="C18" s="138">
        <v>17622772</v>
      </c>
      <c r="D18" s="138">
        <v>30175870508</v>
      </c>
      <c r="E18" s="213">
        <f t="shared" si="2"/>
        <v>1712.3225851188452</v>
      </c>
      <c r="F18" s="138">
        <v>6513</v>
      </c>
      <c r="G18" s="211">
        <v>36795085</v>
      </c>
      <c r="H18" s="85">
        <f t="shared" si="3"/>
        <v>5649.4833410102874</v>
      </c>
      <c r="I18" s="561">
        <f t="shared" si="4"/>
        <v>12193.54549862784</v>
      </c>
      <c r="J18" s="234"/>
      <c r="K18" s="63">
        <v>16323955</v>
      </c>
      <c r="L18" s="213">
        <v>26911788774</v>
      </c>
      <c r="M18" s="229">
        <f t="shared" si="5"/>
        <v>1648.6071404877066</v>
      </c>
      <c r="N18" s="63">
        <v>4922</v>
      </c>
      <c r="O18" s="213">
        <v>24406853</v>
      </c>
      <c r="P18" s="229">
        <f t="shared" si="6"/>
        <v>4958.7267370987402</v>
      </c>
      <c r="Q18" s="320">
        <f t="shared" si="7"/>
        <v>9069.205025709749</v>
      </c>
      <c r="S18" s="63">
        <v>15126036</v>
      </c>
      <c r="T18" s="229">
        <v>25591134128</v>
      </c>
      <c r="U18" s="229">
        <f t="shared" si="8"/>
        <v>1691.859924702017</v>
      </c>
      <c r="V18" s="63">
        <v>3813</v>
      </c>
      <c r="W18" s="63">
        <v>19940135</v>
      </c>
      <c r="X18" s="63">
        <f t="shared" si="9"/>
        <v>5229.5135064253873</v>
      </c>
      <c r="Y18" s="320">
        <f t="shared" si="10"/>
        <v>7791.8137196518073</v>
      </c>
      <c r="Z18" s="234"/>
      <c r="AA18" s="63">
        <v>13612328</v>
      </c>
      <c r="AB18" s="63">
        <v>24486280514</v>
      </c>
      <c r="AC18" s="229">
        <f t="shared" si="11"/>
        <v>1798.8312149104841</v>
      </c>
      <c r="AD18" s="63">
        <v>2960</v>
      </c>
      <c r="AE18" s="63">
        <v>11700135</v>
      </c>
      <c r="AF18" s="229">
        <f t="shared" si="12"/>
        <v>3952.7483108108108</v>
      </c>
      <c r="AG18" s="320">
        <f t="shared" si="13"/>
        <v>4778.241020848578</v>
      </c>
      <c r="AH18" s="13"/>
      <c r="AI18" s="63">
        <v>12117632</v>
      </c>
      <c r="AJ18" s="229">
        <v>21267000237</v>
      </c>
      <c r="AK18" s="229">
        <f t="shared" si="14"/>
        <v>1755.0458899065427</v>
      </c>
      <c r="AL18" s="63">
        <v>2655</v>
      </c>
      <c r="AM18" s="386">
        <v>12748630</v>
      </c>
      <c r="AN18" s="229">
        <f t="shared" si="15"/>
        <v>4801.7438794726932</v>
      </c>
      <c r="AO18" s="320">
        <f t="shared" si="16"/>
        <v>5994.5595795969984</v>
      </c>
      <c r="AP18" s="13"/>
      <c r="AQ18" s="213">
        <v>10976994</v>
      </c>
      <c r="AR18" s="229">
        <v>19068307203</v>
      </c>
      <c r="AS18" s="229">
        <f t="shared" si="17"/>
        <v>1737.1155712574864</v>
      </c>
      <c r="AT18" s="213">
        <v>1124</v>
      </c>
      <c r="AU18" s="229">
        <v>5205163</v>
      </c>
      <c r="AV18" s="229">
        <f t="shared" si="18"/>
        <v>4630.9279359430602</v>
      </c>
      <c r="AW18" s="320">
        <f t="shared" si="19"/>
        <v>2729.7457213092712</v>
      </c>
      <c r="AX18" s="13"/>
      <c r="AY18" s="229">
        <v>9684217</v>
      </c>
      <c r="AZ18" s="229">
        <v>17025294176</v>
      </c>
      <c r="BA18" s="229">
        <f t="shared" si="20"/>
        <v>1758.0455060021889</v>
      </c>
      <c r="BB18" s="63">
        <v>541</v>
      </c>
      <c r="BC18" s="229">
        <v>2480509</v>
      </c>
      <c r="BD18" s="229">
        <f t="shared" si="36"/>
        <v>4585.044362292052</v>
      </c>
      <c r="BE18" s="320">
        <f t="shared" si="21"/>
        <v>1456.9551482386087</v>
      </c>
      <c r="BF18" s="286"/>
      <c r="BG18" s="320">
        <v>6773596</v>
      </c>
      <c r="BH18" s="320">
        <v>11896616056</v>
      </c>
      <c r="BI18" s="320">
        <f t="shared" si="22"/>
        <v>1756.3220564084424</v>
      </c>
      <c r="BJ18" s="85">
        <v>206</v>
      </c>
      <c r="BK18" s="320">
        <v>1036556</v>
      </c>
      <c r="BL18" s="320">
        <v>5031.83</v>
      </c>
      <c r="BM18" s="286">
        <f t="shared" si="23"/>
        <v>871.30323036458594</v>
      </c>
      <c r="BN18" s="286"/>
      <c r="BO18" s="138">
        <v>6037597</v>
      </c>
      <c r="BP18" s="138">
        <v>11476993334</v>
      </c>
      <c r="BQ18" s="138">
        <f t="shared" si="24"/>
        <v>1900.9207361803049</v>
      </c>
      <c r="BR18" s="85">
        <v>186</v>
      </c>
      <c r="BS18" s="85">
        <v>6577</v>
      </c>
      <c r="BT18" s="138">
        <v>35359.31</v>
      </c>
      <c r="BU18" s="286">
        <f t="shared" si="25"/>
        <v>5.7305949464272814</v>
      </c>
      <c r="BV18" s="286"/>
      <c r="BW18" s="138">
        <v>5329910</v>
      </c>
      <c r="BX18" s="138">
        <v>10778444729</v>
      </c>
      <c r="BY18" s="138">
        <f t="shared" si="26"/>
        <v>2022.2564225287106</v>
      </c>
      <c r="BZ18" s="85">
        <v>207</v>
      </c>
      <c r="CA18" s="85">
        <v>981</v>
      </c>
      <c r="CB18" s="85">
        <v>4741.26</v>
      </c>
      <c r="CC18" s="286">
        <f t="shared" si="27"/>
        <v>0.91014986360746963</v>
      </c>
      <c r="CD18" s="456"/>
      <c r="CE18" s="46">
        <f t="shared" si="28"/>
        <v>-11.721335491587134</v>
      </c>
      <c r="CF18" s="46">
        <f t="shared" si="0"/>
        <v>-6.0865122482086473</v>
      </c>
      <c r="CG18" s="46">
        <f t="shared" si="0"/>
        <v>6.3829955683589779</v>
      </c>
      <c r="CH18" s="46">
        <f t="shared" si="0"/>
        <v>11.29032258064516</v>
      </c>
      <c r="CI18" s="46">
        <f t="shared" si="0"/>
        <v>-85.084384977953476</v>
      </c>
      <c r="CJ18" s="46">
        <f t="shared" si="0"/>
        <v>-86.591197622351785</v>
      </c>
      <c r="CK18" s="46">
        <f t="shared" si="0"/>
        <v>-84.117707286659666</v>
      </c>
      <c r="CM18" s="334">
        <f t="shared" si="29"/>
        <v>-69.755552645179776</v>
      </c>
      <c r="CN18" s="334">
        <f t="shared" si="30"/>
        <v>-64.281246745996938</v>
      </c>
      <c r="CO18" s="334">
        <f t="shared" si="31"/>
        <v>18.100201451723201</v>
      </c>
      <c r="CP18" s="334">
        <f t="shared" si="32"/>
        <v>-96.82174113311838</v>
      </c>
      <c r="CQ18" s="334">
        <f t="shared" si="33"/>
        <v>-99.997333883044433</v>
      </c>
      <c r="CR18" s="334">
        <f t="shared" si="34"/>
        <v>-16.07621947333455</v>
      </c>
      <c r="CS18" s="334">
        <f t="shared" si="35"/>
        <v>-99.992535806228716</v>
      </c>
    </row>
    <row r="19" spans="1:97" x14ac:dyDescent="0.25">
      <c r="A19" s="191" t="s">
        <v>10</v>
      </c>
      <c r="B19" s="7">
        <v>3</v>
      </c>
      <c r="C19" s="138">
        <v>3688674</v>
      </c>
      <c r="D19" s="138">
        <v>6439145109</v>
      </c>
      <c r="E19" s="213">
        <f t="shared" si="2"/>
        <v>1745.6530745194614</v>
      </c>
      <c r="F19" s="138">
        <v>2602</v>
      </c>
      <c r="G19" s="211">
        <v>13101578</v>
      </c>
      <c r="H19" s="85">
        <f t="shared" si="3"/>
        <v>5035.1952344350502</v>
      </c>
      <c r="I19" s="561">
        <f t="shared" si="4"/>
        <v>20346.76619057382</v>
      </c>
      <c r="J19" s="234"/>
      <c r="K19" s="63">
        <v>3385256</v>
      </c>
      <c r="L19" s="213">
        <v>5604655999</v>
      </c>
      <c r="M19" s="229">
        <f t="shared" si="5"/>
        <v>1655.6077292234324</v>
      </c>
      <c r="N19" s="63">
        <v>1603</v>
      </c>
      <c r="O19" s="213">
        <v>9522704</v>
      </c>
      <c r="P19" s="229">
        <f t="shared" si="6"/>
        <v>5940.5514660012477</v>
      </c>
      <c r="Q19" s="320">
        <f t="shared" si="7"/>
        <v>16990.702019355103</v>
      </c>
      <c r="S19" s="63">
        <v>3120605</v>
      </c>
      <c r="T19" s="229">
        <v>5242683183</v>
      </c>
      <c r="U19" s="229">
        <f t="shared" si="8"/>
        <v>1680.0214006578854</v>
      </c>
      <c r="V19" s="63">
        <v>1171</v>
      </c>
      <c r="W19" s="63">
        <v>5221283</v>
      </c>
      <c r="X19" s="63">
        <f t="shared" si="9"/>
        <v>4458.8240819812127</v>
      </c>
      <c r="Y19" s="320">
        <f t="shared" si="10"/>
        <v>9959.1808578679866</v>
      </c>
      <c r="Z19" s="234"/>
      <c r="AA19" s="63">
        <v>2795952</v>
      </c>
      <c r="AB19" s="63">
        <v>4811979046</v>
      </c>
      <c r="AC19" s="229">
        <f t="shared" si="11"/>
        <v>1721.0520945996211</v>
      </c>
      <c r="AD19" s="63">
        <v>867</v>
      </c>
      <c r="AE19" s="63">
        <v>3538781</v>
      </c>
      <c r="AF19" s="229">
        <f t="shared" si="12"/>
        <v>4081.6389850057672</v>
      </c>
      <c r="AG19" s="320">
        <f t="shared" si="13"/>
        <v>7354.1072522783388</v>
      </c>
      <c r="AH19" s="13"/>
      <c r="AI19" s="63">
        <v>2459102</v>
      </c>
      <c r="AJ19" s="229">
        <v>4095305622</v>
      </c>
      <c r="AK19" s="229">
        <f t="shared" si="14"/>
        <v>1665.3663093275513</v>
      </c>
      <c r="AL19" s="63">
        <v>953</v>
      </c>
      <c r="AM19" s="386">
        <v>4212983</v>
      </c>
      <c r="AN19" s="229">
        <f t="shared" si="15"/>
        <v>4420.7586568730321</v>
      </c>
      <c r="AO19" s="320">
        <f t="shared" si="16"/>
        <v>10287.34699888535</v>
      </c>
      <c r="AP19" s="13"/>
      <c r="AQ19" s="213">
        <v>2279234</v>
      </c>
      <c r="AR19" s="229">
        <v>3770374319</v>
      </c>
      <c r="AS19" s="229">
        <f t="shared" si="17"/>
        <v>1654.2287097331823</v>
      </c>
      <c r="AT19" s="213">
        <v>309</v>
      </c>
      <c r="AU19" s="229">
        <v>1391830</v>
      </c>
      <c r="AV19" s="229">
        <f t="shared" si="18"/>
        <v>4504.3042071197415</v>
      </c>
      <c r="AW19" s="320">
        <f t="shared" si="19"/>
        <v>3691.4902400702458</v>
      </c>
      <c r="AX19" s="13"/>
      <c r="AY19" s="229">
        <v>2037814</v>
      </c>
      <c r="AZ19" s="229">
        <v>3473056330</v>
      </c>
      <c r="BA19" s="229">
        <f t="shared" si="20"/>
        <v>1704.3048727705277</v>
      </c>
      <c r="BB19" s="63">
        <v>51</v>
      </c>
      <c r="BC19" s="229">
        <v>149913</v>
      </c>
      <c r="BD19" s="229">
        <f t="shared" si="36"/>
        <v>2939.4705882352941</v>
      </c>
      <c r="BE19" s="320">
        <f t="shared" si="21"/>
        <v>431.64574874603312</v>
      </c>
      <c r="BF19" s="286"/>
      <c r="BG19" s="320">
        <v>1476637</v>
      </c>
      <c r="BH19" s="320">
        <v>2506859807</v>
      </c>
      <c r="BI19" s="320">
        <f t="shared" si="22"/>
        <v>1697.6818317568909</v>
      </c>
      <c r="BJ19" s="85">
        <v>10</v>
      </c>
      <c r="BK19" s="320">
        <v>25678</v>
      </c>
      <c r="BL19" s="320">
        <v>2567.7600000000002</v>
      </c>
      <c r="BM19" s="286">
        <f t="shared" si="23"/>
        <v>102.43093741540052</v>
      </c>
      <c r="BN19" s="286"/>
      <c r="BO19" s="138">
        <v>1308143</v>
      </c>
      <c r="BP19" s="138">
        <v>2320304415</v>
      </c>
      <c r="BQ19" s="138">
        <f t="shared" si="24"/>
        <v>1773.7391210288172</v>
      </c>
      <c r="BR19" s="85">
        <v>27</v>
      </c>
      <c r="BS19" s="85">
        <v>141</v>
      </c>
      <c r="BT19" s="138">
        <v>5239.41</v>
      </c>
      <c r="BU19" s="286">
        <f t="shared" si="25"/>
        <v>0.60767888510008283</v>
      </c>
      <c r="BV19" s="286"/>
      <c r="BW19" s="138">
        <v>1181472</v>
      </c>
      <c r="BX19" s="138">
        <v>2269346297</v>
      </c>
      <c r="BY19" s="138">
        <f t="shared" si="26"/>
        <v>1920.7787378795265</v>
      </c>
      <c r="BZ19" s="85">
        <v>10</v>
      </c>
      <c r="CA19" s="85">
        <v>63</v>
      </c>
      <c r="CB19" s="85">
        <v>6278.04</v>
      </c>
      <c r="CC19" s="286">
        <f t="shared" si="27"/>
        <v>0.27761298521642064</v>
      </c>
      <c r="CD19" s="456"/>
      <c r="CE19" s="46">
        <f t="shared" si="28"/>
        <v>-9.6832685723196938</v>
      </c>
      <c r="CF19" s="46">
        <f t="shared" si="0"/>
        <v>-2.1961824349672669</v>
      </c>
      <c r="CG19" s="46">
        <f t="shared" si="0"/>
        <v>8.2898107792436981</v>
      </c>
      <c r="CH19" s="46">
        <f t="shared" si="0"/>
        <v>-62.962962962962962</v>
      </c>
      <c r="CI19" s="46">
        <f t="shared" si="0"/>
        <v>-55.319148936170215</v>
      </c>
      <c r="CJ19" s="46">
        <f t="shared" si="0"/>
        <v>19.823415231867713</v>
      </c>
      <c r="CK19" s="46">
        <f t="shared" si="0"/>
        <v>-54.315841470993576</v>
      </c>
      <c r="CM19" s="334">
        <f t="shared" si="29"/>
        <v>-67.970278750575403</v>
      </c>
      <c r="CN19" s="334">
        <f t="shared" si="30"/>
        <v>-64.757025061787587</v>
      </c>
      <c r="CO19" s="334">
        <f t="shared" si="31"/>
        <v>10.032100072820784</v>
      </c>
      <c r="CP19" s="334">
        <f t="shared" si="32"/>
        <v>-99.61568024596464</v>
      </c>
      <c r="CQ19" s="334">
        <f t="shared" si="33"/>
        <v>-99.999519141892677</v>
      </c>
      <c r="CR19" s="334">
        <f t="shared" si="34"/>
        <v>24.683149464896513</v>
      </c>
      <c r="CS19" s="334">
        <f t="shared" si="35"/>
        <v>-99.998635591608917</v>
      </c>
    </row>
    <row r="20" spans="1:97" x14ac:dyDescent="0.25">
      <c r="A20" s="191" t="s">
        <v>11</v>
      </c>
      <c r="B20" s="7">
        <v>3</v>
      </c>
      <c r="C20" s="138">
        <v>5845802</v>
      </c>
      <c r="D20" s="138">
        <v>10246674693</v>
      </c>
      <c r="E20" s="213">
        <f t="shared" si="2"/>
        <v>1752.8261636299005</v>
      </c>
      <c r="F20" s="138">
        <v>3944</v>
      </c>
      <c r="G20" s="211">
        <v>31268837</v>
      </c>
      <c r="H20" s="85">
        <f t="shared" si="3"/>
        <v>7928.2041075050711</v>
      </c>
      <c r="I20" s="561">
        <f t="shared" si="4"/>
        <v>30516.082472454462</v>
      </c>
      <c r="J20" s="234"/>
      <c r="K20" s="63">
        <v>5467049</v>
      </c>
      <c r="L20" s="213">
        <v>9110449189</v>
      </c>
      <c r="M20" s="229">
        <f t="shared" si="5"/>
        <v>1666.4290349327398</v>
      </c>
      <c r="N20" s="63">
        <v>2769</v>
      </c>
      <c r="O20" s="213">
        <v>16163516</v>
      </c>
      <c r="P20" s="229">
        <f t="shared" si="6"/>
        <v>5837.3116648609603</v>
      </c>
      <c r="Q20" s="320">
        <f t="shared" si="7"/>
        <v>17741.733326953741</v>
      </c>
      <c r="S20" s="63">
        <v>5124147</v>
      </c>
      <c r="T20" s="229">
        <v>8638166498</v>
      </c>
      <c r="U20" s="229">
        <f t="shared" si="8"/>
        <v>1685.7764810416252</v>
      </c>
      <c r="V20" s="63">
        <v>1618</v>
      </c>
      <c r="W20" s="63">
        <v>8477213</v>
      </c>
      <c r="X20" s="63">
        <f t="shared" si="9"/>
        <v>5239.3158220024725</v>
      </c>
      <c r="Y20" s="320">
        <f t="shared" si="10"/>
        <v>9813.6716882717355</v>
      </c>
      <c r="Z20" s="234"/>
      <c r="AA20" s="63">
        <v>4733687</v>
      </c>
      <c r="AB20" s="63">
        <v>8161376637</v>
      </c>
      <c r="AC20" s="229">
        <f t="shared" si="11"/>
        <v>1724.1056785123308</v>
      </c>
      <c r="AD20" s="63">
        <v>1172</v>
      </c>
      <c r="AE20" s="63">
        <v>5911278</v>
      </c>
      <c r="AF20" s="229">
        <f t="shared" si="12"/>
        <v>5043.7525597269623</v>
      </c>
      <c r="AG20" s="320">
        <f t="shared" si="13"/>
        <v>7242.991302718382</v>
      </c>
      <c r="AH20" s="13"/>
      <c r="AI20" s="63">
        <v>4008650</v>
      </c>
      <c r="AJ20" s="229">
        <v>6797576287</v>
      </c>
      <c r="AK20" s="229">
        <f t="shared" si="14"/>
        <v>1695.7270619784715</v>
      </c>
      <c r="AL20" s="63">
        <v>824</v>
      </c>
      <c r="AM20" s="386">
        <v>3511883</v>
      </c>
      <c r="AN20" s="229">
        <f t="shared" si="15"/>
        <v>4261.9939320388348</v>
      </c>
      <c r="AO20" s="320">
        <f t="shared" si="16"/>
        <v>5166.3752663082105</v>
      </c>
      <c r="AP20" s="13"/>
      <c r="AQ20" s="213">
        <v>3603588</v>
      </c>
      <c r="AR20" s="229">
        <v>6201327150</v>
      </c>
      <c r="AS20" s="229">
        <f t="shared" si="17"/>
        <v>1720.8757355169348</v>
      </c>
      <c r="AT20" s="213">
        <v>319</v>
      </c>
      <c r="AU20" s="229">
        <v>1302916</v>
      </c>
      <c r="AV20" s="229">
        <f t="shared" si="18"/>
        <v>4084.3761755485893</v>
      </c>
      <c r="AW20" s="320">
        <f t="shared" si="19"/>
        <v>2101.0276808247409</v>
      </c>
      <c r="AX20" s="13"/>
      <c r="AY20" s="229">
        <v>3432330</v>
      </c>
      <c r="AZ20" s="229">
        <v>5603419802</v>
      </c>
      <c r="BA20" s="229">
        <f t="shared" si="20"/>
        <v>1632.5411023998274</v>
      </c>
      <c r="BB20" s="63">
        <v>99</v>
      </c>
      <c r="BC20" s="229">
        <v>404387</v>
      </c>
      <c r="BD20" s="229">
        <f t="shared" si="36"/>
        <v>4084.7171717171718</v>
      </c>
      <c r="BE20" s="320">
        <f t="shared" si="21"/>
        <v>721.67892874216591</v>
      </c>
      <c r="BF20" s="286"/>
      <c r="BG20" s="320">
        <v>2486504</v>
      </c>
      <c r="BH20" s="320">
        <v>4091732226</v>
      </c>
      <c r="BI20" s="320">
        <f t="shared" si="22"/>
        <v>1645.5763698751339</v>
      </c>
      <c r="BJ20" s="85">
        <v>14</v>
      </c>
      <c r="BK20" s="320">
        <v>26777</v>
      </c>
      <c r="BL20" s="320">
        <v>1912.62</v>
      </c>
      <c r="BM20" s="286">
        <f t="shared" si="23"/>
        <v>65.44172130779117</v>
      </c>
      <c r="BN20" s="286"/>
      <c r="BO20" s="138">
        <v>2274242</v>
      </c>
      <c r="BP20" s="138">
        <v>4091111727</v>
      </c>
      <c r="BQ20" s="138">
        <f t="shared" si="24"/>
        <v>1798.8902355158334</v>
      </c>
      <c r="BR20" s="85">
        <v>26</v>
      </c>
      <c r="BS20" s="85">
        <v>97</v>
      </c>
      <c r="BT20" s="138">
        <v>3716.62</v>
      </c>
      <c r="BU20" s="286">
        <f t="shared" si="25"/>
        <v>0.23709936680494867</v>
      </c>
      <c r="BV20" s="286"/>
      <c r="BW20" s="138">
        <v>2023610</v>
      </c>
      <c r="BX20" s="138">
        <v>3811717595</v>
      </c>
      <c r="BY20" s="138">
        <f t="shared" si="26"/>
        <v>1883.6226323253986</v>
      </c>
      <c r="BZ20" s="85">
        <v>26</v>
      </c>
      <c r="CA20" s="85">
        <v>183</v>
      </c>
      <c r="CB20" s="85">
        <v>7040.41</v>
      </c>
      <c r="CC20" s="286">
        <f t="shared" si="27"/>
        <v>0.48009852629179367</v>
      </c>
      <c r="CD20" s="456"/>
      <c r="CE20" s="46">
        <f t="shared" si="28"/>
        <v>-11.020463081765266</v>
      </c>
      <c r="CF20" s="46">
        <f t="shared" si="0"/>
        <v>-6.8292960604348707</v>
      </c>
      <c r="CG20" s="46">
        <f t="shared" si="0"/>
        <v>4.7102594219856959</v>
      </c>
      <c r="CH20" s="46">
        <f t="shared" si="0"/>
        <v>0</v>
      </c>
      <c r="CI20" s="46">
        <f t="shared" si="0"/>
        <v>88.659793814432987</v>
      </c>
      <c r="CJ20" s="46">
        <f t="shared" si="0"/>
        <v>89.430450247805808</v>
      </c>
      <c r="CK20" s="46">
        <f t="shared" si="0"/>
        <v>102.48832072451289</v>
      </c>
      <c r="CM20" s="334">
        <f t="shared" si="29"/>
        <v>-65.383535056438788</v>
      </c>
      <c r="CN20" s="334">
        <f t="shared" si="30"/>
        <v>-62.800442980746055</v>
      </c>
      <c r="CO20" s="334">
        <f t="shared" si="31"/>
        <v>7.4620331102676909</v>
      </c>
      <c r="CP20" s="334">
        <f t="shared" si="32"/>
        <v>-99.340770791075045</v>
      </c>
      <c r="CQ20" s="334">
        <f t="shared" si="33"/>
        <v>-99.999414752777653</v>
      </c>
      <c r="CR20" s="334">
        <f t="shared" si="34"/>
        <v>-11.19792194381902</v>
      </c>
      <c r="CS20" s="334">
        <f t="shared" si="35"/>
        <v>-99.998426736044095</v>
      </c>
    </row>
    <row r="21" spans="1:97" x14ac:dyDescent="0.25">
      <c r="A21" s="191" t="s">
        <v>12</v>
      </c>
      <c r="B21" s="7">
        <v>3</v>
      </c>
      <c r="C21" s="138">
        <v>26003875</v>
      </c>
      <c r="D21" s="138">
        <v>43073271359</v>
      </c>
      <c r="E21" s="213">
        <f t="shared" si="2"/>
        <v>1656.4174131355423</v>
      </c>
      <c r="F21" s="138">
        <v>68487</v>
      </c>
      <c r="G21" s="211">
        <v>249845860</v>
      </c>
      <c r="H21" s="85">
        <f t="shared" si="3"/>
        <v>3648.0771533283687</v>
      </c>
      <c r="I21" s="561">
        <f t="shared" si="4"/>
        <v>58004.84897411806</v>
      </c>
      <c r="J21" s="234"/>
      <c r="K21" s="63">
        <v>20795848</v>
      </c>
      <c r="L21" s="213">
        <v>37418406273</v>
      </c>
      <c r="M21" s="229">
        <f t="shared" si="5"/>
        <v>1799.3210122039745</v>
      </c>
      <c r="N21" s="63">
        <v>43697</v>
      </c>
      <c r="O21" s="213">
        <v>141074029</v>
      </c>
      <c r="P21" s="229">
        <f t="shared" si="6"/>
        <v>3228.4602833146441</v>
      </c>
      <c r="Q21" s="320">
        <f t="shared" si="7"/>
        <v>37701.773819745707</v>
      </c>
      <c r="S21" s="63">
        <v>19444506</v>
      </c>
      <c r="T21" s="229">
        <v>35534549086</v>
      </c>
      <c r="U21" s="229">
        <f t="shared" si="8"/>
        <v>1827.485310555074</v>
      </c>
      <c r="V21" s="63">
        <v>35990</v>
      </c>
      <c r="W21" s="63">
        <v>113877627</v>
      </c>
      <c r="X21" s="63">
        <f t="shared" si="9"/>
        <v>3164.1463462072797</v>
      </c>
      <c r="Y21" s="320">
        <f t="shared" si="10"/>
        <v>32047.016193844382</v>
      </c>
      <c r="Z21" s="234"/>
      <c r="AA21" s="63">
        <v>16923716</v>
      </c>
      <c r="AB21" s="63">
        <v>32206374058</v>
      </c>
      <c r="AC21" s="229">
        <f t="shared" si="11"/>
        <v>1903.0320561985322</v>
      </c>
      <c r="AD21" s="63">
        <v>33861</v>
      </c>
      <c r="AE21" s="63">
        <v>96173721</v>
      </c>
      <c r="AF21" s="229">
        <f t="shared" si="12"/>
        <v>2840.2504651368831</v>
      </c>
      <c r="AG21" s="320">
        <f t="shared" si="13"/>
        <v>29861.704030016579</v>
      </c>
      <c r="AH21" s="13"/>
      <c r="AI21" s="63">
        <v>14947082</v>
      </c>
      <c r="AJ21" s="229">
        <v>28281194990</v>
      </c>
      <c r="AK21" s="229">
        <f t="shared" si="14"/>
        <v>1892.0880336376024</v>
      </c>
      <c r="AL21" s="63">
        <v>35616</v>
      </c>
      <c r="AM21" s="386">
        <v>99646336</v>
      </c>
      <c r="AN21" s="229">
        <f t="shared" si="15"/>
        <v>2797.7969451931717</v>
      </c>
      <c r="AO21" s="320">
        <f t="shared" si="16"/>
        <v>35234.132092096581</v>
      </c>
      <c r="AP21" s="13"/>
      <c r="AQ21" s="213">
        <v>13328054</v>
      </c>
      <c r="AR21" s="229">
        <v>25809712131</v>
      </c>
      <c r="AS21" s="229">
        <f t="shared" si="17"/>
        <v>1936.4951650856156</v>
      </c>
      <c r="AT21" s="213">
        <v>28613</v>
      </c>
      <c r="AU21" s="229">
        <v>84485364</v>
      </c>
      <c r="AV21" s="229">
        <f t="shared" si="18"/>
        <v>2952.6915737601789</v>
      </c>
      <c r="AW21" s="320">
        <f t="shared" si="19"/>
        <v>32733.942777503817</v>
      </c>
      <c r="AX21" s="13"/>
      <c r="AY21" s="229">
        <v>11569703</v>
      </c>
      <c r="AZ21" s="229">
        <v>23087531285</v>
      </c>
      <c r="BA21" s="229">
        <f t="shared" si="20"/>
        <v>1995.5163313180988</v>
      </c>
      <c r="BB21" s="63">
        <v>29372</v>
      </c>
      <c r="BC21" s="229">
        <v>79822324</v>
      </c>
      <c r="BD21" s="229">
        <f t="shared" si="36"/>
        <v>2717.6332561623317</v>
      </c>
      <c r="BE21" s="320">
        <f t="shared" si="21"/>
        <v>34573.780546151625</v>
      </c>
      <c r="BF21" s="286"/>
      <c r="BG21" s="320">
        <v>8043922</v>
      </c>
      <c r="BH21" s="320">
        <v>16576728801</v>
      </c>
      <c r="BI21" s="320">
        <f t="shared" si="22"/>
        <v>2060.7769196419358</v>
      </c>
      <c r="BJ21" s="85">
        <v>10782</v>
      </c>
      <c r="BK21" s="320">
        <v>27907685</v>
      </c>
      <c r="BL21" s="320">
        <v>2588.36</v>
      </c>
      <c r="BM21" s="286">
        <f t="shared" si="23"/>
        <v>16835.459718877981</v>
      </c>
      <c r="BN21" s="286"/>
      <c r="BO21" s="138">
        <v>7069660</v>
      </c>
      <c r="BP21" s="138">
        <v>16273160255</v>
      </c>
      <c r="BQ21" s="138">
        <f t="shared" si="24"/>
        <v>2301.8306757326377</v>
      </c>
      <c r="BR21" s="85">
        <v>10179</v>
      </c>
      <c r="BS21" s="85">
        <v>27692</v>
      </c>
      <c r="BT21" s="138">
        <v>2720.49</v>
      </c>
      <c r="BU21" s="286">
        <f t="shared" si="25"/>
        <v>17.01697738243038</v>
      </c>
      <c r="BV21" s="286"/>
      <c r="BW21" s="138">
        <v>6259474</v>
      </c>
      <c r="BX21" s="138">
        <v>15609832420</v>
      </c>
      <c r="BY21" s="138">
        <f t="shared" si="26"/>
        <v>2493.7929960249057</v>
      </c>
      <c r="BZ21" s="85">
        <v>15685</v>
      </c>
      <c r="CA21" s="85">
        <v>38347</v>
      </c>
      <c r="CB21" s="85">
        <v>2444.83</v>
      </c>
      <c r="CC21" s="286">
        <f t="shared" si="27"/>
        <v>24.565926762204153</v>
      </c>
      <c r="CD21" s="456"/>
      <c r="CE21" s="46">
        <f t="shared" si="28"/>
        <v>-11.46004192563716</v>
      </c>
      <c r="CF21" s="46">
        <f t="shared" si="0"/>
        <v>-4.0762078453457713</v>
      </c>
      <c r="CG21" s="46">
        <f t="shared" si="0"/>
        <v>8.3395500075681852</v>
      </c>
      <c r="CH21" s="46">
        <f t="shared" si="0"/>
        <v>54.091757540033406</v>
      </c>
      <c r="CI21" s="46">
        <f t="shared" si="0"/>
        <v>38.476816409071212</v>
      </c>
      <c r="CJ21" s="46">
        <f t="shared" si="0"/>
        <v>-10.132733441402095</v>
      </c>
      <c r="CK21" s="46">
        <f t="shared" si="0"/>
        <v>44.361282324838029</v>
      </c>
      <c r="CM21" s="334">
        <f t="shared" si="29"/>
        <v>-75.928687551374551</v>
      </c>
      <c r="CN21" s="334">
        <f t="shared" si="30"/>
        <v>-63.759816871354523</v>
      </c>
      <c r="CO21" s="334">
        <f t="shared" si="31"/>
        <v>50.553415838839776</v>
      </c>
      <c r="CP21" s="334">
        <f t="shared" si="32"/>
        <v>-77.097843386336095</v>
      </c>
      <c r="CQ21" s="334">
        <f t="shared" si="33"/>
        <v>-99.984651736874881</v>
      </c>
      <c r="CR21" s="334">
        <f t="shared" si="34"/>
        <v>-32.983051146014589</v>
      </c>
      <c r="CS21" s="334">
        <f t="shared" si="35"/>
        <v>-99.957648494571259</v>
      </c>
    </row>
    <row r="22" spans="1:97" x14ac:dyDescent="0.25">
      <c r="A22" s="191" t="s">
        <v>13</v>
      </c>
      <c r="B22" s="7">
        <v>4</v>
      </c>
      <c r="C22" s="138">
        <v>4202632</v>
      </c>
      <c r="D22" s="138">
        <v>7823165459</v>
      </c>
      <c r="E22" s="213">
        <f t="shared" si="2"/>
        <v>1861.4919076902283</v>
      </c>
      <c r="F22" s="138">
        <v>6296</v>
      </c>
      <c r="G22" s="211">
        <v>31179701</v>
      </c>
      <c r="H22" s="85">
        <f t="shared" si="3"/>
        <v>4952.3032083862772</v>
      </c>
      <c r="I22" s="561">
        <f t="shared" si="4"/>
        <v>39855.607251831738</v>
      </c>
      <c r="J22" s="234"/>
      <c r="K22" s="63">
        <v>3891318</v>
      </c>
      <c r="L22" s="213">
        <v>6905823554</v>
      </c>
      <c r="M22" s="229">
        <f t="shared" si="5"/>
        <v>1774.6746870854554</v>
      </c>
      <c r="N22" s="63">
        <v>4075</v>
      </c>
      <c r="O22" s="213">
        <v>19793109</v>
      </c>
      <c r="P22" s="229">
        <f t="shared" si="6"/>
        <v>4857.204662576687</v>
      </c>
      <c r="Q22" s="320">
        <f t="shared" si="7"/>
        <v>28661.475123463602</v>
      </c>
      <c r="S22" s="63">
        <v>3706296</v>
      </c>
      <c r="T22" s="229">
        <v>6640988651</v>
      </c>
      <c r="U22" s="229">
        <f t="shared" si="8"/>
        <v>1791.8128101479213</v>
      </c>
      <c r="V22" s="63">
        <v>3203</v>
      </c>
      <c r="W22" s="63">
        <v>11558872</v>
      </c>
      <c r="X22" s="63">
        <f t="shared" si="9"/>
        <v>3608.7642834842336</v>
      </c>
      <c r="Y22" s="320">
        <f t="shared" si="10"/>
        <v>17405.34822064402</v>
      </c>
      <c r="Z22" s="234"/>
      <c r="AA22" s="63">
        <v>3228165</v>
      </c>
      <c r="AB22" s="63">
        <v>5884598059</v>
      </c>
      <c r="AC22" s="229">
        <f t="shared" si="11"/>
        <v>1822.8925903725492</v>
      </c>
      <c r="AD22" s="63">
        <v>2513</v>
      </c>
      <c r="AE22" s="63">
        <v>10343909</v>
      </c>
      <c r="AF22" s="229">
        <f t="shared" si="12"/>
        <v>4116.1595702347795</v>
      </c>
      <c r="AG22" s="320">
        <f t="shared" si="13"/>
        <v>17577.936328514155</v>
      </c>
      <c r="AH22" s="13"/>
      <c r="AI22" s="63">
        <v>2992904</v>
      </c>
      <c r="AJ22" s="229">
        <v>5441739776</v>
      </c>
      <c r="AK22" s="229">
        <f t="shared" si="14"/>
        <v>1818.2139407077541</v>
      </c>
      <c r="AL22" s="63">
        <v>2077</v>
      </c>
      <c r="AM22" s="386">
        <v>9134569</v>
      </c>
      <c r="AN22" s="229">
        <f t="shared" si="15"/>
        <v>4397.9629272989887</v>
      </c>
      <c r="AO22" s="320">
        <f t="shared" si="16"/>
        <v>16786.118734098025</v>
      </c>
      <c r="AP22" s="13"/>
      <c r="AQ22" s="213">
        <v>2684588</v>
      </c>
      <c r="AR22" s="229">
        <v>5024477974</v>
      </c>
      <c r="AS22" s="229">
        <f t="shared" si="17"/>
        <v>1871.6011447566627</v>
      </c>
      <c r="AT22" s="213">
        <v>1175</v>
      </c>
      <c r="AU22" s="229">
        <v>4657612</v>
      </c>
      <c r="AV22" s="229">
        <f t="shared" si="18"/>
        <v>3963.9251063829788</v>
      </c>
      <c r="AW22" s="320">
        <f t="shared" si="19"/>
        <v>9269.8426067376367</v>
      </c>
      <c r="AX22" s="13"/>
      <c r="AY22" s="229">
        <v>2504711</v>
      </c>
      <c r="AZ22" s="229">
        <v>4548940557</v>
      </c>
      <c r="BA22" s="229">
        <f t="shared" si="20"/>
        <v>1816.1538624615773</v>
      </c>
      <c r="BB22" s="63">
        <v>828</v>
      </c>
      <c r="BC22" s="229">
        <v>3419340</v>
      </c>
      <c r="BD22" s="229">
        <f t="shared" si="36"/>
        <v>4129.63768115942</v>
      </c>
      <c r="BE22" s="320">
        <f t="shared" si="21"/>
        <v>7516.7832095283193</v>
      </c>
      <c r="BF22" s="286"/>
      <c r="BG22" s="320">
        <v>1852434</v>
      </c>
      <c r="BH22" s="320">
        <v>3370859716</v>
      </c>
      <c r="BI22" s="320">
        <f t="shared" si="22"/>
        <v>1819.692208197431</v>
      </c>
      <c r="BJ22" s="85">
        <v>240</v>
      </c>
      <c r="BK22" s="320">
        <v>570083</v>
      </c>
      <c r="BL22" s="320">
        <v>2375.35</v>
      </c>
      <c r="BM22" s="286">
        <f t="shared" si="23"/>
        <v>1691.2095074561091</v>
      </c>
      <c r="BN22" s="286"/>
      <c r="BO22" s="138">
        <v>1676595</v>
      </c>
      <c r="BP22" s="138">
        <v>3265272116</v>
      </c>
      <c r="BQ22" s="138">
        <f t="shared" si="24"/>
        <v>1947.5616448814412</v>
      </c>
      <c r="BR22" s="85">
        <v>170</v>
      </c>
      <c r="BS22" s="85">
        <v>719</v>
      </c>
      <c r="BT22" s="138">
        <v>4231.26</v>
      </c>
      <c r="BU22" s="286">
        <f t="shared" si="25"/>
        <v>2.2019604322618727</v>
      </c>
      <c r="BV22" s="286"/>
      <c r="BW22" s="138">
        <v>1577098</v>
      </c>
      <c r="BX22" s="138">
        <v>3385358970</v>
      </c>
      <c r="BY22" s="138">
        <f t="shared" si="26"/>
        <v>2146.5748926192286</v>
      </c>
      <c r="BZ22" s="85">
        <v>140</v>
      </c>
      <c r="CA22" s="85">
        <v>601</v>
      </c>
      <c r="CB22" s="85">
        <v>4292.1000000000004</v>
      </c>
      <c r="CC22" s="286">
        <f t="shared" si="27"/>
        <v>1.7752917942406563</v>
      </c>
      <c r="CD22" s="456"/>
      <c r="CE22" s="46">
        <f t="shared" si="28"/>
        <v>-5.9344683719085412</v>
      </c>
      <c r="CF22" s="46">
        <f t="shared" si="0"/>
        <v>3.6776982050460143</v>
      </c>
      <c r="CG22" s="46">
        <f t="shared" si="0"/>
        <v>10.218585288985933</v>
      </c>
      <c r="CH22" s="46">
        <f t="shared" si="0"/>
        <v>-17.647058823529413</v>
      </c>
      <c r="CI22" s="46">
        <f t="shared" si="0"/>
        <v>-16.411682892906814</v>
      </c>
      <c r="CJ22" s="46">
        <f t="shared" si="0"/>
        <v>1.4378695707661582</v>
      </c>
      <c r="CK22" s="46">
        <f t="shared" si="0"/>
        <v>-19.376762260116482</v>
      </c>
      <c r="CM22" s="334">
        <f t="shared" si="29"/>
        <v>-62.473564185491384</v>
      </c>
      <c r="CN22" s="334">
        <f t="shared" si="30"/>
        <v>-56.726481272291338</v>
      </c>
      <c r="CO22" s="334">
        <f t="shared" si="31"/>
        <v>15.314758218999525</v>
      </c>
      <c r="CP22" s="334">
        <f t="shared" si="32"/>
        <v>-97.776365946632779</v>
      </c>
      <c r="CQ22" s="334">
        <f t="shared" si="33"/>
        <v>-99.998072463876426</v>
      </c>
      <c r="CR22" s="334">
        <f t="shared" si="34"/>
        <v>-13.331235601008487</v>
      </c>
      <c r="CS22" s="334">
        <f t="shared" si="35"/>
        <v>-99.995545691267424</v>
      </c>
    </row>
    <row r="23" spans="1:97" x14ac:dyDescent="0.25">
      <c r="A23" s="191" t="s">
        <v>14</v>
      </c>
      <c r="B23" s="7">
        <v>4</v>
      </c>
      <c r="C23" s="138">
        <v>728126</v>
      </c>
      <c r="D23" s="138">
        <v>3164733798</v>
      </c>
      <c r="E23" s="213">
        <f t="shared" si="2"/>
        <v>4346.4095472486906</v>
      </c>
      <c r="F23" s="138">
        <v>917</v>
      </c>
      <c r="G23" s="211">
        <v>4706783</v>
      </c>
      <c r="H23" s="85">
        <f t="shared" si="3"/>
        <v>5132.8058887677207</v>
      </c>
      <c r="I23" s="561">
        <f t="shared" si="4"/>
        <v>14872.603196434786</v>
      </c>
      <c r="J23" s="234"/>
      <c r="K23" s="63">
        <v>679765</v>
      </c>
      <c r="L23" s="213">
        <v>1453893978</v>
      </c>
      <c r="M23" s="229">
        <f t="shared" si="5"/>
        <v>2138.8185299331385</v>
      </c>
      <c r="N23" s="63">
        <v>659</v>
      </c>
      <c r="O23" s="213">
        <v>2448365</v>
      </c>
      <c r="P23" s="229">
        <f t="shared" si="6"/>
        <v>3715.2731411229133</v>
      </c>
      <c r="Q23" s="320">
        <f t="shared" si="7"/>
        <v>16840.051867936138</v>
      </c>
      <c r="S23" s="63">
        <v>646168</v>
      </c>
      <c r="T23" s="229">
        <v>1392375827</v>
      </c>
      <c r="U23" s="229">
        <f t="shared" si="8"/>
        <v>2154.8201504871799</v>
      </c>
      <c r="V23" s="63">
        <v>660</v>
      </c>
      <c r="W23" s="63">
        <v>3059747</v>
      </c>
      <c r="X23" s="63">
        <f t="shared" si="9"/>
        <v>4635.9803030303028</v>
      </c>
      <c r="Y23" s="320">
        <f t="shared" si="10"/>
        <v>21975.008045008239</v>
      </c>
      <c r="Z23" s="234"/>
      <c r="AA23" s="63">
        <v>578380</v>
      </c>
      <c r="AB23" s="63">
        <v>1257555849</v>
      </c>
      <c r="AC23" s="229">
        <f t="shared" si="11"/>
        <v>2174.2727082540891</v>
      </c>
      <c r="AD23" s="63">
        <v>514</v>
      </c>
      <c r="AE23" s="63">
        <v>2294988</v>
      </c>
      <c r="AF23" s="229">
        <f t="shared" si="12"/>
        <v>4464.9571984435797</v>
      </c>
      <c r="AG23" s="320">
        <f t="shared" si="13"/>
        <v>18249.591076411907</v>
      </c>
      <c r="AH23" s="13"/>
      <c r="AI23" s="63">
        <v>525729</v>
      </c>
      <c r="AJ23" s="229">
        <v>1208127723</v>
      </c>
      <c r="AK23" s="229">
        <f t="shared" si="14"/>
        <v>2298.004719161393</v>
      </c>
      <c r="AL23" s="63">
        <v>406</v>
      </c>
      <c r="AM23" s="386">
        <v>1728214</v>
      </c>
      <c r="AN23" s="229">
        <f t="shared" si="15"/>
        <v>4256.6847290640399</v>
      </c>
      <c r="AO23" s="320">
        <f t="shared" si="16"/>
        <v>14304.894814502984</v>
      </c>
      <c r="AP23" s="13"/>
      <c r="AQ23" s="213">
        <v>494304</v>
      </c>
      <c r="AR23" s="229">
        <v>1115998259</v>
      </c>
      <c r="AS23" s="229">
        <f t="shared" si="17"/>
        <v>2257.7164234964716</v>
      </c>
      <c r="AT23" s="213">
        <v>169</v>
      </c>
      <c r="AU23" s="229">
        <v>725445</v>
      </c>
      <c r="AV23" s="229">
        <f t="shared" si="18"/>
        <v>4292.5739644970417</v>
      </c>
      <c r="AW23" s="320">
        <f t="shared" si="19"/>
        <v>6500.4133666842936</v>
      </c>
      <c r="AX23" s="13"/>
      <c r="AY23" s="229">
        <v>453776</v>
      </c>
      <c r="AZ23" s="229">
        <v>1017644867</v>
      </c>
      <c r="BA23" s="229">
        <f t="shared" si="20"/>
        <v>2242.6150060822961</v>
      </c>
      <c r="BB23" s="63">
        <v>160</v>
      </c>
      <c r="BC23" s="229">
        <v>583451</v>
      </c>
      <c r="BD23" s="229">
        <f t="shared" si="36"/>
        <v>3646.5687499999999</v>
      </c>
      <c r="BE23" s="320">
        <f t="shared" si="21"/>
        <v>5733.3458745780708</v>
      </c>
      <c r="BF23" s="286"/>
      <c r="BG23" s="320">
        <v>347992</v>
      </c>
      <c r="BH23" s="320">
        <v>829537965</v>
      </c>
      <c r="BI23" s="320">
        <f t="shared" si="22"/>
        <v>2383.7845841283706</v>
      </c>
      <c r="BJ23" s="85">
        <v>21</v>
      </c>
      <c r="BK23" s="320">
        <v>74058</v>
      </c>
      <c r="BL23" s="320">
        <v>3526.55</v>
      </c>
      <c r="BM23" s="286">
        <f t="shared" si="23"/>
        <v>892.76203289863895</v>
      </c>
      <c r="BN23" s="286"/>
      <c r="BO23" s="138">
        <v>302393</v>
      </c>
      <c r="BP23" s="138">
        <v>743992555</v>
      </c>
      <c r="BQ23" s="138">
        <f t="shared" si="24"/>
        <v>2460.3497931499737</v>
      </c>
      <c r="BR23" s="85">
        <v>18</v>
      </c>
      <c r="BS23" s="85">
        <v>31</v>
      </c>
      <c r="BT23" s="138">
        <v>1702.11</v>
      </c>
      <c r="BU23" s="286">
        <f t="shared" si="25"/>
        <v>0.41667083617523559</v>
      </c>
      <c r="BV23" s="286"/>
      <c r="BW23" s="138">
        <v>300951</v>
      </c>
      <c r="BX23" s="138">
        <v>840994103</v>
      </c>
      <c r="BY23" s="138">
        <f t="shared" si="26"/>
        <v>2794.4552535130306</v>
      </c>
      <c r="BZ23" s="85">
        <v>18</v>
      </c>
      <c r="CA23" s="85">
        <v>150</v>
      </c>
      <c r="CB23" s="85">
        <v>8338.16</v>
      </c>
      <c r="CC23" s="286">
        <f t="shared" si="27"/>
        <v>1.7836034695715339</v>
      </c>
      <c r="CD23" s="456"/>
      <c r="CE23" s="46">
        <f t="shared" si="28"/>
        <v>-0.47686289034468388</v>
      </c>
      <c r="CF23" s="46">
        <f t="shared" si="0"/>
        <v>13.037972940468471</v>
      </c>
      <c r="CG23" s="46">
        <f t="shared" si="0"/>
        <v>13.579591865077987</v>
      </c>
      <c r="CH23" s="46">
        <f t="shared" si="0"/>
        <v>0</v>
      </c>
      <c r="CI23" s="46">
        <f t="shared" si="0"/>
        <v>383.87096774193549</v>
      </c>
      <c r="CJ23" s="46">
        <f t="shared" si="0"/>
        <v>389.87198242181768</v>
      </c>
      <c r="CK23" s="46">
        <f t="shared" si="0"/>
        <v>328.06054917206143</v>
      </c>
      <c r="CM23" s="334">
        <f t="shared" si="29"/>
        <v>-58.667730585091036</v>
      </c>
      <c r="CN23" s="334">
        <f t="shared" si="30"/>
        <v>-73.426071300800132</v>
      </c>
      <c r="CO23" s="334">
        <f t="shared" si="31"/>
        <v>-35.706582107939148</v>
      </c>
      <c r="CP23" s="334">
        <f t="shared" si="32"/>
        <v>-98.037077426390411</v>
      </c>
      <c r="CQ23" s="334">
        <f t="shared" si="33"/>
        <v>-99.996813109930926</v>
      </c>
      <c r="CR23" s="334">
        <f t="shared" si="34"/>
        <v>62.448379710728119</v>
      </c>
      <c r="CS23" s="334">
        <f t="shared" si="35"/>
        <v>-99.988007456085427</v>
      </c>
    </row>
    <row r="24" spans="1:97" x14ac:dyDescent="0.25">
      <c r="A24" s="191" t="s">
        <v>15</v>
      </c>
      <c r="B24" s="7">
        <v>4</v>
      </c>
      <c r="C24" s="138">
        <v>13804540</v>
      </c>
      <c r="D24" s="138">
        <v>37292013104</v>
      </c>
      <c r="E24" s="213">
        <f t="shared" si="2"/>
        <v>2701.4310584778632</v>
      </c>
      <c r="F24" s="138">
        <v>23870</v>
      </c>
      <c r="G24" s="211">
        <v>151982227</v>
      </c>
      <c r="H24" s="85">
        <f t="shared" si="3"/>
        <v>6367.0811478843734</v>
      </c>
      <c r="I24" s="561">
        <f t="shared" si="4"/>
        <v>40754.631984106571</v>
      </c>
      <c r="J24" s="234"/>
      <c r="K24" s="63">
        <v>12783809</v>
      </c>
      <c r="L24" s="213">
        <v>33857795088</v>
      </c>
      <c r="M24" s="229">
        <f t="shared" si="5"/>
        <v>2648.4903746606351</v>
      </c>
      <c r="N24" s="63">
        <v>19084</v>
      </c>
      <c r="O24" s="213">
        <v>114224831</v>
      </c>
      <c r="P24" s="229">
        <f t="shared" si="6"/>
        <v>5985.3715678054914</v>
      </c>
      <c r="Q24" s="320">
        <f t="shared" si="7"/>
        <v>33736.641947036878</v>
      </c>
      <c r="S24" s="63">
        <v>12054680</v>
      </c>
      <c r="T24" s="229">
        <v>31299366649</v>
      </c>
      <c r="U24" s="229">
        <f t="shared" si="8"/>
        <v>2596.449399652251</v>
      </c>
      <c r="V24" s="63">
        <v>14409</v>
      </c>
      <c r="W24" s="63">
        <v>67612946</v>
      </c>
      <c r="X24" s="63">
        <f t="shared" si="9"/>
        <v>4692.4107155250194</v>
      </c>
      <c r="Y24" s="320">
        <f t="shared" si="10"/>
        <v>21602.017305407746</v>
      </c>
      <c r="Z24" s="234"/>
      <c r="AA24" s="63">
        <v>10772556</v>
      </c>
      <c r="AB24" s="63">
        <v>29294992455</v>
      </c>
      <c r="AC24" s="229">
        <f t="shared" si="11"/>
        <v>2719.4096233985697</v>
      </c>
      <c r="AD24" s="63">
        <v>9905</v>
      </c>
      <c r="AE24" s="63">
        <v>49576524</v>
      </c>
      <c r="AF24" s="229">
        <f t="shared" si="12"/>
        <v>5005.2018172640082</v>
      </c>
      <c r="AG24" s="320">
        <f t="shared" si="13"/>
        <v>16923.207635623883</v>
      </c>
      <c r="AH24" s="13"/>
      <c r="AI24" s="63">
        <v>9722455</v>
      </c>
      <c r="AJ24" s="229">
        <v>28020682170</v>
      </c>
      <c r="AK24" s="229">
        <f t="shared" si="14"/>
        <v>2882.0583042040307</v>
      </c>
      <c r="AL24" s="63">
        <v>8648</v>
      </c>
      <c r="AM24" s="386">
        <v>39509871</v>
      </c>
      <c r="AN24" s="229">
        <f t="shared" si="15"/>
        <v>4568.6714847363555</v>
      </c>
      <c r="AO24" s="320">
        <f t="shared" si="16"/>
        <v>14100.253077457464</v>
      </c>
      <c r="AP24" s="13"/>
      <c r="AQ24" s="213">
        <v>8955879</v>
      </c>
      <c r="AR24" s="229">
        <v>25240493025</v>
      </c>
      <c r="AS24" s="229">
        <f t="shared" si="17"/>
        <v>2818.3155472511407</v>
      </c>
      <c r="AT24" s="213">
        <v>4562</v>
      </c>
      <c r="AU24" s="229">
        <v>23137620</v>
      </c>
      <c r="AV24" s="229">
        <f t="shared" si="18"/>
        <v>5071.8149934239373</v>
      </c>
      <c r="AW24" s="320">
        <f t="shared" si="19"/>
        <v>9166.8653132420332</v>
      </c>
      <c r="AX24" s="13"/>
      <c r="AY24" s="229">
        <v>8089048</v>
      </c>
      <c r="AZ24" s="229">
        <v>22985689305</v>
      </c>
      <c r="BA24" s="229">
        <f t="shared" si="20"/>
        <v>2841.5815192344021</v>
      </c>
      <c r="BB24" s="63">
        <v>1794</v>
      </c>
      <c r="BC24" s="229">
        <v>8585217</v>
      </c>
      <c r="BD24" s="229">
        <f t="shared" si="36"/>
        <v>4785.5167224080269</v>
      </c>
      <c r="BE24" s="320">
        <f t="shared" si="21"/>
        <v>3735.0269927004042</v>
      </c>
      <c r="BF24" s="286"/>
      <c r="BG24" s="320">
        <v>6053201</v>
      </c>
      <c r="BH24" s="320">
        <v>17616020009</v>
      </c>
      <c r="BI24" s="320">
        <f t="shared" si="22"/>
        <v>2910.1990845835121</v>
      </c>
      <c r="BJ24" s="85">
        <v>352</v>
      </c>
      <c r="BK24" s="320">
        <v>2492993</v>
      </c>
      <c r="BL24" s="320">
        <v>7082.37</v>
      </c>
      <c r="BM24" s="286">
        <f t="shared" si="23"/>
        <v>1415.1851546071891</v>
      </c>
      <c r="BN24" s="286"/>
      <c r="BO24" s="138">
        <v>5488911</v>
      </c>
      <c r="BP24" s="138">
        <v>17194048815</v>
      </c>
      <c r="BQ24" s="138">
        <f t="shared" si="24"/>
        <v>3132.5063960774733</v>
      </c>
      <c r="BR24" s="85">
        <v>341</v>
      </c>
      <c r="BS24" s="85">
        <v>3961</v>
      </c>
      <c r="BT24" s="138">
        <v>11617.25</v>
      </c>
      <c r="BU24" s="286">
        <f t="shared" si="25"/>
        <v>2.3037040563386348</v>
      </c>
      <c r="BV24" s="286"/>
      <c r="BW24" s="138">
        <v>5014828</v>
      </c>
      <c r="BX24" s="138">
        <v>17552602389</v>
      </c>
      <c r="BY24" s="138">
        <f t="shared" si="26"/>
        <v>3500.1404612481224</v>
      </c>
      <c r="BZ24" s="85">
        <v>212</v>
      </c>
      <c r="CA24" s="85">
        <v>2337</v>
      </c>
      <c r="CB24" s="85">
        <v>11022.85</v>
      </c>
      <c r="CC24" s="286">
        <f t="shared" si="27"/>
        <v>1.3314265020123563</v>
      </c>
      <c r="CD24" s="456"/>
      <c r="CE24" s="46">
        <f t="shared" si="28"/>
        <v>-8.6371048829175781</v>
      </c>
      <c r="CF24" s="46">
        <f t="shared" ref="CF24:CF36" si="39">(BX24-BP24)/BP24*100</f>
        <v>2.0853353265299543</v>
      </c>
      <c r="CG24" s="46">
        <f t="shared" ref="CG24:CG36" si="40">(BY24-BQ24)/BQ24*100</f>
        <v>11.736099426037908</v>
      </c>
      <c r="CH24" s="46">
        <f t="shared" ref="CH24:CH36" si="41">(BZ24-BR24)/BR24*100</f>
        <v>-37.829912023460409</v>
      </c>
      <c r="CI24" s="46">
        <f t="shared" ref="CI24:CI36" si="42">(CA24-BS24)/BS24*100</f>
        <v>-40.99974753850038</v>
      </c>
      <c r="CJ24" s="46">
        <f t="shared" ref="CJ24:CJ36" si="43">(CB24-BT24)/BT24*100</f>
        <v>-5.1165292991026243</v>
      </c>
      <c r="CK24" s="46">
        <f t="shared" ref="CK24:CK36" si="44">(CC24-BU24)/BU24*100</f>
        <v>-42.204967762723676</v>
      </c>
      <c r="CM24" s="334">
        <f t="shared" si="29"/>
        <v>-63.672617848910576</v>
      </c>
      <c r="CN24" s="334">
        <f t="shared" si="30"/>
        <v>-52.93200627155931</v>
      </c>
      <c r="CO24" s="334">
        <f t="shared" si="31"/>
        <v>29.566159027589496</v>
      </c>
      <c r="CP24" s="334">
        <f t="shared" si="32"/>
        <v>-99.11185588604944</v>
      </c>
      <c r="CQ24" s="334">
        <f t="shared" si="33"/>
        <v>-99.998462320202748</v>
      </c>
      <c r="CR24" s="334">
        <f t="shared" si="34"/>
        <v>73.122499053787408</v>
      </c>
      <c r="CS24" s="334">
        <f t="shared" si="35"/>
        <v>-99.996733067047373</v>
      </c>
    </row>
    <row r="25" spans="1:97" x14ac:dyDescent="0.25">
      <c r="A25" s="191" t="s">
        <v>16</v>
      </c>
      <c r="B25" s="7">
        <v>4</v>
      </c>
      <c r="C25" s="138">
        <v>12578489</v>
      </c>
      <c r="D25" s="138">
        <v>27209872309</v>
      </c>
      <c r="E25" s="213">
        <f t="shared" si="2"/>
        <v>2163.20674995224</v>
      </c>
      <c r="F25" s="138">
        <v>10744</v>
      </c>
      <c r="G25" s="211">
        <v>55328320</v>
      </c>
      <c r="H25" s="85">
        <f t="shared" si="3"/>
        <v>5149.6947133283693</v>
      </c>
      <c r="I25" s="561">
        <f t="shared" si="4"/>
        <v>20333.913872024852</v>
      </c>
      <c r="J25" s="234"/>
      <c r="K25" s="63">
        <v>11937633</v>
      </c>
      <c r="L25" s="213">
        <v>24834542543</v>
      </c>
      <c r="M25" s="229">
        <f t="shared" si="5"/>
        <v>2080.357349149534</v>
      </c>
      <c r="N25" s="63">
        <v>8324</v>
      </c>
      <c r="O25" s="213">
        <v>42565685</v>
      </c>
      <c r="P25" s="229">
        <f t="shared" si="6"/>
        <v>5113.6094425756846</v>
      </c>
      <c r="Q25" s="320">
        <f t="shared" si="7"/>
        <v>17139.70971130201</v>
      </c>
      <c r="S25" s="63">
        <v>11390541</v>
      </c>
      <c r="T25" s="229">
        <v>23733870635</v>
      </c>
      <c r="U25" s="229">
        <f t="shared" si="8"/>
        <v>2083.6473557313916</v>
      </c>
      <c r="V25" s="63">
        <v>6559</v>
      </c>
      <c r="W25" s="63">
        <v>30213951</v>
      </c>
      <c r="X25" s="63">
        <f t="shared" si="9"/>
        <v>4606.4874218630885</v>
      </c>
      <c r="Y25" s="320">
        <f t="shared" si="10"/>
        <v>12730.309128526182</v>
      </c>
      <c r="Z25" s="234"/>
      <c r="AA25" s="63">
        <v>10409878</v>
      </c>
      <c r="AB25" s="63">
        <v>22903151901</v>
      </c>
      <c r="AC25" s="229">
        <f t="shared" si="11"/>
        <v>2200.1364378141607</v>
      </c>
      <c r="AD25" s="63">
        <v>4489</v>
      </c>
      <c r="AE25" s="63">
        <v>19849935</v>
      </c>
      <c r="AF25" s="229">
        <f t="shared" si="12"/>
        <v>4421.9057696591672</v>
      </c>
      <c r="AG25" s="320">
        <f t="shared" si="13"/>
        <v>8666.9009950256277</v>
      </c>
      <c r="AH25" s="13"/>
      <c r="AI25" s="63">
        <v>9596549</v>
      </c>
      <c r="AJ25" s="229">
        <v>21169832861</v>
      </c>
      <c r="AK25" s="229">
        <f t="shared" si="14"/>
        <v>2205.9839282850535</v>
      </c>
      <c r="AL25" s="63">
        <v>3666</v>
      </c>
      <c r="AM25" s="386">
        <v>17605324</v>
      </c>
      <c r="AN25" s="229">
        <f t="shared" si="15"/>
        <v>4802.3251500272781</v>
      </c>
      <c r="AO25" s="320">
        <f t="shared" si="16"/>
        <v>8316.2319304056964</v>
      </c>
      <c r="AP25" s="13"/>
      <c r="AQ25" s="213">
        <v>9240184</v>
      </c>
      <c r="AR25" s="229">
        <v>20289279826</v>
      </c>
      <c r="AS25" s="229">
        <f t="shared" si="17"/>
        <v>2195.7657797723509</v>
      </c>
      <c r="AT25" s="213">
        <v>1937</v>
      </c>
      <c r="AU25" s="229">
        <v>8373937</v>
      </c>
      <c r="AV25" s="229">
        <f t="shared" si="18"/>
        <v>4323.1476510067114</v>
      </c>
      <c r="AW25" s="320">
        <f t="shared" si="19"/>
        <v>4127.2716783515862</v>
      </c>
      <c r="AX25" s="13"/>
      <c r="AY25" s="229">
        <v>8595305</v>
      </c>
      <c r="AZ25" s="229">
        <v>18743651423</v>
      </c>
      <c r="BA25" s="229">
        <f t="shared" si="20"/>
        <v>2180.6848533007264</v>
      </c>
      <c r="BB25" s="63">
        <v>1082</v>
      </c>
      <c r="BC25" s="229">
        <v>5973201</v>
      </c>
      <c r="BD25" s="229">
        <f t="shared" si="36"/>
        <v>5520.5184842883546</v>
      </c>
      <c r="BE25" s="320">
        <f t="shared" si="21"/>
        <v>3186.7862164094622</v>
      </c>
      <c r="BF25" s="286"/>
      <c r="BG25" s="320">
        <v>6650018</v>
      </c>
      <c r="BH25" s="320">
        <v>14653338213</v>
      </c>
      <c r="BI25" s="320">
        <f t="shared" si="22"/>
        <v>2203.5035413437977</v>
      </c>
      <c r="BJ25" s="85">
        <v>369</v>
      </c>
      <c r="BK25" s="320">
        <v>2531462</v>
      </c>
      <c r="BL25" s="320">
        <v>6860.33</v>
      </c>
      <c r="BM25" s="286">
        <f t="shared" si="23"/>
        <v>1727.5667586476393</v>
      </c>
      <c r="BN25" s="286"/>
      <c r="BO25" s="138">
        <v>6075699</v>
      </c>
      <c r="BP25" s="138">
        <v>14468991275</v>
      </c>
      <c r="BQ25" s="138">
        <f t="shared" si="24"/>
        <v>2381.4529447558216</v>
      </c>
      <c r="BR25" s="85">
        <v>320</v>
      </c>
      <c r="BS25" s="85">
        <v>1809</v>
      </c>
      <c r="BT25" s="138">
        <v>5653.63</v>
      </c>
      <c r="BU25" s="286">
        <f t="shared" si="25"/>
        <v>1.2502599287108906</v>
      </c>
      <c r="BV25" s="286"/>
      <c r="BW25" s="138">
        <v>5575788</v>
      </c>
      <c r="BX25" s="138">
        <v>14647855097</v>
      </c>
      <c r="BY25" s="138">
        <f t="shared" si="26"/>
        <v>2627.0466339466279</v>
      </c>
      <c r="BZ25" s="85">
        <v>299</v>
      </c>
      <c r="CA25" s="85">
        <v>1452</v>
      </c>
      <c r="CB25" s="85">
        <v>4856.63</v>
      </c>
      <c r="CC25" s="286">
        <f t="shared" si="27"/>
        <v>0.99127141167404187</v>
      </c>
      <c r="CD25" s="456"/>
      <c r="CE25" s="46">
        <f t="shared" si="28"/>
        <v>-8.22804092171123</v>
      </c>
      <c r="CF25" s="46">
        <f t="shared" si="39"/>
        <v>1.2361872268804723</v>
      </c>
      <c r="CG25" s="46">
        <f t="shared" si="40"/>
        <v>10.312766822944212</v>
      </c>
      <c r="CH25" s="46">
        <f t="shared" si="41"/>
        <v>-6.5625</v>
      </c>
      <c r="CI25" s="46">
        <f t="shared" si="42"/>
        <v>-19.734660033167494</v>
      </c>
      <c r="CJ25" s="46">
        <f t="shared" si="43"/>
        <v>-14.097137591246685</v>
      </c>
      <c r="CK25" s="46">
        <f t="shared" si="44"/>
        <v>-20.714773871372881</v>
      </c>
      <c r="CM25" s="334">
        <f t="shared" si="29"/>
        <v>-55.672036601534572</v>
      </c>
      <c r="CN25" s="334">
        <f t="shared" si="30"/>
        <v>-46.167130331754471</v>
      </c>
      <c r="CO25" s="334">
        <f t="shared" si="31"/>
        <v>21.442235422232699</v>
      </c>
      <c r="CP25" s="334">
        <f t="shared" si="32"/>
        <v>-97.21705137751303</v>
      </c>
      <c r="CQ25" s="334">
        <f t="shared" si="33"/>
        <v>-99.997375665843464</v>
      </c>
      <c r="CR25" s="334">
        <f t="shared" si="34"/>
        <v>-5.6909143093446506</v>
      </c>
      <c r="CS25" s="334">
        <f t="shared" si="35"/>
        <v>-99.99512503388226</v>
      </c>
    </row>
    <row r="26" spans="1:97" x14ac:dyDescent="0.25">
      <c r="A26" s="191" t="s">
        <v>17</v>
      </c>
      <c r="B26" s="7">
        <v>4</v>
      </c>
      <c r="C26" s="138">
        <v>1548973</v>
      </c>
      <c r="D26" s="138">
        <v>3144138914</v>
      </c>
      <c r="E26" s="213">
        <f t="shared" si="2"/>
        <v>2029.8216392409681</v>
      </c>
      <c r="F26" s="138">
        <v>1334</v>
      </c>
      <c r="G26" s="211">
        <v>6407912</v>
      </c>
      <c r="H26" s="85">
        <f t="shared" si="3"/>
        <v>4803.5322338830583</v>
      </c>
      <c r="I26" s="561">
        <f t="shared" si="4"/>
        <v>20380.499002341472</v>
      </c>
      <c r="J26" s="234"/>
      <c r="K26" s="63">
        <v>1461793</v>
      </c>
      <c r="L26" s="213">
        <v>2856604003</v>
      </c>
      <c r="M26" s="229">
        <f t="shared" si="5"/>
        <v>1954.1781928084208</v>
      </c>
      <c r="N26" s="63">
        <v>1113</v>
      </c>
      <c r="O26" s="213">
        <v>4440323</v>
      </c>
      <c r="P26" s="229">
        <f t="shared" si="6"/>
        <v>3989.5085354896673</v>
      </c>
      <c r="Q26" s="320">
        <f t="shared" si="7"/>
        <v>15544.062093789624</v>
      </c>
      <c r="S26" s="63">
        <v>1419946</v>
      </c>
      <c r="T26" s="229">
        <v>2852107253</v>
      </c>
      <c r="U26" s="229">
        <f t="shared" si="8"/>
        <v>2008.6026179868811</v>
      </c>
      <c r="V26" s="63">
        <v>682</v>
      </c>
      <c r="W26" s="63">
        <v>3407469</v>
      </c>
      <c r="X26" s="63">
        <f t="shared" si="9"/>
        <v>4996.2888563049855</v>
      </c>
      <c r="Y26" s="320">
        <f t="shared" si="10"/>
        <v>11947.197975867986</v>
      </c>
      <c r="Z26" s="234"/>
      <c r="AA26" s="63">
        <v>1303991</v>
      </c>
      <c r="AB26" s="63">
        <v>2710383592</v>
      </c>
      <c r="AC26" s="229">
        <f t="shared" si="11"/>
        <v>2078.5293702180461</v>
      </c>
      <c r="AD26" s="63">
        <v>562</v>
      </c>
      <c r="AE26" s="63">
        <v>2206975</v>
      </c>
      <c r="AF26" s="229">
        <f t="shared" si="12"/>
        <v>3927.0017793594307</v>
      </c>
      <c r="AG26" s="320">
        <f t="shared" si="13"/>
        <v>8142.666619271653</v>
      </c>
      <c r="AH26" s="13"/>
      <c r="AI26" s="63">
        <v>1204165</v>
      </c>
      <c r="AJ26" s="229">
        <v>2531366297</v>
      </c>
      <c r="AK26" s="229">
        <f t="shared" si="14"/>
        <v>2102.1756129766268</v>
      </c>
      <c r="AL26" s="63">
        <v>685</v>
      </c>
      <c r="AM26" s="386">
        <v>2734573</v>
      </c>
      <c r="AN26" s="229">
        <f t="shared" si="15"/>
        <v>3992.0773722627737</v>
      </c>
      <c r="AO26" s="320">
        <f t="shared" si="16"/>
        <v>10802.755030912858</v>
      </c>
      <c r="AP26" s="13"/>
      <c r="AQ26" s="213">
        <v>1152604</v>
      </c>
      <c r="AR26" s="229">
        <v>2429767405</v>
      </c>
      <c r="AS26" s="229">
        <f t="shared" si="17"/>
        <v>2108.0678229469963</v>
      </c>
      <c r="AT26" s="213">
        <v>601</v>
      </c>
      <c r="AU26" s="229">
        <v>2511342</v>
      </c>
      <c r="AV26" s="229">
        <f t="shared" si="18"/>
        <v>4178.6056572379366</v>
      </c>
      <c r="AW26" s="320">
        <f t="shared" si="19"/>
        <v>10335.730057256244</v>
      </c>
      <c r="AX26" s="13"/>
      <c r="AY26" s="229">
        <v>1075380</v>
      </c>
      <c r="AZ26" s="229">
        <v>2314416679</v>
      </c>
      <c r="BA26" s="229">
        <f t="shared" si="20"/>
        <v>2152.1849755435287</v>
      </c>
      <c r="BB26" s="63">
        <v>359</v>
      </c>
      <c r="BC26" s="229">
        <v>1424310</v>
      </c>
      <c r="BD26" s="229">
        <f t="shared" si="36"/>
        <v>3967.4373259052923</v>
      </c>
      <c r="BE26" s="320">
        <f t="shared" si="21"/>
        <v>6154.0776685700685</v>
      </c>
      <c r="BF26" s="286"/>
      <c r="BG26" s="320">
        <v>841852</v>
      </c>
      <c r="BH26" s="320">
        <v>1856343603</v>
      </c>
      <c r="BI26" s="320">
        <f t="shared" si="22"/>
        <v>2205.0712037270209</v>
      </c>
      <c r="BJ26" s="85">
        <v>85</v>
      </c>
      <c r="BK26" s="320">
        <v>391820</v>
      </c>
      <c r="BL26" s="320">
        <v>4609.6400000000003</v>
      </c>
      <c r="BM26" s="286">
        <f t="shared" si="23"/>
        <v>2110.7083805325024</v>
      </c>
      <c r="BN26" s="286"/>
      <c r="BO26" s="138">
        <v>781004</v>
      </c>
      <c r="BP26" s="138">
        <v>1866575624</v>
      </c>
      <c r="BQ26" s="138">
        <f t="shared" si="24"/>
        <v>2389.9693522696425</v>
      </c>
      <c r="BR26" s="85">
        <v>75</v>
      </c>
      <c r="BS26" s="85">
        <v>383</v>
      </c>
      <c r="BT26" s="138">
        <v>5108.1899999999996</v>
      </c>
      <c r="BU26" s="286">
        <f t="shared" si="25"/>
        <v>2.0518857906182535</v>
      </c>
      <c r="BV26" s="286"/>
      <c r="BW26" s="138">
        <v>707591</v>
      </c>
      <c r="BX26" s="138">
        <v>1840711216</v>
      </c>
      <c r="BY26" s="138">
        <f t="shared" si="26"/>
        <v>2601.3773719563987</v>
      </c>
      <c r="BZ26" s="85">
        <v>84</v>
      </c>
      <c r="CA26" s="85">
        <v>680</v>
      </c>
      <c r="CB26" s="85">
        <v>8090.59</v>
      </c>
      <c r="CC26" s="286">
        <f t="shared" si="27"/>
        <v>3.6942242438098991</v>
      </c>
      <c r="CD26" s="456"/>
      <c r="CE26" s="46">
        <f t="shared" si="28"/>
        <v>-9.3998238165233463</v>
      </c>
      <c r="CF26" s="46">
        <f t="shared" si="39"/>
        <v>-1.3856608683538665</v>
      </c>
      <c r="CG26" s="46">
        <f t="shared" si="40"/>
        <v>8.8456372666867829</v>
      </c>
      <c r="CH26" s="46">
        <f t="shared" si="41"/>
        <v>12</v>
      </c>
      <c r="CI26" s="46">
        <f t="shared" si="42"/>
        <v>77.545691906005217</v>
      </c>
      <c r="CJ26" s="46">
        <f t="shared" si="43"/>
        <v>58.384672457367493</v>
      </c>
      <c r="CK26" s="46">
        <f t="shared" si="44"/>
        <v>80.040441856015434</v>
      </c>
      <c r="CM26" s="334">
        <f t="shared" si="29"/>
        <v>-54.318700196840098</v>
      </c>
      <c r="CN26" s="334">
        <f t="shared" si="30"/>
        <v>-41.45579230600115</v>
      </c>
      <c r="CO26" s="334">
        <f t="shared" si="31"/>
        <v>28.157928837981956</v>
      </c>
      <c r="CP26" s="334">
        <f t="shared" si="32"/>
        <v>-93.703148425787106</v>
      </c>
      <c r="CQ26" s="334">
        <f t="shared" si="33"/>
        <v>-99.989388118937967</v>
      </c>
      <c r="CR26" s="334">
        <f t="shared" si="34"/>
        <v>68.430013708053423</v>
      </c>
      <c r="CS26" s="334">
        <f t="shared" si="35"/>
        <v>-99.981873730160459</v>
      </c>
    </row>
    <row r="27" spans="1:97" x14ac:dyDescent="0.25">
      <c r="A27" s="191" t="s">
        <v>18</v>
      </c>
      <c r="B27" s="7">
        <v>4</v>
      </c>
      <c r="C27" s="138">
        <v>4389283</v>
      </c>
      <c r="D27" s="138">
        <v>8885439666</v>
      </c>
      <c r="E27" s="213">
        <f t="shared" si="2"/>
        <v>2024.3487754150278</v>
      </c>
      <c r="F27" s="138">
        <v>6905</v>
      </c>
      <c r="G27" s="211">
        <v>37496752</v>
      </c>
      <c r="H27" s="85">
        <f t="shared" si="3"/>
        <v>5430.3768283852278</v>
      </c>
      <c r="I27" s="561">
        <f t="shared" si="4"/>
        <v>42200.221271526665</v>
      </c>
      <c r="J27" s="234"/>
      <c r="K27" s="63">
        <v>4070696</v>
      </c>
      <c r="L27" s="213">
        <v>7863478740</v>
      </c>
      <c r="M27" s="229">
        <f t="shared" si="5"/>
        <v>1931.728318695378</v>
      </c>
      <c r="N27" s="63">
        <v>5735</v>
      </c>
      <c r="O27" s="213">
        <v>34311323</v>
      </c>
      <c r="P27" s="229">
        <f t="shared" si="6"/>
        <v>5982.7938971229296</v>
      </c>
      <c r="Q27" s="320">
        <f t="shared" si="7"/>
        <v>43633.770923121992</v>
      </c>
      <c r="S27" s="63">
        <v>3931973</v>
      </c>
      <c r="T27" s="229">
        <v>7682455062</v>
      </c>
      <c r="U27" s="229">
        <f t="shared" si="8"/>
        <v>1953.8422725690132</v>
      </c>
      <c r="V27" s="63">
        <v>4227</v>
      </c>
      <c r="W27" s="63">
        <v>15880434</v>
      </c>
      <c r="X27" s="63">
        <f t="shared" si="9"/>
        <v>3756.9041873669271</v>
      </c>
      <c r="Y27" s="320">
        <f t="shared" si="10"/>
        <v>20671.040535661516</v>
      </c>
      <c r="Z27" s="234"/>
      <c r="AA27" s="63">
        <v>3594053</v>
      </c>
      <c r="AB27" s="63">
        <v>7264502662</v>
      </c>
      <c r="AC27" s="229">
        <f t="shared" si="11"/>
        <v>2021.2564094074294</v>
      </c>
      <c r="AD27" s="63">
        <v>2871</v>
      </c>
      <c r="AE27" s="63">
        <v>10768519</v>
      </c>
      <c r="AF27" s="229">
        <f t="shared" si="12"/>
        <v>3750.7903169627307</v>
      </c>
      <c r="AG27" s="320">
        <f t="shared" si="13"/>
        <v>14823.477257884719</v>
      </c>
      <c r="AH27" s="13"/>
      <c r="AI27" s="63">
        <v>3269924</v>
      </c>
      <c r="AJ27" s="229">
        <v>6639408925</v>
      </c>
      <c r="AK27" s="229">
        <f t="shared" si="14"/>
        <v>2030.4474737027526</v>
      </c>
      <c r="AL27" s="63">
        <v>3047</v>
      </c>
      <c r="AM27" s="386">
        <v>13139106</v>
      </c>
      <c r="AN27" s="229">
        <f t="shared" si="15"/>
        <v>4312.1450607154575</v>
      </c>
      <c r="AO27" s="320">
        <f t="shared" si="16"/>
        <v>19789.571855600083</v>
      </c>
      <c r="AP27" s="13"/>
      <c r="AQ27" s="213">
        <v>3070064</v>
      </c>
      <c r="AR27" s="229">
        <v>6248829016</v>
      </c>
      <c r="AS27" s="229">
        <f t="shared" si="17"/>
        <v>2035.4067589470449</v>
      </c>
      <c r="AT27" s="213">
        <v>1851</v>
      </c>
      <c r="AU27" s="229">
        <v>7364710</v>
      </c>
      <c r="AV27" s="229">
        <f t="shared" si="18"/>
        <v>3978.7736358725015</v>
      </c>
      <c r="AW27" s="320">
        <f t="shared" si="19"/>
        <v>11785.74414685185</v>
      </c>
      <c r="AX27" s="13"/>
      <c r="AY27" s="229">
        <v>2840661</v>
      </c>
      <c r="AZ27" s="229">
        <v>5758815762</v>
      </c>
      <c r="BA27" s="229">
        <f t="shared" si="20"/>
        <v>2027.2801865481308</v>
      </c>
      <c r="BB27" s="63">
        <v>1115</v>
      </c>
      <c r="BC27" s="229">
        <v>4342335</v>
      </c>
      <c r="BD27" s="229">
        <f t="shared" si="36"/>
        <v>3894.4708520179374</v>
      </c>
      <c r="BE27" s="320">
        <f t="shared" si="21"/>
        <v>7540.3263091923163</v>
      </c>
      <c r="BF27" s="286"/>
      <c r="BG27" s="320">
        <v>2177999</v>
      </c>
      <c r="BH27" s="320">
        <v>4501624452</v>
      </c>
      <c r="BI27" s="320">
        <f t="shared" si="22"/>
        <v>2066.8624971820464</v>
      </c>
      <c r="BJ27" s="85">
        <v>243</v>
      </c>
      <c r="BK27" s="320">
        <v>839630</v>
      </c>
      <c r="BL27" s="320">
        <v>3455.27</v>
      </c>
      <c r="BM27" s="286">
        <f t="shared" si="23"/>
        <v>1865.1711375589443</v>
      </c>
      <c r="BN27" s="286"/>
      <c r="BO27" s="138">
        <v>2035968</v>
      </c>
      <c r="BP27" s="138">
        <v>4522669261</v>
      </c>
      <c r="BQ27" s="138">
        <f t="shared" si="24"/>
        <v>2221.3852383730982</v>
      </c>
      <c r="BR27" s="85">
        <v>341</v>
      </c>
      <c r="BS27" s="85">
        <v>1154</v>
      </c>
      <c r="BT27" s="138">
        <v>3385.24</v>
      </c>
      <c r="BU27" s="286">
        <f t="shared" si="25"/>
        <v>2.5515905174654336</v>
      </c>
      <c r="BV27" s="286"/>
      <c r="BW27" s="138">
        <v>1847233</v>
      </c>
      <c r="BX27" s="138">
        <v>4515673738</v>
      </c>
      <c r="BY27" s="138">
        <f t="shared" si="26"/>
        <v>2444.560993659165</v>
      </c>
      <c r="BZ27" s="85">
        <v>32</v>
      </c>
      <c r="CA27" s="85">
        <v>114</v>
      </c>
      <c r="CB27" s="85">
        <v>3555.02</v>
      </c>
      <c r="CC27" s="286">
        <f t="shared" si="27"/>
        <v>0.25245402262053329</v>
      </c>
      <c r="CD27" s="456"/>
      <c r="CE27" s="46">
        <f t="shared" si="28"/>
        <v>-9.2700376430277878</v>
      </c>
      <c r="CF27" s="46">
        <f t="shared" si="39"/>
        <v>-0.15467686439784525</v>
      </c>
      <c r="CG27" s="46">
        <f t="shared" si="40"/>
        <v>10.046693001773821</v>
      </c>
      <c r="CH27" s="46">
        <f t="shared" si="41"/>
        <v>-90.615835777126094</v>
      </c>
      <c r="CI27" s="46">
        <f t="shared" si="42"/>
        <v>-90.121317157712298</v>
      </c>
      <c r="CJ27" s="46">
        <f t="shared" si="43"/>
        <v>5.0153017215913849</v>
      </c>
      <c r="CK27" s="46">
        <f t="shared" si="44"/>
        <v>-90.106013449552137</v>
      </c>
      <c r="CM27" s="334">
        <f t="shared" si="29"/>
        <v>-57.914925968546569</v>
      </c>
      <c r="CN27" s="334">
        <f t="shared" si="30"/>
        <v>-49.178949970487594</v>
      </c>
      <c r="CO27" s="334">
        <f t="shared" si="31"/>
        <v>20.757896235444214</v>
      </c>
      <c r="CP27" s="334">
        <f t="shared" si="32"/>
        <v>-99.536567704561904</v>
      </c>
      <c r="CQ27" s="334">
        <f t="shared" si="33"/>
        <v>-99.999695973667272</v>
      </c>
      <c r="CR27" s="334">
        <f t="shared" si="34"/>
        <v>-34.534561553491351</v>
      </c>
      <c r="CS27" s="334">
        <f t="shared" si="35"/>
        <v>-99.999401770855656</v>
      </c>
    </row>
    <row r="28" spans="1:97" x14ac:dyDescent="0.25">
      <c r="A28" s="191" t="s">
        <v>19</v>
      </c>
      <c r="B28" s="7">
        <v>5</v>
      </c>
      <c r="C28" s="138">
        <v>15140016</v>
      </c>
      <c r="D28" s="138">
        <v>29212805871</v>
      </c>
      <c r="E28" s="213">
        <f t="shared" si="2"/>
        <v>1929.5095772025604</v>
      </c>
      <c r="F28" s="138">
        <v>19286</v>
      </c>
      <c r="G28" s="211">
        <v>91226973</v>
      </c>
      <c r="H28" s="85">
        <f t="shared" si="3"/>
        <v>4730.2174115939024</v>
      </c>
      <c r="I28" s="561">
        <f t="shared" si="4"/>
        <v>31228.418592464754</v>
      </c>
      <c r="J28" s="234"/>
      <c r="K28" s="245">
        <v>13983562</v>
      </c>
      <c r="L28" s="213">
        <v>26585465866</v>
      </c>
      <c r="M28" s="229">
        <f t="shared" si="5"/>
        <v>1901.1941210687235</v>
      </c>
      <c r="N28" s="63">
        <v>14501</v>
      </c>
      <c r="O28" s="213">
        <v>56981351</v>
      </c>
      <c r="P28" s="229">
        <f t="shared" si="6"/>
        <v>3929.4773463899041</v>
      </c>
      <c r="Q28" s="320">
        <f t="shared" si="7"/>
        <v>21433.271580496592</v>
      </c>
      <c r="S28" s="63">
        <v>13147717</v>
      </c>
      <c r="T28" s="229">
        <v>25319015752</v>
      </c>
      <c r="U28" s="229">
        <f t="shared" si="8"/>
        <v>1925.7347684012366</v>
      </c>
      <c r="V28" s="63">
        <v>11583</v>
      </c>
      <c r="W28" s="63">
        <v>45694210</v>
      </c>
      <c r="X28" s="63">
        <f t="shared" si="9"/>
        <v>3944.9374082707418</v>
      </c>
      <c r="Y28" s="320">
        <f t="shared" si="10"/>
        <v>18047.387958353207</v>
      </c>
      <c r="Z28" s="234"/>
      <c r="AA28" s="63">
        <v>11830879</v>
      </c>
      <c r="AB28" s="63">
        <v>23453824594</v>
      </c>
      <c r="AC28" s="229">
        <f t="shared" si="11"/>
        <v>1982.4245175696583</v>
      </c>
      <c r="AD28" s="63">
        <v>8507</v>
      </c>
      <c r="AE28" s="63">
        <v>39273154</v>
      </c>
      <c r="AF28" s="229">
        <f t="shared" si="12"/>
        <v>4616.5691783237335</v>
      </c>
      <c r="AG28" s="320">
        <f t="shared" si="13"/>
        <v>16744.882627819658</v>
      </c>
      <c r="AH28" s="13"/>
      <c r="AI28" s="63">
        <v>10826159</v>
      </c>
      <c r="AJ28" s="229">
        <v>21964401898</v>
      </c>
      <c r="AK28" s="229">
        <f t="shared" si="14"/>
        <v>2028.8268348913036</v>
      </c>
      <c r="AL28" s="63">
        <v>7638</v>
      </c>
      <c r="AM28" s="386">
        <v>34578914</v>
      </c>
      <c r="AN28" s="229">
        <f t="shared" si="15"/>
        <v>4527.2210002618485</v>
      </c>
      <c r="AO28" s="320">
        <f t="shared" si="16"/>
        <v>15743.162122319676</v>
      </c>
      <c r="AP28" s="13"/>
      <c r="AQ28" s="213">
        <v>10006178</v>
      </c>
      <c r="AR28" s="229">
        <v>20392173874</v>
      </c>
      <c r="AS28" s="229">
        <f t="shared" si="17"/>
        <v>2037.9583367395624</v>
      </c>
      <c r="AT28" s="213">
        <v>4518</v>
      </c>
      <c r="AU28" s="229">
        <v>18152342</v>
      </c>
      <c r="AV28" s="229">
        <f t="shared" si="18"/>
        <v>4017.7826471890216</v>
      </c>
      <c r="AW28" s="320">
        <f t="shared" si="19"/>
        <v>8901.6218242157192</v>
      </c>
      <c r="AX28" s="13"/>
      <c r="AY28" s="229">
        <v>8982807</v>
      </c>
      <c r="AZ28" s="229">
        <v>18609439565</v>
      </c>
      <c r="BA28" s="229">
        <f t="shared" si="20"/>
        <v>2071.6730933882918</v>
      </c>
      <c r="BB28" s="63">
        <v>2343</v>
      </c>
      <c r="BC28" s="229">
        <v>9831109</v>
      </c>
      <c r="BD28" s="229">
        <f t="shared" si="36"/>
        <v>4195.949210413999</v>
      </c>
      <c r="BE28" s="320">
        <f t="shared" si="21"/>
        <v>5282.8614024949011</v>
      </c>
      <c r="BF28" s="286"/>
      <c r="BG28" s="320">
        <v>6717307</v>
      </c>
      <c r="BH28" s="320">
        <v>14542959421</v>
      </c>
      <c r="BI28" s="320">
        <f t="shared" si="22"/>
        <v>2164.9984764727888</v>
      </c>
      <c r="BJ28" s="85">
        <v>579</v>
      </c>
      <c r="BK28" s="320">
        <v>2340173</v>
      </c>
      <c r="BL28" s="320">
        <v>4041.75</v>
      </c>
      <c r="BM28" s="286">
        <f t="shared" si="23"/>
        <v>1609.1449699163677</v>
      </c>
      <c r="BN28" s="286"/>
      <c r="BO28" s="138">
        <v>6100517</v>
      </c>
      <c r="BP28" s="138">
        <v>14158272261</v>
      </c>
      <c r="BQ28" s="138">
        <f t="shared" si="24"/>
        <v>2320.8315395236173</v>
      </c>
      <c r="BR28" s="85">
        <v>750</v>
      </c>
      <c r="BS28" s="85">
        <v>2755</v>
      </c>
      <c r="BT28" s="138">
        <v>3673.37</v>
      </c>
      <c r="BU28" s="286">
        <f t="shared" si="25"/>
        <v>1.9458588938064494</v>
      </c>
      <c r="BV28" s="286"/>
      <c r="BW28" s="138">
        <v>5562972</v>
      </c>
      <c r="BX28" s="138">
        <v>14138182825</v>
      </c>
      <c r="BY28" s="138">
        <f t="shared" si="26"/>
        <v>2541.4801341800749</v>
      </c>
      <c r="BZ28" s="85">
        <v>370</v>
      </c>
      <c r="CA28" s="85">
        <v>1192</v>
      </c>
      <c r="CB28" s="85">
        <v>3221.52</v>
      </c>
      <c r="CC28" s="286">
        <f t="shared" si="27"/>
        <v>0.84310693584484753</v>
      </c>
      <c r="CD28" s="456"/>
      <c r="CE28" s="46">
        <f t="shared" si="28"/>
        <v>-8.811466306872024</v>
      </c>
      <c r="CF28" s="46">
        <f t="shared" si="39"/>
        <v>-0.14189186102415777</v>
      </c>
      <c r="CG28" s="46">
        <f t="shared" si="40"/>
        <v>9.5073076567094894</v>
      </c>
      <c r="CH28" s="46">
        <f t="shared" si="41"/>
        <v>-50.666666666666671</v>
      </c>
      <c r="CI28" s="46">
        <f t="shared" si="42"/>
        <v>-56.733212341197827</v>
      </c>
      <c r="CJ28" s="46">
        <f t="shared" si="43"/>
        <v>-12.30069391321865</v>
      </c>
      <c r="CK28" s="46">
        <f t="shared" si="44"/>
        <v>-56.671733056882715</v>
      </c>
      <c r="CM28" s="334">
        <f t="shared" si="29"/>
        <v>-63.256498540027962</v>
      </c>
      <c r="CN28" s="334">
        <f t="shared" si="30"/>
        <v>-51.602790613704144</v>
      </c>
      <c r="CO28" s="334">
        <f t="shared" si="31"/>
        <v>31.716378307111643</v>
      </c>
      <c r="CP28" s="334">
        <f t="shared" si="32"/>
        <v>-98.081509903556992</v>
      </c>
      <c r="CQ28" s="334">
        <f t="shared" si="33"/>
        <v>-99.998693368900888</v>
      </c>
      <c r="CR28" s="334">
        <f t="shared" si="34"/>
        <v>-31.894885167350672</v>
      </c>
      <c r="CS28" s="334">
        <f t="shared" si="35"/>
        <v>-99.997300193305179</v>
      </c>
    </row>
    <row r="29" spans="1:97" x14ac:dyDescent="0.25">
      <c r="A29" s="191" t="s">
        <v>20</v>
      </c>
      <c r="B29" s="57">
        <v>5</v>
      </c>
      <c r="C29" s="138">
        <v>5942353</v>
      </c>
      <c r="D29" s="138">
        <v>8400162563</v>
      </c>
      <c r="E29" s="213">
        <f t="shared" si="2"/>
        <v>1413.6088116946266</v>
      </c>
      <c r="F29" s="138">
        <v>3698</v>
      </c>
      <c r="G29" s="211">
        <v>14784735</v>
      </c>
      <c r="H29" s="85">
        <f t="shared" si="3"/>
        <v>3998.0354245538128</v>
      </c>
      <c r="I29" s="561">
        <f t="shared" si="4"/>
        <v>17600.53438146778</v>
      </c>
      <c r="J29" s="234"/>
      <c r="K29" s="245">
        <v>5523284</v>
      </c>
      <c r="L29" s="213">
        <v>7649461051</v>
      </c>
      <c r="M29" s="229">
        <f t="shared" si="5"/>
        <v>1384.9479858359628</v>
      </c>
      <c r="N29" s="63">
        <v>2832</v>
      </c>
      <c r="O29" s="213">
        <v>11191594</v>
      </c>
      <c r="P29" s="229">
        <f t="shared" si="6"/>
        <v>3951.8340395480227</v>
      </c>
      <c r="Q29" s="320">
        <f t="shared" si="7"/>
        <v>14630.565376284836</v>
      </c>
      <c r="S29" s="63">
        <v>5330416</v>
      </c>
      <c r="T29" s="229">
        <v>7578128325</v>
      </c>
      <c r="U29" s="229">
        <f t="shared" si="8"/>
        <v>1421.6767181023019</v>
      </c>
      <c r="V29" s="63">
        <v>2246</v>
      </c>
      <c r="W29" s="63">
        <v>10931248</v>
      </c>
      <c r="X29" s="63">
        <f t="shared" si="9"/>
        <v>4866.9848619768482</v>
      </c>
      <c r="Y29" s="320">
        <f t="shared" si="10"/>
        <v>14424.733299828358</v>
      </c>
      <c r="Z29" s="234"/>
      <c r="AA29" s="63">
        <v>4770004</v>
      </c>
      <c r="AB29" s="63">
        <v>6933003144</v>
      </c>
      <c r="AC29" s="229">
        <f t="shared" si="11"/>
        <v>1453.4585597831783</v>
      </c>
      <c r="AD29" s="63">
        <v>1631</v>
      </c>
      <c r="AE29" s="63">
        <v>7277226</v>
      </c>
      <c r="AF29" s="229">
        <f t="shared" si="12"/>
        <v>4461.8185162477012</v>
      </c>
      <c r="AG29" s="320">
        <f t="shared" si="13"/>
        <v>10496.498918074052</v>
      </c>
      <c r="AH29" s="13"/>
      <c r="AI29" s="63">
        <v>4349642</v>
      </c>
      <c r="AJ29" s="229">
        <v>6398823930</v>
      </c>
      <c r="AK29" s="229">
        <f t="shared" si="14"/>
        <v>1471.1150779765323</v>
      </c>
      <c r="AL29" s="63">
        <v>1354</v>
      </c>
      <c r="AM29" s="386">
        <v>4437282</v>
      </c>
      <c r="AN29" s="229">
        <f t="shared" si="15"/>
        <v>3277.1654357459379</v>
      </c>
      <c r="AO29" s="320">
        <f t="shared" si="16"/>
        <v>6934.5274202598666</v>
      </c>
      <c r="AP29" s="13"/>
      <c r="AQ29" s="213">
        <v>4050731</v>
      </c>
      <c r="AR29" s="229">
        <v>6090582969</v>
      </c>
      <c r="AS29" s="229">
        <f t="shared" si="17"/>
        <v>1503.5762604329934</v>
      </c>
      <c r="AT29" s="213">
        <v>1448</v>
      </c>
      <c r="AU29" s="229">
        <v>5997988</v>
      </c>
      <c r="AV29" s="229">
        <f t="shared" si="18"/>
        <v>4142.2569060773485</v>
      </c>
      <c r="AW29" s="320">
        <f t="shared" si="19"/>
        <v>9847.9702690673585</v>
      </c>
      <c r="AX29" s="13"/>
      <c r="AY29" s="229">
        <v>3642747</v>
      </c>
      <c r="AZ29" s="229">
        <v>5549785000</v>
      </c>
      <c r="BA29" s="229">
        <f t="shared" si="20"/>
        <v>1523.5164561250067</v>
      </c>
      <c r="BB29" s="63">
        <v>1185</v>
      </c>
      <c r="BC29" s="229">
        <v>3883617</v>
      </c>
      <c r="BD29" s="229">
        <f t="shared" si="36"/>
        <v>3277.313924050633</v>
      </c>
      <c r="BE29" s="320">
        <f t="shared" si="21"/>
        <v>6997.7791932480268</v>
      </c>
      <c r="BF29" s="286"/>
      <c r="BG29" s="320">
        <v>2744037</v>
      </c>
      <c r="BH29" s="320">
        <v>4211644953</v>
      </c>
      <c r="BI29" s="320">
        <f t="shared" si="22"/>
        <v>1534.8353367684183</v>
      </c>
      <c r="BJ29" s="85">
        <v>175</v>
      </c>
      <c r="BK29" s="320">
        <v>478453</v>
      </c>
      <c r="BL29" s="320">
        <v>2734.02</v>
      </c>
      <c r="BM29" s="286">
        <f t="shared" si="23"/>
        <v>1136.0240602883507</v>
      </c>
      <c r="BN29" s="286"/>
      <c r="BO29" s="138">
        <v>2524178</v>
      </c>
      <c r="BP29" s="138">
        <v>4130099426</v>
      </c>
      <c r="BQ29" s="138">
        <f t="shared" si="24"/>
        <v>1636.2156020692678</v>
      </c>
      <c r="BR29" s="85">
        <v>295</v>
      </c>
      <c r="BS29" s="85">
        <v>960</v>
      </c>
      <c r="BT29" s="138">
        <v>3255.06</v>
      </c>
      <c r="BU29" s="286">
        <f t="shared" si="25"/>
        <v>2.3243992480097742</v>
      </c>
      <c r="BV29" s="286"/>
      <c r="BW29" s="138">
        <v>2346289</v>
      </c>
      <c r="BX29" s="138">
        <v>4220112265</v>
      </c>
      <c r="BY29" s="138">
        <f t="shared" si="26"/>
        <v>1798.6327622044855</v>
      </c>
      <c r="BZ29" s="85">
        <v>133</v>
      </c>
      <c r="CA29" s="85">
        <v>533</v>
      </c>
      <c r="CB29" s="85">
        <v>4007.88</v>
      </c>
      <c r="CC29" s="286">
        <f t="shared" si="27"/>
        <v>1.2629995756759804</v>
      </c>
      <c r="CD29" s="456"/>
      <c r="CE29" s="46">
        <f t="shared" si="28"/>
        <v>-7.0474031546111249</v>
      </c>
      <c r="CF29" s="46">
        <f t="shared" si="39"/>
        <v>2.1794351591960925</v>
      </c>
      <c r="CG29" s="46">
        <f t="shared" si="40"/>
        <v>9.9263911143381183</v>
      </c>
      <c r="CH29" s="46">
        <f t="shared" si="41"/>
        <v>-54.915254237288138</v>
      </c>
      <c r="CI29" s="46">
        <f t="shared" si="42"/>
        <v>-44.479166666666664</v>
      </c>
      <c r="CJ29" s="46">
        <f t="shared" si="43"/>
        <v>23.127684282317382</v>
      </c>
      <c r="CK29" s="46">
        <f t="shared" si="44"/>
        <v>-45.663397681899895</v>
      </c>
      <c r="CM29" s="334">
        <f t="shared" si="29"/>
        <v>-60.515825969948267</v>
      </c>
      <c r="CN29" s="334">
        <f t="shared" si="30"/>
        <v>-49.76154052555804</v>
      </c>
      <c r="CO29" s="334">
        <f t="shared" si="31"/>
        <v>27.236951787835434</v>
      </c>
      <c r="CP29" s="334">
        <f t="shared" si="32"/>
        <v>-96.403461330448891</v>
      </c>
      <c r="CQ29" s="334">
        <f t="shared" si="33"/>
        <v>-99.996394930311567</v>
      </c>
      <c r="CR29" s="334">
        <f t="shared" si="34"/>
        <v>0.24623532312212904</v>
      </c>
      <c r="CS29" s="334">
        <f t="shared" si="35"/>
        <v>-99.992824083926649</v>
      </c>
    </row>
    <row r="30" spans="1:97" x14ac:dyDescent="0.25">
      <c r="A30" s="191"/>
      <c r="B30" s="57"/>
      <c r="C30" s="138"/>
      <c r="E30" s="213"/>
      <c r="F30" s="138"/>
      <c r="H30" s="85"/>
      <c r="I30" s="561"/>
      <c r="J30" s="234"/>
      <c r="K30" s="180"/>
      <c r="M30" s="229"/>
      <c r="N30" s="63"/>
      <c r="O30" s="213"/>
      <c r="P30" s="229"/>
      <c r="Q30" s="320"/>
      <c r="S30" s="63"/>
      <c r="U30" s="229"/>
      <c r="V30" s="63"/>
      <c r="W30" s="63"/>
      <c r="X30" s="63"/>
      <c r="Y30" s="320"/>
      <c r="Z30" s="234"/>
      <c r="AA30" s="63"/>
      <c r="AC30" s="229"/>
      <c r="AD30" s="63"/>
      <c r="AE30" s="63"/>
      <c r="AF30" s="229"/>
      <c r="AG30" s="320"/>
      <c r="AH30" s="13"/>
      <c r="AI30" s="63"/>
      <c r="AK30" s="229"/>
      <c r="AL30" s="63"/>
      <c r="AM30" s="386"/>
      <c r="AN30" s="229"/>
      <c r="AO30" s="320"/>
      <c r="AP30" s="13"/>
      <c r="AQ30" s="213"/>
      <c r="AS30" s="229"/>
      <c r="AT30" s="213"/>
      <c r="AU30" s="229"/>
      <c r="AV30" s="229"/>
      <c r="AW30" s="320"/>
      <c r="AX30" s="13"/>
      <c r="AY30" s="229"/>
      <c r="BA30" s="229"/>
      <c r="BB30" s="63"/>
      <c r="BC30" s="229"/>
      <c r="BD30" s="229"/>
      <c r="BE30" s="320"/>
      <c r="BF30" s="286"/>
      <c r="BG30" s="320"/>
      <c r="BH30" s="320"/>
      <c r="BI30" s="32"/>
      <c r="BK30" s="320"/>
      <c r="BL30" s="320"/>
      <c r="BM30" s="286"/>
      <c r="BN30" s="286"/>
      <c r="BO30" s="456"/>
      <c r="BP30" s="138"/>
      <c r="BQ30" s="138"/>
      <c r="BR30" s="85"/>
      <c r="BS30" s="32"/>
      <c r="BT30" s="138"/>
      <c r="BU30" s="286"/>
      <c r="BV30" s="286"/>
      <c r="BW30" s="138"/>
      <c r="BX30" s="138"/>
      <c r="BY30" s="138"/>
      <c r="BZ30" s="85"/>
      <c r="CA30" s="32"/>
      <c r="CB30" s="32"/>
      <c r="CC30" s="286"/>
      <c r="CD30" s="456"/>
    </row>
    <row r="31" spans="1:97" s="33" customFormat="1" x14ac:dyDescent="0.25">
      <c r="A31" s="187" t="s">
        <v>38</v>
      </c>
      <c r="B31" s="187"/>
      <c r="C31" s="177">
        <v>71257592</v>
      </c>
      <c r="D31" s="76">
        <v>124972451236</v>
      </c>
      <c r="E31" s="248">
        <v>1753.8124391854274</v>
      </c>
      <c r="F31" s="177">
        <v>60410</v>
      </c>
      <c r="G31" s="184">
        <v>242374540</v>
      </c>
      <c r="H31" s="67">
        <v>4012.1592451580864</v>
      </c>
      <c r="I31" s="273">
        <f t="shared" si="4"/>
        <v>19394.237498174378</v>
      </c>
      <c r="J31" s="235"/>
      <c r="K31" s="180">
        <v>65477792</v>
      </c>
      <c r="L31" s="230">
        <v>110757163069</v>
      </c>
      <c r="M31" s="230">
        <v>1691.5225710268301</v>
      </c>
      <c r="N31" s="180">
        <v>49723</v>
      </c>
      <c r="O31" s="248">
        <v>172630508</v>
      </c>
      <c r="P31" s="230">
        <v>3471.8441767391346</v>
      </c>
      <c r="Q31" s="273">
        <f t="shared" si="7"/>
        <v>15586.396691332176</v>
      </c>
      <c r="R31" s="146"/>
      <c r="S31" s="180">
        <v>59856183</v>
      </c>
      <c r="T31" s="180">
        <v>102634637515</v>
      </c>
      <c r="U31" s="230">
        <v>1714.6873116683701</v>
      </c>
      <c r="V31" s="180">
        <v>40130</v>
      </c>
      <c r="W31" s="64">
        <v>151517781</v>
      </c>
      <c r="X31" s="64">
        <v>3775.6735858460006</v>
      </c>
      <c r="Y31" s="273">
        <f t="shared" si="10"/>
        <v>14762.831015782147</v>
      </c>
      <c r="Z31" s="235"/>
      <c r="AA31" s="64">
        <v>53367403</v>
      </c>
      <c r="AB31" s="64">
        <v>93498490005</v>
      </c>
      <c r="AC31" s="230">
        <v>1751.9775134083252</v>
      </c>
      <c r="AD31" s="180">
        <v>31724</v>
      </c>
      <c r="AE31" s="64">
        <v>105966086</v>
      </c>
      <c r="AF31" s="230">
        <v>3340.2498423906191</v>
      </c>
      <c r="AG31" s="273">
        <f t="shared" si="13"/>
        <v>11333.454261596447</v>
      </c>
      <c r="AH31" s="37"/>
      <c r="AI31" s="180">
        <v>48735149</v>
      </c>
      <c r="AJ31" s="64">
        <v>85477294319</v>
      </c>
      <c r="AK31" s="230">
        <v>1753.9147016663476</v>
      </c>
      <c r="AL31" s="180">
        <v>26107</v>
      </c>
      <c r="AM31" s="404">
        <v>91654713</v>
      </c>
      <c r="AN31" s="230">
        <v>3510.7332516183401</v>
      </c>
      <c r="AO31" s="273">
        <f t="shared" si="16"/>
        <v>10722.697030856636</v>
      </c>
      <c r="AP31" s="37"/>
      <c r="AQ31" s="214">
        <v>43740311</v>
      </c>
      <c r="AR31" s="214">
        <v>77836820487</v>
      </c>
      <c r="AS31" s="214">
        <v>1779.5214233158972</v>
      </c>
      <c r="AT31" s="214">
        <v>20922</v>
      </c>
      <c r="AU31" s="230">
        <v>69488855</v>
      </c>
      <c r="AV31" s="230">
        <v>3321.3294618105342</v>
      </c>
      <c r="AW31" s="273">
        <f t="shared" si="19"/>
        <v>8927.5043051900811</v>
      </c>
      <c r="AX31" s="37"/>
      <c r="AY31" s="230">
        <v>37640503</v>
      </c>
      <c r="AZ31" s="230">
        <v>69136509177</v>
      </c>
      <c r="BA31" s="230">
        <v>1836.7583763957671</v>
      </c>
      <c r="BB31" s="180">
        <v>23207</v>
      </c>
      <c r="BC31" s="230">
        <v>69146767</v>
      </c>
      <c r="BD31" s="230">
        <v>2979.565088119964</v>
      </c>
      <c r="BE31" s="273">
        <f t="shared" si="21"/>
        <v>10001.48370566031</v>
      </c>
      <c r="BF31" s="291"/>
      <c r="BG31" s="273">
        <v>25684161</v>
      </c>
      <c r="BH31" s="273">
        <v>48199856754</v>
      </c>
      <c r="BI31" s="273">
        <f t="shared" si="22"/>
        <v>1876.6373857413523</v>
      </c>
      <c r="BJ31" s="67">
        <v>8423</v>
      </c>
      <c r="BK31" s="273">
        <v>24343660</v>
      </c>
      <c r="BL31" s="273">
        <v>2890.14</v>
      </c>
      <c r="BM31" s="320">
        <f t="shared" si="23"/>
        <v>5050.5668770436278</v>
      </c>
      <c r="BN31" s="291"/>
      <c r="BO31" s="152">
        <f>BO8+BO9+BO10+BO11</f>
        <v>22788667</v>
      </c>
      <c r="BP31" s="152">
        <v>47132018039</v>
      </c>
      <c r="BQ31" s="212">
        <f t="shared" si="24"/>
        <v>2068.2218068744432</v>
      </c>
      <c r="BR31" s="67">
        <v>9070</v>
      </c>
      <c r="BS31" s="67">
        <v>25668</v>
      </c>
      <c r="BT31" s="212">
        <v>2829.95</v>
      </c>
      <c r="BU31" s="291">
        <f t="shared" si="25"/>
        <v>5.445979414410111</v>
      </c>
      <c r="BV31" s="291"/>
      <c r="BW31" s="212">
        <v>19805725</v>
      </c>
      <c r="BX31" s="212">
        <v>42555842496</v>
      </c>
      <c r="BY31" s="212">
        <f t="shared" si="26"/>
        <v>2148.6637068827322</v>
      </c>
      <c r="BZ31" s="67">
        <v>12795</v>
      </c>
      <c r="CA31" s="67">
        <v>36241</v>
      </c>
      <c r="CB31" s="67">
        <v>2832.46</v>
      </c>
      <c r="CC31" s="291">
        <f t="shared" si="27"/>
        <v>8.5161044581379013</v>
      </c>
      <c r="CD31" s="288"/>
      <c r="CE31" s="104">
        <f t="shared" si="28"/>
        <v>-13.08958527499656</v>
      </c>
      <c r="CF31" s="104">
        <f t="shared" si="39"/>
        <v>-9.7092713900206533</v>
      </c>
      <c r="CG31" s="104">
        <f t="shared" si="40"/>
        <v>3.88942325919361</v>
      </c>
      <c r="CH31" s="104">
        <f t="shared" si="41"/>
        <v>41.069459757442118</v>
      </c>
      <c r="CI31" s="104">
        <f t="shared" si="42"/>
        <v>41.191366682250276</v>
      </c>
      <c r="CJ31" s="104">
        <f t="shared" si="43"/>
        <v>8.8694146539699231E-2</v>
      </c>
      <c r="CK31" s="104">
        <f t="shared" si="44"/>
        <v>56.374158073462624</v>
      </c>
      <c r="CM31" s="289">
        <f t="shared" si="29"/>
        <v>-72.205452858973956</v>
      </c>
      <c r="CN31" s="289">
        <f t="shared" si="30"/>
        <v>-65.947821239709171</v>
      </c>
      <c r="CO31" s="289">
        <f t="shared" si="31"/>
        <v>22.513882264439676</v>
      </c>
      <c r="CP31" s="289">
        <f t="shared" si="32"/>
        <v>-78.81973183247807</v>
      </c>
      <c r="CQ31" s="289">
        <f t="shared" si="33"/>
        <v>-99.985047521905557</v>
      </c>
      <c r="CR31" s="289">
        <f t="shared" si="34"/>
        <v>-29.40310124982599</v>
      </c>
      <c r="CS31" s="289">
        <f t="shared" si="35"/>
        <v>-99.956089511335847</v>
      </c>
    </row>
    <row r="32" spans="1:97" s="33" customFormat="1" x14ac:dyDescent="0.25">
      <c r="A32" s="187" t="s">
        <v>39</v>
      </c>
      <c r="B32" s="187"/>
      <c r="C32" s="177">
        <v>36797825</v>
      </c>
      <c r="D32" s="76">
        <v>71619488398</v>
      </c>
      <c r="E32" s="248">
        <v>1946.2967824321138</v>
      </c>
      <c r="F32" s="177">
        <v>16344</v>
      </c>
      <c r="G32" s="184">
        <v>107085029</v>
      </c>
      <c r="H32" s="67">
        <v>6551.9474424865393</v>
      </c>
      <c r="I32" s="273">
        <f t="shared" si="4"/>
        <v>14951.939953119016</v>
      </c>
      <c r="J32" s="235"/>
      <c r="K32" s="180">
        <v>33435765</v>
      </c>
      <c r="L32" s="230">
        <v>63942918246</v>
      </c>
      <c r="M32" s="230">
        <v>1912.4108045980106</v>
      </c>
      <c r="N32" s="180">
        <v>12747</v>
      </c>
      <c r="O32" s="248">
        <v>79786541</v>
      </c>
      <c r="P32" s="230">
        <v>6259.2406840825288</v>
      </c>
      <c r="Q32" s="273">
        <f t="shared" si="7"/>
        <v>12477.775989679843</v>
      </c>
      <c r="R32" s="146"/>
      <c r="S32" s="180">
        <v>31098701</v>
      </c>
      <c r="T32" s="180">
        <v>61508718554</v>
      </c>
      <c r="U32" s="230">
        <v>1977.8549127823699</v>
      </c>
      <c r="V32" s="180">
        <v>9687</v>
      </c>
      <c r="W32" s="64">
        <v>52857620</v>
      </c>
      <c r="X32" s="64">
        <v>5456.5520801073608</v>
      </c>
      <c r="Y32" s="273">
        <f t="shared" si="10"/>
        <v>8593.5166985465657</v>
      </c>
      <c r="Z32" s="235"/>
      <c r="AA32" s="64">
        <v>27311825</v>
      </c>
      <c r="AB32" s="64">
        <v>56874372400</v>
      </c>
      <c r="AC32" s="230">
        <v>2082.4083487646835</v>
      </c>
      <c r="AD32" s="180">
        <v>7835</v>
      </c>
      <c r="AE32" s="64">
        <v>40284625</v>
      </c>
      <c r="AF32" s="230">
        <v>5141.6241225271215</v>
      </c>
      <c r="AG32" s="273">
        <f t="shared" si="13"/>
        <v>7083.0891489538444</v>
      </c>
      <c r="AH32" s="37"/>
      <c r="AI32" s="180">
        <v>24232494</v>
      </c>
      <c r="AJ32" s="64">
        <v>49666182939</v>
      </c>
      <c r="AK32" s="230">
        <v>2049.5695960556104</v>
      </c>
      <c r="AL32" s="180">
        <v>5766</v>
      </c>
      <c r="AM32" s="404">
        <v>29300007</v>
      </c>
      <c r="AN32" s="230">
        <v>5081.5133541449877</v>
      </c>
      <c r="AO32" s="273">
        <f t="shared" si="16"/>
        <v>5899.3877254441441</v>
      </c>
      <c r="AP32" s="37"/>
      <c r="AQ32" s="214">
        <v>21991601</v>
      </c>
      <c r="AR32" s="214">
        <v>45525879453</v>
      </c>
      <c r="AS32" s="214">
        <v>2070.1484831868311</v>
      </c>
      <c r="AT32" s="214">
        <v>2962</v>
      </c>
      <c r="AU32" s="230">
        <v>15751707</v>
      </c>
      <c r="AV32" s="230">
        <v>5317.9294395678598</v>
      </c>
      <c r="AW32" s="273">
        <f t="shared" si="19"/>
        <v>3459.9456812826088</v>
      </c>
      <c r="AX32" s="37"/>
      <c r="AY32" s="230">
        <v>19025061</v>
      </c>
      <c r="AZ32" s="230">
        <v>40101944917</v>
      </c>
      <c r="BA32" s="230">
        <v>2107.8484277658822</v>
      </c>
      <c r="BB32" s="180">
        <v>1434</v>
      </c>
      <c r="BC32" s="230">
        <v>10114291</v>
      </c>
      <c r="BD32" s="230">
        <v>7053.2015341701535</v>
      </c>
      <c r="BE32" s="273">
        <f t="shared" si="21"/>
        <v>2522.144754059635</v>
      </c>
      <c r="BF32" s="291"/>
      <c r="BG32" s="273">
        <v>13369195</v>
      </c>
      <c r="BH32" s="273">
        <v>28002286051</v>
      </c>
      <c r="BI32" s="273">
        <f t="shared" si="22"/>
        <v>2094.5379322390017</v>
      </c>
      <c r="BJ32" s="67">
        <v>336</v>
      </c>
      <c r="BK32" s="273">
        <v>2285847</v>
      </c>
      <c r="BL32" s="273">
        <v>6803.12</v>
      </c>
      <c r="BM32" s="320">
        <f t="shared" si="23"/>
        <v>816.30728142582109</v>
      </c>
      <c r="BN32" s="291"/>
      <c r="BO32" s="152">
        <f>BO12+BO15+BO16+BO17</f>
        <v>11687198</v>
      </c>
      <c r="BP32" s="152">
        <v>26608216933</v>
      </c>
      <c r="BQ32" s="212">
        <f t="shared" si="24"/>
        <v>2276.6977108627748</v>
      </c>
      <c r="BR32" s="67">
        <v>363</v>
      </c>
      <c r="BS32" s="67">
        <v>1641</v>
      </c>
      <c r="BT32" s="212">
        <v>4521.9399999999996</v>
      </c>
      <c r="BU32" s="291">
        <f t="shared" si="25"/>
        <v>0.61672678185542062</v>
      </c>
      <c r="BV32" s="291"/>
      <c r="BW32" s="212">
        <v>10270222</v>
      </c>
      <c r="BX32" s="212">
        <v>24568455723</v>
      </c>
      <c r="BY32" s="212">
        <f t="shared" si="26"/>
        <v>2392.2029848040288</v>
      </c>
      <c r="BZ32" s="67">
        <v>292</v>
      </c>
      <c r="CA32" s="67">
        <v>2273</v>
      </c>
      <c r="CB32" s="67">
        <v>7783.53</v>
      </c>
      <c r="CC32" s="291">
        <f t="shared" si="27"/>
        <v>0.92517007402793683</v>
      </c>
      <c r="CD32" s="288"/>
      <c r="CE32" s="104">
        <f t="shared" si="28"/>
        <v>-12.124172106949842</v>
      </c>
      <c r="CF32" s="104">
        <f t="shared" si="39"/>
        <v>-7.6659071712176647</v>
      </c>
      <c r="CG32" s="104">
        <f t="shared" si="40"/>
        <v>5.0733689145530994</v>
      </c>
      <c r="CH32" s="104">
        <f t="shared" si="41"/>
        <v>-19.55922865013774</v>
      </c>
      <c r="CI32" s="104">
        <f t="shared" si="42"/>
        <v>38.513101767215112</v>
      </c>
      <c r="CJ32" s="104">
        <f t="shared" si="43"/>
        <v>72.12811315497332</v>
      </c>
      <c r="CK32" s="104">
        <f t="shared" si="44"/>
        <v>50.012955695642972</v>
      </c>
      <c r="CM32" s="289">
        <f t="shared" si="29"/>
        <v>-72.090138479651984</v>
      </c>
      <c r="CN32" s="289">
        <f t="shared" si="30"/>
        <v>-65.695851405040088</v>
      </c>
      <c r="CO32" s="289">
        <f t="shared" si="31"/>
        <v>22.910493733371215</v>
      </c>
      <c r="CP32" s="289">
        <f t="shared" si="32"/>
        <v>-98.213411649535004</v>
      </c>
      <c r="CQ32" s="289">
        <f t="shared" si="33"/>
        <v>-99.997877387697216</v>
      </c>
      <c r="CR32" s="289">
        <f t="shared" si="34"/>
        <v>18.797198364675229</v>
      </c>
      <c r="CS32" s="289">
        <f t="shared" si="35"/>
        <v>-99.99381237433451</v>
      </c>
    </row>
    <row r="33" spans="1:97" s="33" customFormat="1" x14ac:dyDescent="0.25">
      <c r="A33" s="187" t="s">
        <v>23</v>
      </c>
      <c r="B33" s="187"/>
      <c r="C33" s="177">
        <v>53161123</v>
      </c>
      <c r="D33" s="76">
        <v>89934961669</v>
      </c>
      <c r="E33" s="248">
        <v>1691.7430745208299</v>
      </c>
      <c r="F33" s="177">
        <v>81546</v>
      </c>
      <c r="G33" s="184">
        <v>331011360</v>
      </c>
      <c r="H33" s="67">
        <v>4059.1979986755941</v>
      </c>
      <c r="I33" s="273">
        <f t="shared" si="4"/>
        <v>36805.637524844518</v>
      </c>
      <c r="J33" s="235"/>
      <c r="K33" s="180">
        <v>45972108</v>
      </c>
      <c r="L33" s="230">
        <v>79045300235</v>
      </c>
      <c r="M33" s="230">
        <v>1719.4186578305262</v>
      </c>
      <c r="N33" s="180">
        <v>52991</v>
      </c>
      <c r="O33" s="248">
        <v>191167102</v>
      </c>
      <c r="P33" s="230">
        <v>3607.539053801589</v>
      </c>
      <c r="Q33" s="273">
        <f t="shared" si="7"/>
        <v>24184.499449260646</v>
      </c>
      <c r="R33" s="146"/>
      <c r="S33" s="180">
        <v>42815294</v>
      </c>
      <c r="T33" s="180">
        <v>75006532895</v>
      </c>
      <c r="U33" s="230">
        <v>1751.8630817996952</v>
      </c>
      <c r="V33" s="180">
        <v>42592</v>
      </c>
      <c r="W33" s="64">
        <v>147516258</v>
      </c>
      <c r="X33" s="64">
        <v>3463.4733752817428</v>
      </c>
      <c r="Y33" s="273">
        <f t="shared" si="10"/>
        <v>19667.121290155454</v>
      </c>
      <c r="Z33" s="235"/>
      <c r="AA33" s="64">
        <v>38065683</v>
      </c>
      <c r="AB33" s="64">
        <v>69666010255</v>
      </c>
      <c r="AC33" s="230">
        <v>1830.1526405029958</v>
      </c>
      <c r="AD33" s="180">
        <v>38860</v>
      </c>
      <c r="AE33" s="64">
        <v>117323915</v>
      </c>
      <c r="AF33" s="230">
        <v>3019.1434637159032</v>
      </c>
      <c r="AG33" s="273">
        <f t="shared" si="13"/>
        <v>16840.912027336824</v>
      </c>
      <c r="AH33" s="37"/>
      <c r="AI33" s="180">
        <v>33532466</v>
      </c>
      <c r="AJ33" s="64">
        <v>60441077136</v>
      </c>
      <c r="AK33" s="230">
        <v>1802.4644276385757</v>
      </c>
      <c r="AL33" s="180">
        <v>40048</v>
      </c>
      <c r="AM33" s="404">
        <v>120119832</v>
      </c>
      <c r="AN33" s="230">
        <v>2999.3965241709948</v>
      </c>
      <c r="AO33" s="273">
        <f t="shared" si="16"/>
        <v>19873.873480069742</v>
      </c>
      <c r="AP33" s="37"/>
      <c r="AQ33" s="214">
        <v>30187870</v>
      </c>
      <c r="AR33" s="214">
        <v>54849720803</v>
      </c>
      <c r="AS33" s="214">
        <v>1816.9457071002359</v>
      </c>
      <c r="AT33" s="214">
        <v>30365</v>
      </c>
      <c r="AU33" s="230">
        <v>92385273</v>
      </c>
      <c r="AV33" s="230">
        <v>3042.4921126296722</v>
      </c>
      <c r="AW33" s="273">
        <f t="shared" si="19"/>
        <v>16843.344259091835</v>
      </c>
      <c r="AX33" s="37"/>
      <c r="AY33" s="230">
        <v>26724064</v>
      </c>
      <c r="AZ33" s="230">
        <v>49189301593</v>
      </c>
      <c r="BA33" s="230">
        <v>1840.6370226100341</v>
      </c>
      <c r="BB33" s="180">
        <v>30063</v>
      </c>
      <c r="BC33" s="230">
        <v>82857133</v>
      </c>
      <c r="BD33" s="230">
        <v>2756.1165884974885</v>
      </c>
      <c r="BE33" s="273">
        <f t="shared" si="21"/>
        <v>16844.543491504093</v>
      </c>
      <c r="BF33" s="291"/>
      <c r="BG33" s="273">
        <v>18780659</v>
      </c>
      <c r="BH33" s="273">
        <v>35071936890</v>
      </c>
      <c r="BI33" s="273">
        <f t="shared" si="22"/>
        <v>1867.4497465717257</v>
      </c>
      <c r="BJ33" s="67">
        <v>11012</v>
      </c>
      <c r="BK33" s="273">
        <v>28996696</v>
      </c>
      <c r="BL33" s="273">
        <v>2633.19</v>
      </c>
      <c r="BM33" s="320">
        <f t="shared" si="23"/>
        <v>8267.7771948967493</v>
      </c>
      <c r="BN33" s="291"/>
      <c r="BO33" s="152">
        <f>BO18+BO19+BO20+BO21</f>
        <v>16689642</v>
      </c>
      <c r="BP33" s="152">
        <v>34161569731</v>
      </c>
      <c r="BQ33" s="212">
        <f t="shared" si="24"/>
        <v>2046.8725291411283</v>
      </c>
      <c r="BR33" s="67">
        <v>10418</v>
      </c>
      <c r="BS33" s="67">
        <v>34507</v>
      </c>
      <c r="BT33" s="212">
        <v>3312.23</v>
      </c>
      <c r="BU33" s="291">
        <f t="shared" si="25"/>
        <v>10.101116626583625</v>
      </c>
      <c r="BV33" s="291"/>
      <c r="BW33" s="212">
        <v>14794466</v>
      </c>
      <c r="BX33" s="212">
        <v>32469341041</v>
      </c>
      <c r="BY33" s="212">
        <f t="shared" si="26"/>
        <v>2194.6950326561296</v>
      </c>
      <c r="BZ33" s="67">
        <v>15928</v>
      </c>
      <c r="CA33" s="67">
        <v>39574</v>
      </c>
      <c r="CB33" s="67">
        <v>2484.59</v>
      </c>
      <c r="CC33" s="291">
        <f t="shared" si="27"/>
        <v>12.188113072583992</v>
      </c>
      <c r="CD33" s="288"/>
      <c r="CE33" s="104">
        <f t="shared" si="28"/>
        <v>-11.355402350751442</v>
      </c>
      <c r="CF33" s="104">
        <f t="shared" si="39"/>
        <v>-4.953603430185419</v>
      </c>
      <c r="CG33" s="104">
        <f t="shared" si="40"/>
        <v>7.2218714849345238</v>
      </c>
      <c r="CH33" s="104">
        <f t="shared" si="41"/>
        <v>52.889230178537147</v>
      </c>
      <c r="CI33" s="104">
        <f t="shared" si="42"/>
        <v>14.683977164053671</v>
      </c>
      <c r="CJ33" s="104">
        <f t="shared" si="43"/>
        <v>-24.987395199004897</v>
      </c>
      <c r="CK33" s="104">
        <f t="shared" si="44"/>
        <v>20.661046923346191</v>
      </c>
      <c r="CM33" s="289">
        <f t="shared" si="29"/>
        <v>-72.170516412905727</v>
      </c>
      <c r="CN33" s="289">
        <f t="shared" si="30"/>
        <v>-63.896864535839384</v>
      </c>
      <c r="CO33" s="289">
        <f t="shared" si="31"/>
        <v>29.729807422309445</v>
      </c>
      <c r="CP33" s="289">
        <f t="shared" si="32"/>
        <v>-80.467466215387631</v>
      </c>
      <c r="CQ33" s="289">
        <f t="shared" si="33"/>
        <v>-99.988044519076325</v>
      </c>
      <c r="CR33" s="289">
        <f t="shared" si="34"/>
        <v>-38.791110933473696</v>
      </c>
      <c r="CS33" s="289">
        <f t="shared" si="35"/>
        <v>-99.966885200495838</v>
      </c>
    </row>
    <row r="34" spans="1:97" s="33" customFormat="1" x14ac:dyDescent="0.25">
      <c r="A34" s="187" t="s">
        <v>24</v>
      </c>
      <c r="B34" s="187"/>
      <c r="C34" s="177">
        <v>37252043</v>
      </c>
      <c r="D34" s="76">
        <v>87519363250</v>
      </c>
      <c r="E34" s="248">
        <v>2349.3842539052152</v>
      </c>
      <c r="F34" s="177">
        <v>50066</v>
      </c>
      <c r="G34" s="184">
        <v>287101697</v>
      </c>
      <c r="H34" s="67">
        <v>5734.464446930052</v>
      </c>
      <c r="I34" s="273">
        <f t="shared" si="4"/>
        <v>32804.363096186033</v>
      </c>
      <c r="J34" s="235"/>
      <c r="K34" s="180">
        <v>34825014</v>
      </c>
      <c r="L34" s="230">
        <v>77772137906</v>
      </c>
      <c r="M34" s="230">
        <v>2233.2263213447668</v>
      </c>
      <c r="N34" s="180">
        <v>38990</v>
      </c>
      <c r="O34" s="248">
        <v>217783637</v>
      </c>
      <c r="P34" s="230">
        <v>5585.6280328289304</v>
      </c>
      <c r="Q34" s="273">
        <f t="shared" si="7"/>
        <v>28002.783884278218</v>
      </c>
      <c r="R34" s="146"/>
      <c r="S34" s="180">
        <v>33149604</v>
      </c>
      <c r="T34" s="180">
        <v>73601164077</v>
      </c>
      <c r="U34" s="230">
        <v>2220.2727995483747</v>
      </c>
      <c r="V34" s="180">
        <v>29740</v>
      </c>
      <c r="W34" s="64">
        <v>131733419</v>
      </c>
      <c r="X34" s="64">
        <v>4429.5029926025554</v>
      </c>
      <c r="Y34" s="273">
        <f t="shared" si="10"/>
        <v>17898.279280227587</v>
      </c>
      <c r="Z34" s="235"/>
      <c r="AA34" s="64">
        <v>29887023</v>
      </c>
      <c r="AB34" s="64">
        <v>69315184518</v>
      </c>
      <c r="AC34" s="230">
        <v>2319.2401771832542</v>
      </c>
      <c r="AD34" s="180">
        <v>20854</v>
      </c>
      <c r="AE34" s="64">
        <v>95040849</v>
      </c>
      <c r="AF34" s="230">
        <v>4557.4397717464271</v>
      </c>
      <c r="AG34" s="273">
        <f t="shared" si="13"/>
        <v>13711.403880822025</v>
      </c>
      <c r="AH34" s="37"/>
      <c r="AI34" s="180">
        <v>27311726</v>
      </c>
      <c r="AJ34" s="64">
        <v>65011157752</v>
      </c>
      <c r="AK34" s="230">
        <v>2380.3386776800558</v>
      </c>
      <c r="AL34" s="180">
        <v>18529</v>
      </c>
      <c r="AM34" s="404">
        <v>83851658</v>
      </c>
      <c r="AN34" s="230">
        <v>4525.4281396729448</v>
      </c>
      <c r="AO34" s="273">
        <f t="shared" si="16"/>
        <v>12898.041028567961</v>
      </c>
      <c r="AP34" s="37"/>
      <c r="AQ34" s="214">
        <v>25597623</v>
      </c>
      <c r="AR34" s="214">
        <v>60348845505</v>
      </c>
      <c r="AS34" s="214">
        <v>2357.5956839820633</v>
      </c>
      <c r="AT34" s="214">
        <v>10295</v>
      </c>
      <c r="AU34" s="230">
        <v>46770666</v>
      </c>
      <c r="AV34" s="230">
        <v>4543.0467217095675</v>
      </c>
      <c r="AW34" s="273">
        <f t="shared" si="19"/>
        <v>7750.0514895724018</v>
      </c>
      <c r="AX34" s="37"/>
      <c r="AY34" s="230">
        <v>23558881</v>
      </c>
      <c r="AZ34" s="230">
        <v>55369158593</v>
      </c>
      <c r="BA34" s="230">
        <v>2350.2456926116311</v>
      </c>
      <c r="BB34" s="180">
        <v>5338</v>
      </c>
      <c r="BC34" s="230">
        <v>24327853</v>
      </c>
      <c r="BD34" s="230">
        <v>4557.484638441364</v>
      </c>
      <c r="BE34" s="273">
        <f t="shared" si="21"/>
        <v>4393.755227314512</v>
      </c>
      <c r="BF34" s="291"/>
      <c r="BG34" s="273">
        <v>17923496</v>
      </c>
      <c r="BH34" s="273">
        <v>42827723958</v>
      </c>
      <c r="BI34" s="273">
        <f t="shared" si="22"/>
        <v>2389.4737922780241</v>
      </c>
      <c r="BJ34" s="67">
        <v>1310</v>
      </c>
      <c r="BK34" s="273">
        <v>6900046</v>
      </c>
      <c r="BL34" s="273">
        <v>5267.21</v>
      </c>
      <c r="BM34" s="320">
        <f t="shared" si="23"/>
        <v>1611.1166698390721</v>
      </c>
      <c r="BN34" s="291"/>
      <c r="BO34" s="152">
        <f>BO22+BO23+BO24+BO25+BO26+BO27</f>
        <v>16360570</v>
      </c>
      <c r="BP34" s="152">
        <v>42061549646</v>
      </c>
      <c r="BQ34" s="212">
        <f t="shared" si="24"/>
        <v>2570.9097938519258</v>
      </c>
      <c r="BR34" s="67">
        <v>1265</v>
      </c>
      <c r="BS34" s="67">
        <v>8058</v>
      </c>
      <c r="BT34" s="212">
        <v>6370.02</v>
      </c>
      <c r="BU34" s="291">
        <f t="shared" si="25"/>
        <v>1.9157639382804588</v>
      </c>
      <c r="BV34" s="291"/>
      <c r="BW34" s="212">
        <v>15023489</v>
      </c>
      <c r="BX34" s="212">
        <v>42783195513</v>
      </c>
      <c r="BY34" s="212">
        <f t="shared" si="26"/>
        <v>2847.7536418471104</v>
      </c>
      <c r="BZ34" s="67">
        <v>785</v>
      </c>
      <c r="CA34" s="67">
        <v>5333</v>
      </c>
      <c r="CB34" s="67">
        <v>6794.05</v>
      </c>
      <c r="CC34" s="291">
        <f t="shared" si="27"/>
        <v>1.2465174552890812</v>
      </c>
      <c r="CD34" s="288"/>
      <c r="CE34" s="104">
        <f t="shared" si="28"/>
        <v>-8.1725820066171302</v>
      </c>
      <c r="CF34" s="104">
        <f t="shared" si="39"/>
        <v>1.7156901566241451</v>
      </c>
      <c r="CG34" s="104">
        <f t="shared" si="40"/>
        <v>10.768322119166884</v>
      </c>
      <c r="CH34" s="104">
        <f t="shared" si="41"/>
        <v>-37.944664031620547</v>
      </c>
      <c r="CI34" s="104">
        <f t="shared" si="42"/>
        <v>-33.817324398113676</v>
      </c>
      <c r="CJ34" s="104">
        <f t="shared" si="43"/>
        <v>6.6566509995258993</v>
      </c>
      <c r="CK34" s="104">
        <f t="shared" si="44"/>
        <v>-34.933661168717698</v>
      </c>
      <c r="CM34" s="289">
        <f t="shared" si="29"/>
        <v>-59.670697792333158</v>
      </c>
      <c r="CN34" s="289">
        <f t="shared" si="30"/>
        <v>-51.115737221728473</v>
      </c>
      <c r="CO34" s="289">
        <f t="shared" si="31"/>
        <v>21.212766158345151</v>
      </c>
      <c r="CP34" s="289">
        <f t="shared" si="32"/>
        <v>-98.432069668038196</v>
      </c>
      <c r="CQ34" s="289">
        <f t="shared" si="33"/>
        <v>-99.99814247005304</v>
      </c>
      <c r="CR34" s="289">
        <f t="shared" si="34"/>
        <v>18.477497992636398</v>
      </c>
      <c r="CS34" s="289">
        <f t="shared" si="35"/>
        <v>-99.996200147365641</v>
      </c>
    </row>
    <row r="35" spans="1:97" s="33" customFormat="1" x14ac:dyDescent="0.25">
      <c r="A35" s="187" t="s">
        <v>25</v>
      </c>
      <c r="B35" s="187"/>
      <c r="C35" s="177">
        <v>21082369</v>
      </c>
      <c r="D35" s="76">
        <v>37612968434</v>
      </c>
      <c r="E35" s="248">
        <v>1784.0959160709122</v>
      </c>
      <c r="F35" s="177">
        <v>22984</v>
      </c>
      <c r="G35" s="184">
        <v>106011708</v>
      </c>
      <c r="H35" s="67">
        <v>4612.4133310128782</v>
      </c>
      <c r="I35" s="273">
        <f t="shared" si="4"/>
        <v>28184.882080237887</v>
      </c>
      <c r="J35" s="235"/>
      <c r="K35" s="180">
        <v>19506846</v>
      </c>
      <c r="L35" s="230">
        <v>34234926917</v>
      </c>
      <c r="M35" s="230">
        <v>1755.0211303764843</v>
      </c>
      <c r="N35" s="180">
        <v>17333</v>
      </c>
      <c r="O35" s="248">
        <v>68172946</v>
      </c>
      <c r="P35" s="230">
        <v>3933.1302140425778</v>
      </c>
      <c r="Q35" s="273">
        <f t="shared" si="7"/>
        <v>19913.273413809286</v>
      </c>
      <c r="R35" s="146"/>
      <c r="S35" s="180">
        <v>18478133</v>
      </c>
      <c r="T35" s="180">
        <v>32897144077</v>
      </c>
      <c r="U35" s="230">
        <v>1780.3283522745508</v>
      </c>
      <c r="V35" s="180">
        <v>13829</v>
      </c>
      <c r="W35" s="64">
        <v>56625459</v>
      </c>
      <c r="X35" s="64">
        <v>4094.6893484706052</v>
      </c>
      <c r="Y35" s="273">
        <f t="shared" si="10"/>
        <v>17212.879898468032</v>
      </c>
      <c r="Z35" s="235"/>
      <c r="AA35" s="64">
        <v>16600883</v>
      </c>
      <c r="AB35" s="64">
        <v>30386827738</v>
      </c>
      <c r="AC35" s="230">
        <v>1830.4344255663991</v>
      </c>
      <c r="AD35" s="180">
        <v>10138</v>
      </c>
      <c r="AE35" s="64">
        <v>46550380</v>
      </c>
      <c r="AF35" s="230">
        <v>4591.6729137897019</v>
      </c>
      <c r="AG35" s="273">
        <f t="shared" si="13"/>
        <v>15319.262807346882</v>
      </c>
      <c r="AH35" s="37"/>
      <c r="AI35" s="180">
        <v>15175801</v>
      </c>
      <c r="AJ35" s="64">
        <v>28363225828</v>
      </c>
      <c r="AK35" s="230">
        <v>1868.9771846639264</v>
      </c>
      <c r="AL35" s="180">
        <v>8992</v>
      </c>
      <c r="AM35" s="404">
        <v>39016196</v>
      </c>
      <c r="AN35" s="230">
        <v>4338.9897686832737</v>
      </c>
      <c r="AO35" s="273">
        <f t="shared" si="16"/>
        <v>13755.909231411702</v>
      </c>
      <c r="AP35" s="37"/>
      <c r="AQ35" s="214">
        <v>14056909</v>
      </c>
      <c r="AR35" s="214">
        <v>26482756843</v>
      </c>
      <c r="AS35" s="214">
        <v>1883.9672962953662</v>
      </c>
      <c r="AT35" s="214">
        <v>5966</v>
      </c>
      <c r="AU35" s="230">
        <v>24150330</v>
      </c>
      <c r="AV35" s="230">
        <v>4047.9936305732485</v>
      </c>
      <c r="AW35" s="273">
        <f t="shared" si="19"/>
        <v>9119.2658465175937</v>
      </c>
      <c r="AX35" s="37"/>
      <c r="AY35" s="230">
        <v>12625554</v>
      </c>
      <c r="AZ35" s="230">
        <v>24159224565</v>
      </c>
      <c r="BA35" s="230">
        <v>1913.5179783001997</v>
      </c>
      <c r="BB35" s="180">
        <v>3528</v>
      </c>
      <c r="BC35" s="230">
        <v>13714726</v>
      </c>
      <c r="BD35" s="230">
        <v>3887.3939909297051</v>
      </c>
      <c r="BE35" s="273">
        <f t="shared" si="21"/>
        <v>5676.8072017794921</v>
      </c>
      <c r="BF35" s="291"/>
      <c r="BG35" s="273">
        <v>9461344</v>
      </c>
      <c r="BH35" s="273">
        <v>18754604374</v>
      </c>
      <c r="BI35" s="273">
        <f t="shared" si="22"/>
        <v>1982.2346987912076</v>
      </c>
      <c r="BJ35" s="67">
        <v>754</v>
      </c>
      <c r="BK35" s="273">
        <v>2818625</v>
      </c>
      <c r="BL35" s="273">
        <v>3738.23</v>
      </c>
      <c r="BM35" s="320">
        <f t="shared" si="23"/>
        <v>1502.8976051915729</v>
      </c>
      <c r="BN35" s="291"/>
      <c r="BO35" s="152">
        <f>BO28+BO29</f>
        <v>8624695</v>
      </c>
      <c r="BP35" s="152">
        <v>18288371687</v>
      </c>
      <c r="BQ35" s="212">
        <f t="shared" si="24"/>
        <v>2120.4659048233011</v>
      </c>
      <c r="BR35" s="67">
        <v>1045</v>
      </c>
      <c r="BS35" s="67">
        <v>3715</v>
      </c>
      <c r="BT35" s="212">
        <v>3555.28</v>
      </c>
      <c r="BU35" s="291">
        <f t="shared" si="25"/>
        <v>2.031345416410554</v>
      </c>
      <c r="BV35" s="291"/>
      <c r="BW35" s="212">
        <v>7909261</v>
      </c>
      <c r="BX35" s="212">
        <v>18358295090</v>
      </c>
      <c r="BY35" s="212">
        <f t="shared" si="26"/>
        <v>2321.1138297244206</v>
      </c>
      <c r="BZ35" s="67">
        <v>503</v>
      </c>
      <c r="CA35" s="67">
        <v>1725</v>
      </c>
      <c r="CB35" s="67">
        <v>3429.45</v>
      </c>
      <c r="CC35" s="291">
        <f t="shared" si="27"/>
        <v>0.93962973769804459</v>
      </c>
      <c r="CD35" s="288"/>
      <c r="CE35" s="104">
        <f t="shared" si="28"/>
        <v>-8.2951802933321126</v>
      </c>
      <c r="CF35" s="104">
        <f t="shared" si="39"/>
        <v>0.38233804625539158</v>
      </c>
      <c r="CG35" s="104">
        <f t="shared" si="40"/>
        <v>9.4624452317161651</v>
      </c>
      <c r="CH35" s="104">
        <f t="shared" si="41"/>
        <v>-51.866028708133967</v>
      </c>
      <c r="CI35" s="104">
        <f t="shared" si="42"/>
        <v>-53.566621803499324</v>
      </c>
      <c r="CJ35" s="104">
        <f t="shared" si="43"/>
        <v>-3.5392430413357143</v>
      </c>
      <c r="CK35" s="104">
        <f t="shared" si="44"/>
        <v>-53.743478085652349</v>
      </c>
      <c r="CM35" s="289">
        <f t="shared" si="29"/>
        <v>-62.484002627977908</v>
      </c>
      <c r="CN35" s="289">
        <f t="shared" si="30"/>
        <v>-51.191581376477757</v>
      </c>
      <c r="CO35" s="289">
        <f t="shared" si="31"/>
        <v>30.100282659475784</v>
      </c>
      <c r="CP35" s="289">
        <f t="shared" si="32"/>
        <v>-97.811521058127397</v>
      </c>
      <c r="CQ35" s="289">
        <f t="shared" si="33"/>
        <v>-99.998372821235932</v>
      </c>
      <c r="CR35" s="289">
        <f t="shared" si="34"/>
        <v>-25.647383400331591</v>
      </c>
      <c r="CS35" s="289">
        <f t="shared" si="35"/>
        <v>-99.996666192411155</v>
      </c>
    </row>
    <row r="36" spans="1:97" s="33" customFormat="1" x14ac:dyDescent="0.25">
      <c r="A36" s="179" t="s">
        <v>1</v>
      </c>
      <c r="B36" s="179"/>
      <c r="C36" s="190">
        <v>219550952</v>
      </c>
      <c r="D36" s="212">
        <v>411659232987</v>
      </c>
      <c r="E36" s="248">
        <v>1875.0054565329328</v>
      </c>
      <c r="F36" s="190">
        <v>231350</v>
      </c>
      <c r="G36" s="184">
        <v>1073584334</v>
      </c>
      <c r="H36" s="67">
        <v>4640.5201383185649</v>
      </c>
      <c r="I36" s="273">
        <f t="shared" si="4"/>
        <v>26079.44260620782</v>
      </c>
      <c r="J36" s="235"/>
      <c r="K36" s="215">
        <v>199217525</v>
      </c>
      <c r="L36" s="248">
        <v>365752446373</v>
      </c>
      <c r="M36" s="230">
        <v>1835.9451377231999</v>
      </c>
      <c r="N36" s="185">
        <v>171784</v>
      </c>
      <c r="O36" s="248">
        <v>729540734</v>
      </c>
      <c r="P36" s="230">
        <v>4246.8491477669631</v>
      </c>
      <c r="Q36" s="273">
        <f t="shared" si="7"/>
        <v>19946.298137839469</v>
      </c>
      <c r="R36" s="146"/>
      <c r="S36" s="215">
        <v>185397915</v>
      </c>
      <c r="T36" s="180">
        <v>345648197118</v>
      </c>
      <c r="U36" s="230">
        <v>1864.3585992755097</v>
      </c>
      <c r="V36" s="185">
        <v>135978</v>
      </c>
      <c r="W36" s="64">
        <v>540250536</v>
      </c>
      <c r="X36" s="64">
        <v>3973.0731147685656</v>
      </c>
      <c r="Y36" s="273">
        <f t="shared" si="10"/>
        <v>15630.069547724712</v>
      </c>
      <c r="Z36" s="235"/>
      <c r="AA36" s="64">
        <v>165232817</v>
      </c>
      <c r="AB36" s="64">
        <v>319740884916</v>
      </c>
      <c r="AC36" s="230">
        <v>1935.0931051184584</v>
      </c>
      <c r="AD36" s="185">
        <v>109411</v>
      </c>
      <c r="AE36" s="64">
        <v>405165855</v>
      </c>
      <c r="AF36" s="230">
        <v>3703.1546645218486</v>
      </c>
      <c r="AG36" s="273">
        <f t="shared" si="13"/>
        <v>12671.693678036898</v>
      </c>
      <c r="AH36" s="91"/>
      <c r="AI36" s="185">
        <v>148987636</v>
      </c>
      <c r="AJ36" s="220">
        <v>288958937974</v>
      </c>
      <c r="AK36" s="236">
        <v>1939.4826693806995</v>
      </c>
      <c r="AL36" s="185">
        <v>99442</v>
      </c>
      <c r="AM36" s="404">
        <v>363942406</v>
      </c>
      <c r="AN36" s="230">
        <v>3659.8459906277026</v>
      </c>
      <c r="AO36" s="273">
        <f t="shared" si="16"/>
        <v>12594.952367687165</v>
      </c>
      <c r="AP36" s="37"/>
      <c r="AQ36" s="215">
        <v>135574314</v>
      </c>
      <c r="AR36" s="230">
        <v>265044023091</v>
      </c>
      <c r="AS36" s="214">
        <v>1954.972260387023</v>
      </c>
      <c r="AT36" s="84">
        <v>70510</v>
      </c>
      <c r="AU36" s="230">
        <v>248546832</v>
      </c>
      <c r="AV36" s="230">
        <v>3524.9869805701319</v>
      </c>
      <c r="AW36" s="273">
        <f t="shared" si="19"/>
        <v>9377.5678885867255</v>
      </c>
      <c r="AX36" s="37"/>
      <c r="AY36" s="230">
        <v>119574063</v>
      </c>
      <c r="AZ36" s="230">
        <v>237956138845</v>
      </c>
      <c r="BA36" s="230">
        <v>1990.0313903776942</v>
      </c>
      <c r="BB36" s="185">
        <v>63570</v>
      </c>
      <c r="BC36" s="230">
        <v>200160770</v>
      </c>
      <c r="BD36" s="230">
        <v>3148.6671385873838</v>
      </c>
      <c r="BE36" s="273">
        <f t="shared" si="21"/>
        <v>8411.6665773594868</v>
      </c>
      <c r="BF36" s="291"/>
      <c r="BG36" s="273">
        <v>85218855</v>
      </c>
      <c r="BH36" s="273">
        <v>172856408027</v>
      </c>
      <c r="BI36" s="273">
        <f t="shared" si="22"/>
        <v>2028.382193435948</v>
      </c>
      <c r="BJ36" s="67">
        <v>21835</v>
      </c>
      <c r="BK36" s="273">
        <v>65344874</v>
      </c>
      <c r="BL36" s="273">
        <v>2992.67</v>
      </c>
      <c r="BM36" s="320">
        <f t="shared" si="23"/>
        <v>3780.2980373046512</v>
      </c>
      <c r="BN36" s="291"/>
      <c r="BO36" s="152">
        <f>BO31+BO32+BO33+BO34+BO35</f>
        <v>76150772</v>
      </c>
      <c r="BP36" s="152">
        <v>168251726036</v>
      </c>
      <c r="BQ36" s="212">
        <f t="shared" si="24"/>
        <v>2209.455290039607</v>
      </c>
      <c r="BR36" s="67">
        <v>22161</v>
      </c>
      <c r="BS36" s="67">
        <v>73589</v>
      </c>
      <c r="BT36" s="212">
        <v>3320.67</v>
      </c>
      <c r="BU36" s="291">
        <f t="shared" si="25"/>
        <v>4.373744135275885</v>
      </c>
      <c r="BV36" s="291"/>
      <c r="BW36" s="212">
        <v>67803163</v>
      </c>
      <c r="BX36" s="212">
        <v>160735129863</v>
      </c>
      <c r="BY36" s="212">
        <f t="shared" si="26"/>
        <v>2370.6140355576035</v>
      </c>
      <c r="BZ36" s="67">
        <v>30303</v>
      </c>
      <c r="CA36" s="67">
        <v>85147</v>
      </c>
      <c r="CB36" s="67">
        <v>2809.85</v>
      </c>
      <c r="CC36" s="291">
        <f t="shared" si="27"/>
        <v>5.297348505741942</v>
      </c>
      <c r="CD36" s="44"/>
      <c r="CE36" s="104">
        <f t="shared" si="28"/>
        <v>-10.961949276101889</v>
      </c>
      <c r="CF36" s="104">
        <f t="shared" si="39"/>
        <v>-4.4674704682623645</v>
      </c>
      <c r="CG36" s="104">
        <f t="shared" si="40"/>
        <v>7.2940487297711991</v>
      </c>
      <c r="CH36" s="104">
        <f t="shared" si="41"/>
        <v>36.740219304183022</v>
      </c>
      <c r="CI36" s="104">
        <f t="shared" si="42"/>
        <v>15.706151734634252</v>
      </c>
      <c r="CJ36" s="104">
        <f t="shared" si="43"/>
        <v>-15.383040169604332</v>
      </c>
      <c r="CK36" s="104">
        <f t="shared" si="44"/>
        <v>21.117018780701908</v>
      </c>
      <c r="CL36" s="44"/>
      <c r="CM36" s="289">
        <f t="shared" si="29"/>
        <v>-69.117345025222207</v>
      </c>
      <c r="CN36" s="289">
        <f t="shared" si="30"/>
        <v>-60.954324114946814</v>
      </c>
      <c r="CO36" s="289">
        <f t="shared" si="31"/>
        <v>26.432380625766232</v>
      </c>
      <c r="CP36" s="289">
        <f t="shared" si="32"/>
        <v>-86.901664145234491</v>
      </c>
      <c r="CQ36" s="289">
        <f t="shared" si="33"/>
        <v>-99.992068904388461</v>
      </c>
      <c r="CR36" s="289">
        <f t="shared" si="34"/>
        <v>-39.44967554826485</v>
      </c>
      <c r="CS36" s="289">
        <f t="shared" si="35"/>
        <v>-99.97968764675791</v>
      </c>
    </row>
    <row r="37" spans="1:97" s="33" customFormat="1" x14ac:dyDescent="0.25">
      <c r="A37" s="216"/>
      <c r="B37" s="216"/>
      <c r="C37" s="217"/>
      <c r="D37" s="218"/>
      <c r="E37" s="246"/>
      <c r="F37" s="217"/>
      <c r="G37" s="210"/>
      <c r="H37" s="82"/>
      <c r="I37" s="565"/>
      <c r="J37" s="243"/>
      <c r="K37" s="241"/>
      <c r="L37" s="246"/>
      <c r="M37" s="231"/>
      <c r="N37" s="14"/>
      <c r="O37" s="240"/>
      <c r="P37" s="80"/>
      <c r="Q37" s="80"/>
      <c r="R37" s="80"/>
      <c r="S37" s="80"/>
      <c r="T37" s="82"/>
      <c r="U37" s="80"/>
      <c r="V37" s="80"/>
      <c r="W37" s="221"/>
      <c r="X37" s="80"/>
      <c r="Y37" s="80"/>
      <c r="Z37" s="80"/>
      <c r="AA37" s="221"/>
      <c r="AB37" s="80"/>
      <c r="AC37" s="80"/>
      <c r="AD37" s="80"/>
      <c r="AE37" s="221"/>
      <c r="AF37" s="80"/>
      <c r="AG37" s="80"/>
      <c r="AH37" s="80"/>
      <c r="AI37" s="80"/>
      <c r="AJ37" s="80"/>
      <c r="AK37" s="80"/>
      <c r="AL37" s="80"/>
      <c r="AM37" s="405"/>
      <c r="AN37" s="231"/>
      <c r="AO37" s="80"/>
      <c r="AP37" s="80"/>
      <c r="AQ37" s="80"/>
      <c r="AR37" s="80"/>
      <c r="AS37" s="80"/>
      <c r="AT37" s="80"/>
      <c r="AU37" s="231"/>
      <c r="AV37" s="80"/>
      <c r="AW37" s="223"/>
      <c r="AX37" s="223"/>
      <c r="AY37" s="231"/>
      <c r="AZ37" s="223"/>
      <c r="BA37" s="223"/>
      <c r="BB37" s="223"/>
      <c r="BC37" s="231"/>
      <c r="BD37" s="223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</row>
    <row r="38" spans="1:97" s="288" customFormat="1" ht="6" customHeight="1" x14ac:dyDescent="0.25">
      <c r="A38" s="179"/>
      <c r="B38" s="179"/>
      <c r="C38" s="190"/>
      <c r="D38" s="34"/>
      <c r="E38" s="77"/>
      <c r="F38" s="190"/>
      <c r="G38" s="186"/>
      <c r="H38" s="392"/>
      <c r="I38" s="656"/>
      <c r="J38" s="393"/>
      <c r="K38" s="215"/>
      <c r="L38" s="77"/>
      <c r="M38" s="237"/>
      <c r="N38" s="307"/>
      <c r="O38" s="26"/>
      <c r="P38" s="252"/>
      <c r="Q38" s="252"/>
      <c r="R38" s="252"/>
      <c r="S38" s="252"/>
      <c r="T38" s="392"/>
      <c r="U38" s="252"/>
      <c r="V38" s="252"/>
      <c r="W38" s="657"/>
      <c r="X38" s="252"/>
      <c r="Y38" s="252"/>
      <c r="Z38" s="252"/>
      <c r="AA38" s="657"/>
      <c r="AB38" s="252"/>
      <c r="AC38" s="252"/>
      <c r="AD38" s="252"/>
      <c r="AE38" s="657"/>
      <c r="AF38" s="252"/>
      <c r="AG38" s="252"/>
      <c r="AH38" s="252"/>
      <c r="AI38" s="252"/>
      <c r="AJ38" s="252"/>
      <c r="AK38" s="252"/>
      <c r="AL38" s="252"/>
      <c r="AM38" s="658"/>
      <c r="AN38" s="237"/>
      <c r="AO38" s="252"/>
      <c r="AP38" s="252"/>
      <c r="AQ38" s="252"/>
      <c r="AR38" s="252"/>
      <c r="AS38" s="252"/>
      <c r="AT38" s="252"/>
      <c r="AU38" s="237"/>
      <c r="AV38" s="252"/>
      <c r="AW38" s="659"/>
      <c r="AX38" s="659"/>
      <c r="AY38" s="237"/>
      <c r="AZ38" s="659"/>
      <c r="BA38" s="659"/>
      <c r="BB38" s="659"/>
      <c r="BC38" s="237"/>
      <c r="BD38" s="659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</row>
    <row r="39" spans="1:97" s="33" customFormat="1" x14ac:dyDescent="0.25">
      <c r="A39" s="50" t="s">
        <v>682</v>
      </c>
      <c r="B39" s="179"/>
      <c r="C39" s="190"/>
      <c r="D39" s="212"/>
      <c r="E39" s="248"/>
      <c r="F39" s="190"/>
      <c r="G39" s="184"/>
      <c r="H39" s="67"/>
      <c r="I39" s="560"/>
      <c r="J39" s="235"/>
      <c r="K39" s="215"/>
      <c r="L39" s="248"/>
      <c r="M39" s="229"/>
      <c r="N39" s="7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63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57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229"/>
      <c r="AZ39" s="146"/>
      <c r="BA39" s="146"/>
      <c r="BB39" s="146"/>
      <c r="BC39" s="146"/>
      <c r="BD39" s="146"/>
      <c r="BE39" s="146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88"/>
      <c r="CE39" s="288"/>
      <c r="CF39" s="288"/>
    </row>
    <row r="40" spans="1:97" s="33" customFormat="1" x14ac:dyDescent="0.25">
      <c r="A40" s="50" t="s">
        <v>79</v>
      </c>
      <c r="B40" s="191"/>
      <c r="C40" s="191"/>
      <c r="D40" s="191"/>
      <c r="E40" s="7"/>
      <c r="F40" s="191"/>
      <c r="G40" s="59"/>
      <c r="H40" s="7"/>
      <c r="I40" s="205"/>
      <c r="J40" s="7"/>
      <c r="K40" s="7"/>
      <c r="L40" s="77"/>
      <c r="M40" s="237"/>
      <c r="N40" s="7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63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57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229"/>
      <c r="AZ40" s="146"/>
      <c r="BA40" s="146"/>
      <c r="BB40" s="146"/>
      <c r="BC40" s="146"/>
      <c r="BD40" s="146"/>
      <c r="BE40" s="146"/>
      <c r="BF40" s="279"/>
      <c r="BG40" s="279"/>
      <c r="BH40" s="279"/>
      <c r="BI40" s="279"/>
      <c r="BJ40" s="279"/>
      <c r="BK40" s="279"/>
      <c r="BL40" s="279"/>
      <c r="BM40" s="279"/>
      <c r="BN40" s="279"/>
      <c r="BO40" s="148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88"/>
      <c r="CE40" s="456"/>
      <c r="CF40" s="456"/>
      <c r="CG40"/>
    </row>
    <row r="41" spans="1:97" x14ac:dyDescent="0.25">
      <c r="C41"/>
      <c r="E41"/>
      <c r="G41"/>
      <c r="H41"/>
      <c r="I41" s="3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 s="386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456"/>
      <c r="BG41" s="456"/>
      <c r="BH41" s="456"/>
      <c r="BI41" s="456"/>
      <c r="BJ41" s="456"/>
      <c r="BK41" s="456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</row>
    <row r="42" spans="1:97" x14ac:dyDescent="0.25">
      <c r="C42"/>
      <c r="E42"/>
      <c r="G42"/>
      <c r="H42"/>
      <c r="I42" s="3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456"/>
      <c r="BG42" s="456"/>
      <c r="BH42" s="456"/>
      <c r="BI42" s="456"/>
      <c r="BJ42" s="456"/>
      <c r="BK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</row>
  </sheetData>
  <mergeCells count="49">
    <mergeCell ref="CE4:CK4"/>
    <mergeCell ref="CE5:CG5"/>
    <mergeCell ref="CH5:CJ5"/>
    <mergeCell ref="CK5:CK6"/>
    <mergeCell ref="CM4:CS4"/>
    <mergeCell ref="CM5:CO5"/>
    <mergeCell ref="CP5:CR5"/>
    <mergeCell ref="CS5:CS6"/>
    <mergeCell ref="AA4:AG4"/>
    <mergeCell ref="AA5:AC5"/>
    <mergeCell ref="AD5:AF5"/>
    <mergeCell ref="AG5:AG6"/>
    <mergeCell ref="AY4:BE4"/>
    <mergeCell ref="AY5:BA5"/>
    <mergeCell ref="BB5:BD5"/>
    <mergeCell ref="BE5:BE6"/>
    <mergeCell ref="AI5:AK5"/>
    <mergeCell ref="AL5:AN5"/>
    <mergeCell ref="AO5:AO6"/>
    <mergeCell ref="AI4:AO4"/>
    <mergeCell ref="AQ4:AW4"/>
    <mergeCell ref="AQ5:AS5"/>
    <mergeCell ref="AT5:AV5"/>
    <mergeCell ref="AW5:AW6"/>
    <mergeCell ref="N5:P5"/>
    <mergeCell ref="Q5:Q6"/>
    <mergeCell ref="C4:I4"/>
    <mergeCell ref="K4:Q4"/>
    <mergeCell ref="S4:Y4"/>
    <mergeCell ref="S5:U5"/>
    <mergeCell ref="V5:X5"/>
    <mergeCell ref="Y5:Y6"/>
    <mergeCell ref="A4:A6"/>
    <mergeCell ref="C5:E5"/>
    <mergeCell ref="F5:H5"/>
    <mergeCell ref="I5:I6"/>
    <mergeCell ref="K5:M5"/>
    <mergeCell ref="BW4:CC4"/>
    <mergeCell ref="BW5:BY5"/>
    <mergeCell ref="BZ5:CB5"/>
    <mergeCell ref="CC5:CC6"/>
    <mergeCell ref="BG4:BM4"/>
    <mergeCell ref="BG5:BI5"/>
    <mergeCell ref="BJ5:BL5"/>
    <mergeCell ref="BM5:BM6"/>
    <mergeCell ref="BO4:BU4"/>
    <mergeCell ref="BO5:BQ5"/>
    <mergeCell ref="BR5:BT5"/>
    <mergeCell ref="BU5:BU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9.140625" defaultRowHeight="15" x14ac:dyDescent="0.25"/>
  <cols>
    <col min="1" max="1" width="27.5703125" style="259" customWidth="1"/>
    <col min="2" max="2" width="0.85546875" style="267" customWidth="1"/>
    <col min="3" max="5" width="9.140625" style="259" customWidth="1"/>
    <col min="6" max="6" width="1" style="267" customWidth="1"/>
    <col min="7" max="9" width="9.140625" style="259" customWidth="1"/>
    <col min="10" max="10" width="0.85546875" style="267" customWidth="1"/>
    <col min="11" max="13" width="9.140625" style="259" customWidth="1"/>
    <col min="14" max="14" width="0.85546875" style="267" customWidth="1"/>
    <col min="15" max="17" width="9.140625" style="259" customWidth="1"/>
    <col min="18" max="18" width="0.85546875" style="267" customWidth="1"/>
    <col min="19" max="21" width="9.140625" style="259" customWidth="1"/>
    <col min="22" max="22" width="0.85546875" style="267" customWidth="1"/>
    <col min="23" max="23" width="7.140625" style="259" customWidth="1"/>
    <col min="24" max="25" width="9.140625" style="259" customWidth="1"/>
    <col min="26" max="26" width="0.85546875" style="267" customWidth="1"/>
    <col min="27" max="29" width="9.140625" style="259" customWidth="1"/>
    <col min="30" max="30" width="0.85546875" style="281" customWidth="1"/>
    <col min="31" max="31" width="11.85546875" style="304" customWidth="1"/>
    <col min="32" max="32" width="9.5703125" style="304" customWidth="1"/>
    <col min="33" max="33" width="9" style="304" customWidth="1"/>
    <col min="34" max="34" width="0.85546875" style="304" customWidth="1"/>
    <col min="35" max="37" width="10.7109375" style="304" customWidth="1"/>
    <col min="38" max="38" width="0.85546875" style="304" customWidth="1"/>
    <col min="39" max="41" width="10.7109375" style="304" customWidth="1"/>
    <col min="42" max="42" width="0.7109375" style="304" customWidth="1"/>
    <col min="43" max="45" width="9.140625" style="304"/>
    <col min="46" max="16384" width="9.140625" style="259"/>
  </cols>
  <sheetData>
    <row r="1" spans="1:45" s="267" customFormat="1" x14ac:dyDescent="0.25">
      <c r="A1" s="266" t="s">
        <v>509</v>
      </c>
      <c r="B1" s="266"/>
      <c r="AD1" s="281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</row>
    <row r="2" spans="1:45" s="267" customFormat="1" x14ac:dyDescent="0.25">
      <c r="A2" s="319" t="s">
        <v>362</v>
      </c>
      <c r="B2" s="266"/>
      <c r="AD2" s="281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</row>
    <row r="3" spans="1:45" s="267" customFormat="1" x14ac:dyDescent="0.25">
      <c r="A3" s="325"/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4"/>
      <c r="AR3" s="304"/>
      <c r="AS3" s="304"/>
    </row>
    <row r="4" spans="1:45" ht="15" customHeight="1" x14ac:dyDescent="0.25">
      <c r="A4" s="718" t="s">
        <v>42</v>
      </c>
      <c r="B4" s="275"/>
      <c r="C4" s="708" t="s">
        <v>109</v>
      </c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290"/>
      <c r="AE4" s="426"/>
      <c r="AF4" s="426"/>
      <c r="AG4" s="426"/>
      <c r="AH4" s="534"/>
      <c r="AI4" s="534"/>
      <c r="AJ4" s="534"/>
      <c r="AK4" s="534"/>
      <c r="AL4" s="534"/>
      <c r="AM4" s="534"/>
      <c r="AN4" s="534"/>
      <c r="AO4" s="534"/>
      <c r="AP4" s="479"/>
      <c r="AQ4" s="682" t="s">
        <v>363</v>
      </c>
      <c r="AR4" s="682"/>
      <c r="AS4" s="682"/>
    </row>
    <row r="5" spans="1:45" x14ac:dyDescent="0.25">
      <c r="A5" s="719"/>
      <c r="B5" s="275"/>
      <c r="C5" s="684">
        <v>2013</v>
      </c>
      <c r="D5" s="684"/>
      <c r="E5" s="684"/>
      <c r="F5" s="253"/>
      <c r="G5" s="684">
        <v>2014</v>
      </c>
      <c r="H5" s="684"/>
      <c r="I5" s="684"/>
      <c r="J5" s="253"/>
      <c r="K5" s="684">
        <v>2015</v>
      </c>
      <c r="L5" s="684"/>
      <c r="M5" s="684"/>
      <c r="N5" s="253"/>
      <c r="O5" s="684">
        <v>2016</v>
      </c>
      <c r="P5" s="684"/>
      <c r="Q5" s="684"/>
      <c r="R5" s="253"/>
      <c r="S5" s="684">
        <v>2017</v>
      </c>
      <c r="T5" s="684"/>
      <c r="U5" s="684"/>
      <c r="V5" s="253"/>
      <c r="W5" s="684">
        <v>2018</v>
      </c>
      <c r="X5" s="684"/>
      <c r="Y5" s="684"/>
      <c r="Z5" s="253"/>
      <c r="AA5" s="684">
        <v>2019</v>
      </c>
      <c r="AB5" s="684"/>
      <c r="AC5" s="684"/>
      <c r="AD5" s="290"/>
      <c r="AE5" s="684">
        <v>2020</v>
      </c>
      <c r="AF5" s="684"/>
      <c r="AG5" s="684"/>
      <c r="AH5" s="526"/>
      <c r="AI5" s="684">
        <v>2021</v>
      </c>
      <c r="AJ5" s="684"/>
      <c r="AK5" s="684"/>
      <c r="AL5" s="526"/>
      <c r="AM5" s="684">
        <v>2022</v>
      </c>
      <c r="AN5" s="684"/>
      <c r="AO5" s="684"/>
      <c r="AP5" s="478"/>
      <c r="AQ5" s="683"/>
      <c r="AR5" s="683"/>
      <c r="AS5" s="683"/>
    </row>
    <row r="6" spans="1:45" x14ac:dyDescent="0.25">
      <c r="A6" s="713"/>
      <c r="B6" s="276"/>
      <c r="C6" s="274" t="s">
        <v>106</v>
      </c>
      <c r="D6" s="274" t="s">
        <v>107</v>
      </c>
      <c r="E6" s="274" t="s">
        <v>0</v>
      </c>
      <c r="F6" s="269"/>
      <c r="G6" s="274" t="s">
        <v>106</v>
      </c>
      <c r="H6" s="274" t="s">
        <v>107</v>
      </c>
      <c r="I6" s="274" t="s">
        <v>0</v>
      </c>
      <c r="J6" s="269"/>
      <c r="K6" s="274" t="s">
        <v>106</v>
      </c>
      <c r="L6" s="274" t="s">
        <v>107</v>
      </c>
      <c r="M6" s="274" t="s">
        <v>0</v>
      </c>
      <c r="N6" s="269"/>
      <c r="O6" s="274" t="s">
        <v>106</v>
      </c>
      <c r="P6" s="274" t="s">
        <v>107</v>
      </c>
      <c r="Q6" s="274" t="s">
        <v>0</v>
      </c>
      <c r="R6" s="270"/>
      <c r="S6" s="274" t="s">
        <v>106</v>
      </c>
      <c r="T6" s="274" t="s">
        <v>107</v>
      </c>
      <c r="U6" s="274" t="s">
        <v>0</v>
      </c>
      <c r="V6" s="269"/>
      <c r="W6" s="270" t="s">
        <v>106</v>
      </c>
      <c r="X6" s="270" t="s">
        <v>107</v>
      </c>
      <c r="Y6" s="270" t="s">
        <v>0</v>
      </c>
      <c r="Z6" s="269"/>
      <c r="AA6" s="270" t="s">
        <v>106</v>
      </c>
      <c r="AB6" s="270" t="s">
        <v>107</v>
      </c>
      <c r="AC6" s="270" t="s">
        <v>0</v>
      </c>
      <c r="AD6" s="285"/>
      <c r="AE6" s="424" t="s">
        <v>106</v>
      </c>
      <c r="AF6" s="424" t="s">
        <v>107</v>
      </c>
      <c r="AG6" s="424" t="s">
        <v>0</v>
      </c>
      <c r="AH6" s="526"/>
      <c r="AI6" s="526" t="s">
        <v>106</v>
      </c>
      <c r="AJ6" s="526" t="s">
        <v>107</v>
      </c>
      <c r="AK6" s="526" t="s">
        <v>0</v>
      </c>
      <c r="AL6" s="526"/>
      <c r="AM6" s="526" t="s">
        <v>106</v>
      </c>
      <c r="AN6" s="526" t="s">
        <v>107</v>
      </c>
      <c r="AO6" s="526" t="s">
        <v>0</v>
      </c>
      <c r="AP6" s="478"/>
      <c r="AQ6" s="526" t="s">
        <v>106</v>
      </c>
      <c r="AR6" s="526" t="s">
        <v>107</v>
      </c>
      <c r="AS6" s="526" t="s">
        <v>0</v>
      </c>
    </row>
    <row r="7" spans="1:45" x14ac:dyDescent="0.25">
      <c r="A7" s="259" t="s">
        <v>37</v>
      </c>
      <c r="C7" s="234">
        <v>2.9989026636197313</v>
      </c>
      <c r="D7" s="234">
        <v>1.5639207208121537</v>
      </c>
      <c r="E7" s="234">
        <v>2.2573286883077834</v>
      </c>
      <c r="F7" s="272"/>
      <c r="G7" s="258">
        <v>2.5177075402972715</v>
      </c>
      <c r="H7" s="258">
        <v>1.287861923305103</v>
      </c>
      <c r="I7" s="258">
        <v>1.8822626043035253</v>
      </c>
      <c r="J7" s="271"/>
      <c r="K7" s="258">
        <v>2.2472137490890547</v>
      </c>
      <c r="L7" s="258">
        <v>1.1789124081302207</v>
      </c>
      <c r="M7" s="258">
        <v>1.6955347580073621</v>
      </c>
      <c r="N7" s="271"/>
      <c r="O7" s="258">
        <v>2.0778840960496616</v>
      </c>
      <c r="P7" s="258">
        <v>1.0348454066774109</v>
      </c>
      <c r="Q7" s="258">
        <v>1.5399949786248879</v>
      </c>
      <c r="R7" s="271"/>
      <c r="S7" s="258">
        <v>1.7730626394661522</v>
      </c>
      <c r="T7" s="258">
        <v>0.92065323175117875</v>
      </c>
      <c r="U7" s="258">
        <v>1.3341346856784873</v>
      </c>
      <c r="V7" s="271"/>
      <c r="W7" s="258">
        <v>1.5190424859716356</v>
      </c>
      <c r="X7" s="258">
        <v>0.82303254562801476</v>
      </c>
      <c r="Y7" s="258">
        <v>1.1610333427205421</v>
      </c>
      <c r="Z7" s="271"/>
      <c r="AA7" s="258">
        <v>1.5602363174421081</v>
      </c>
      <c r="AB7" s="258">
        <v>0.84742328387779453</v>
      </c>
      <c r="AC7" s="258">
        <v>1.1937801208410119</v>
      </c>
      <c r="AD7" s="286"/>
      <c r="AE7" s="286">
        <v>1.2429109617029559</v>
      </c>
      <c r="AF7" s="286">
        <v>0.74116651903777997</v>
      </c>
      <c r="AG7" s="286">
        <v>0.98503953729235516</v>
      </c>
      <c r="AH7" s="286"/>
      <c r="AI7" s="286">
        <v>0.97127371273712737</v>
      </c>
      <c r="AJ7" s="286">
        <v>0.66464000950138291</v>
      </c>
      <c r="AK7" s="286">
        <v>0.81387551057733343</v>
      </c>
      <c r="AL7" s="286"/>
      <c r="AM7" s="286">
        <v>0.81651632417001796</v>
      </c>
      <c r="AN7" s="286">
        <v>0.57220283626158674</v>
      </c>
      <c r="AO7" s="286">
        <v>0.69129581600092083</v>
      </c>
      <c r="AP7" s="286"/>
      <c r="AQ7" s="286">
        <f>(AM7-AI7)/AI7*100</f>
        <v>-15.933447651022146</v>
      </c>
      <c r="AR7" s="286">
        <f t="shared" ref="AR7:AS7" si="0">(AN7-AJ7)/AJ7*100</f>
        <v>-13.907855668987354</v>
      </c>
      <c r="AS7" s="286">
        <f t="shared" si="0"/>
        <v>-15.061233933609708</v>
      </c>
    </row>
    <row r="8" spans="1:45" x14ac:dyDescent="0.25">
      <c r="A8" s="259" t="s">
        <v>82</v>
      </c>
      <c r="C8" s="234">
        <v>2.3238482927728321</v>
      </c>
      <c r="D8" s="234">
        <v>0.80667869074526466</v>
      </c>
      <c r="E8" s="234">
        <v>1.5456915798841513</v>
      </c>
      <c r="F8" s="272"/>
      <c r="G8" s="258">
        <v>2.0042811445247048</v>
      </c>
      <c r="H8" s="258">
        <v>0.77575978826321079</v>
      </c>
      <c r="I8" s="258">
        <v>1.3738354597860407</v>
      </c>
      <c r="J8" s="271"/>
      <c r="K8" s="258">
        <v>1.6105264005540212</v>
      </c>
      <c r="L8" s="258">
        <v>0.71855005771332914</v>
      </c>
      <c r="M8" s="258">
        <v>1.1529321338656167</v>
      </c>
      <c r="N8" s="271"/>
      <c r="O8" s="258">
        <v>1.3737817788049713</v>
      </c>
      <c r="P8" s="258">
        <v>0.67712621478751323</v>
      </c>
      <c r="Q8" s="258">
        <v>1.0169210940179025</v>
      </c>
      <c r="R8" s="271"/>
      <c r="S8" s="258">
        <v>1.1649448673661729</v>
      </c>
      <c r="T8" s="258">
        <v>0.5569350010442532</v>
      </c>
      <c r="U8" s="258">
        <v>0.85412629997231992</v>
      </c>
      <c r="V8" s="271"/>
      <c r="W8" s="258">
        <v>1.054997849427461</v>
      </c>
      <c r="X8" s="258">
        <v>0.38867252784838663</v>
      </c>
      <c r="Y8" s="258">
        <v>0.71466573495430108</v>
      </c>
      <c r="Z8" s="271"/>
      <c r="AA8" s="258">
        <v>1.1583137561994259</v>
      </c>
      <c r="AB8" s="258">
        <v>0.57769624107107997</v>
      </c>
      <c r="AC8" s="258">
        <v>0.8616322346192663</v>
      </c>
      <c r="AD8" s="286"/>
      <c r="AE8" s="286">
        <v>0.69034665264057593</v>
      </c>
      <c r="AF8" s="286">
        <v>0.34577331415863138</v>
      </c>
      <c r="AG8" s="286">
        <v>0.51420284498792834</v>
      </c>
      <c r="AH8" s="286"/>
      <c r="AI8" s="286">
        <v>0.4298586426386708</v>
      </c>
      <c r="AJ8" s="286">
        <v>0.33258106663499226</v>
      </c>
      <c r="AK8" s="286">
        <v>0.38017431396736168</v>
      </c>
      <c r="AL8" s="286"/>
      <c r="AM8" s="286">
        <v>0.43093803608277326</v>
      </c>
      <c r="AN8" s="286">
        <v>0.39793709410416406</v>
      </c>
      <c r="AO8" s="286">
        <v>0.41410389135862613</v>
      </c>
      <c r="AP8" s="286"/>
      <c r="AQ8" s="286">
        <f t="shared" ref="AQ8:AQ36" si="1">(AM8-AI8)/AI8*100</f>
        <v>0.25110427871745133</v>
      </c>
      <c r="AR8" s="286">
        <f t="shared" ref="AR8:AR36" si="2">(AN8-AJ8)/AJ8*100</f>
        <v>19.65115697367705</v>
      </c>
      <c r="AS8" s="286">
        <f t="shared" ref="AS8:AS36" si="3">(AO8-AK8)/AK8*100</f>
        <v>8.9247421892309475</v>
      </c>
    </row>
    <row r="9" spans="1:45" x14ac:dyDescent="0.25">
      <c r="A9" s="259" t="s">
        <v>5</v>
      </c>
      <c r="C9" s="234">
        <v>2.8336907057873044</v>
      </c>
      <c r="D9" s="234">
        <v>1.5219127813046167</v>
      </c>
      <c r="E9" s="234">
        <v>2.1441803434981965</v>
      </c>
      <c r="F9" s="272"/>
      <c r="G9" s="258">
        <v>2.4824283927747426</v>
      </c>
      <c r="H9" s="258">
        <v>1.3720663016285279</v>
      </c>
      <c r="I9" s="258">
        <v>1.8991989520434802</v>
      </c>
      <c r="J9" s="271"/>
      <c r="K9" s="258">
        <v>2.1047177841251257</v>
      </c>
      <c r="L9" s="258">
        <v>1.1578418802377111</v>
      </c>
      <c r="M9" s="258">
        <v>1.6078440276173114</v>
      </c>
      <c r="N9" s="271"/>
      <c r="O9" s="258">
        <v>1.8196407729218</v>
      </c>
      <c r="P9" s="258">
        <v>1.0069943123241982</v>
      </c>
      <c r="Q9" s="258">
        <v>1.3939631169066755</v>
      </c>
      <c r="R9" s="271"/>
      <c r="S9" s="258">
        <v>1.512083457251463</v>
      </c>
      <c r="T9" s="258">
        <v>0.89806415221074087</v>
      </c>
      <c r="U9" s="258">
        <v>1.1911074324586475</v>
      </c>
      <c r="V9" s="271"/>
      <c r="W9" s="258">
        <v>1.3510167319272601</v>
      </c>
      <c r="X9" s="258">
        <v>0.81769155453011722</v>
      </c>
      <c r="Y9" s="258">
        <v>1.0726874202518051</v>
      </c>
      <c r="Z9" s="271"/>
      <c r="AA9" s="258">
        <v>1.5711305445538466</v>
      </c>
      <c r="AB9" s="258">
        <v>0.96242405382547869</v>
      </c>
      <c r="AC9" s="258">
        <v>1.253840171678648</v>
      </c>
      <c r="AD9" s="286"/>
      <c r="AE9" s="286">
        <v>0.84180525963227415</v>
      </c>
      <c r="AF9" s="286">
        <v>0.55041936261437807</v>
      </c>
      <c r="AG9" s="286">
        <v>0.69003447206596125</v>
      </c>
      <c r="AH9" s="286"/>
      <c r="AI9" s="286">
        <v>0.98932849845598525</v>
      </c>
      <c r="AJ9" s="286">
        <v>0.72886483125250068</v>
      </c>
      <c r="AK9" s="286">
        <v>0.85391608966052701</v>
      </c>
      <c r="AL9" s="286"/>
      <c r="AM9" s="286">
        <v>0.92299605346754721</v>
      </c>
      <c r="AN9" s="286">
        <v>0.67467917532953015</v>
      </c>
      <c r="AO9" s="286">
        <v>0.79419599442336297</v>
      </c>
      <c r="AP9" s="286"/>
      <c r="AQ9" s="286">
        <f t="shared" si="1"/>
        <v>-6.7047947261158525</v>
      </c>
      <c r="AR9" s="286">
        <f t="shared" si="2"/>
        <v>-7.4342530465980179</v>
      </c>
      <c r="AS9" s="286">
        <f t="shared" si="3"/>
        <v>-6.9936725587294735</v>
      </c>
    </row>
    <row r="10" spans="1:45" x14ac:dyDescent="0.25">
      <c r="A10" s="259" t="s">
        <v>6</v>
      </c>
      <c r="C10" s="234">
        <v>3.3223070028514083</v>
      </c>
      <c r="D10" s="234">
        <v>1.5964885912582703</v>
      </c>
      <c r="E10" s="234">
        <v>2.4370800477197561</v>
      </c>
      <c r="F10" s="272"/>
      <c r="G10" s="258">
        <v>2.8183740738474676</v>
      </c>
      <c r="H10" s="258">
        <v>1.3692521652109289</v>
      </c>
      <c r="I10" s="258">
        <v>2.0755825455939689</v>
      </c>
      <c r="J10" s="271"/>
      <c r="K10" s="258">
        <v>2.4434036134528894</v>
      </c>
      <c r="L10" s="258">
        <v>1.1858259202060109</v>
      </c>
      <c r="M10" s="258">
        <v>1.7991066837220064</v>
      </c>
      <c r="N10" s="271"/>
      <c r="O10" s="258">
        <v>2.0639745759784449</v>
      </c>
      <c r="P10" s="258">
        <v>0.99078592613489003</v>
      </c>
      <c r="Q10" s="258">
        <v>1.5145869313386924</v>
      </c>
      <c r="R10" s="271"/>
      <c r="S10" s="258">
        <v>1.8227923073980901</v>
      </c>
      <c r="T10" s="258">
        <v>0.89541620979666459</v>
      </c>
      <c r="U10" s="258">
        <v>1.3485737432181106</v>
      </c>
      <c r="V10" s="271"/>
      <c r="W10" s="258">
        <v>1.5408244913225155</v>
      </c>
      <c r="X10" s="258">
        <v>0.76986915064200645</v>
      </c>
      <c r="Y10" s="258">
        <v>1.1471264706933941</v>
      </c>
      <c r="Z10" s="271"/>
      <c r="AA10" s="258">
        <v>1.4665941758462107</v>
      </c>
      <c r="AB10" s="258">
        <v>0.75685707324406559</v>
      </c>
      <c r="AC10" s="258">
        <v>1.1044774704212179</v>
      </c>
      <c r="AD10" s="286"/>
      <c r="AE10" s="286">
        <v>1.1532907839549238</v>
      </c>
      <c r="AF10" s="286">
        <v>0.59627374984718151</v>
      </c>
      <c r="AG10" s="286">
        <v>0.8691349271708142</v>
      </c>
      <c r="AH10" s="286"/>
      <c r="AI10" s="286">
        <v>1.0092450285925445</v>
      </c>
      <c r="AJ10" s="286">
        <v>0.66388981479090525</v>
      </c>
      <c r="AK10" s="286">
        <v>0.83365159892548446</v>
      </c>
      <c r="AL10" s="286"/>
      <c r="AM10" s="286">
        <v>0.89411319190528704</v>
      </c>
      <c r="AN10" s="286">
        <v>0.56425007539633576</v>
      </c>
      <c r="AO10" s="286">
        <v>0.72645946117940785</v>
      </c>
      <c r="AP10" s="286"/>
      <c r="AQ10" s="286">
        <f t="shared" si="1"/>
        <v>-11.407718980574622</v>
      </c>
      <c r="AR10" s="286">
        <f t="shared" si="2"/>
        <v>-15.008475378696904</v>
      </c>
      <c r="AS10" s="286">
        <f t="shared" si="3"/>
        <v>-12.858145763078891</v>
      </c>
    </row>
    <row r="11" spans="1:45" x14ac:dyDescent="0.25">
      <c r="A11" s="259" t="s">
        <v>83</v>
      </c>
      <c r="C11" s="234">
        <v>0.95708485957892153</v>
      </c>
      <c r="D11" s="234">
        <v>0.37226390705000495</v>
      </c>
      <c r="E11" s="234">
        <v>0.65895627429364845</v>
      </c>
      <c r="F11" s="272"/>
      <c r="G11" s="258">
        <v>0.84326572057152527</v>
      </c>
      <c r="H11" s="258">
        <v>0.32206748710101102</v>
      </c>
      <c r="I11" s="258">
        <v>0.57769362696738347</v>
      </c>
      <c r="J11" s="271"/>
      <c r="K11" s="258">
        <v>0.8147431921753836</v>
      </c>
      <c r="L11" s="258">
        <v>0.31552093899031447</v>
      </c>
      <c r="M11" s="258">
        <v>0.56050553251097501</v>
      </c>
      <c r="N11" s="271"/>
      <c r="O11" s="258">
        <v>0.69979878388392158</v>
      </c>
      <c r="P11" s="258">
        <v>0.26658224895449778</v>
      </c>
      <c r="Q11" s="258">
        <v>0.47939744732632322</v>
      </c>
      <c r="R11" s="271"/>
      <c r="S11" s="258">
        <v>0.5624463173589046</v>
      </c>
      <c r="T11" s="258">
        <v>0.24365864531330902</v>
      </c>
      <c r="U11" s="258">
        <v>0.4004741914547999</v>
      </c>
      <c r="V11" s="271"/>
      <c r="W11" s="258">
        <v>0.49460435915098599</v>
      </c>
      <c r="X11" s="258">
        <v>0.23910618429752903</v>
      </c>
      <c r="Y11" s="258">
        <v>0.36494783392726804</v>
      </c>
      <c r="Z11" s="271"/>
      <c r="AA11" s="258">
        <v>0.49585919861234845</v>
      </c>
      <c r="AB11" s="258">
        <v>0.19609316441220614</v>
      </c>
      <c r="AC11" s="258">
        <v>0.34384971351278265</v>
      </c>
      <c r="AD11" s="286"/>
      <c r="AE11" s="286">
        <v>0.3836371244140836</v>
      </c>
      <c r="AF11" s="286">
        <v>0.16285095295254268</v>
      </c>
      <c r="AG11" s="286">
        <v>0.27173295606041004</v>
      </c>
      <c r="AH11" s="286"/>
      <c r="AI11" s="286">
        <v>0.37083469808031866</v>
      </c>
      <c r="AJ11" s="286">
        <v>0.17805254569250509</v>
      </c>
      <c r="AK11" s="286">
        <v>0.27322988391447345</v>
      </c>
      <c r="AL11" s="286"/>
      <c r="AM11" s="286">
        <v>0.27868029815025952</v>
      </c>
      <c r="AN11" s="286">
        <v>0.17483450533797348</v>
      </c>
      <c r="AO11" s="286">
        <v>0.22616316974662742</v>
      </c>
      <c r="AP11" s="286"/>
      <c r="AQ11" s="286">
        <f t="shared" si="1"/>
        <v>-24.850533244895956</v>
      </c>
      <c r="AR11" s="286">
        <f t="shared" si="2"/>
        <v>-1.8073543076935987</v>
      </c>
      <c r="AS11" s="286">
        <f t="shared" si="3"/>
        <v>-17.226049176443258</v>
      </c>
    </row>
    <row r="12" spans="1:45" x14ac:dyDescent="0.25">
      <c r="A12" s="259" t="s">
        <v>108</v>
      </c>
      <c r="C12" s="234">
        <v>0.75897577799958493</v>
      </c>
      <c r="D12" s="234">
        <v>0.36463920869453409</v>
      </c>
      <c r="E12" s="234">
        <v>0.55890509129432298</v>
      </c>
      <c r="F12" s="272"/>
      <c r="G12" s="258">
        <v>0.71062601833493644</v>
      </c>
      <c r="H12" s="258">
        <v>0.28627429275935973</v>
      </c>
      <c r="I12" s="258">
        <v>0.49546005691984479</v>
      </c>
      <c r="J12" s="271"/>
      <c r="K12" s="258">
        <v>0.69930616327040884</v>
      </c>
      <c r="L12" s="258">
        <v>0.2318025498280481</v>
      </c>
      <c r="M12" s="258">
        <v>0.4623181789286932</v>
      </c>
      <c r="N12" s="271"/>
      <c r="O12" s="258">
        <v>0.55141776497176898</v>
      </c>
      <c r="P12" s="258">
        <v>0.20428622770348231</v>
      </c>
      <c r="Q12" s="258">
        <v>0.37558469530691591</v>
      </c>
      <c r="R12" s="271"/>
      <c r="S12" s="258">
        <v>0.44716426540741094</v>
      </c>
      <c r="T12" s="258">
        <v>0.15807271721355434</v>
      </c>
      <c r="U12" s="258">
        <v>0.30088761847449974</v>
      </c>
      <c r="V12" s="271"/>
      <c r="W12" s="258">
        <v>0.38262792686449804</v>
      </c>
      <c r="X12" s="258">
        <v>0.19461660528758346</v>
      </c>
      <c r="Y12" s="258">
        <v>0.28758330692423034</v>
      </c>
      <c r="Z12" s="271"/>
      <c r="AA12" s="258">
        <v>0.44109566642520481</v>
      </c>
      <c r="AB12" s="258">
        <v>0.14897745598647286</v>
      </c>
      <c r="AC12" s="258">
        <v>0.29352081034322181</v>
      </c>
      <c r="AD12" s="286"/>
      <c r="AE12" s="286">
        <v>0.38265257797967017</v>
      </c>
      <c r="AF12" s="286">
        <v>0.13371342612797488</v>
      </c>
      <c r="AG12" s="286">
        <v>0.25694911376000013</v>
      </c>
      <c r="AH12" s="286"/>
      <c r="AI12" s="286">
        <v>0.33306145930121434</v>
      </c>
      <c r="AJ12" s="286">
        <v>0.16359918200408996</v>
      </c>
      <c r="AK12" s="286">
        <v>0.24757790967345036</v>
      </c>
      <c r="AL12" s="286"/>
      <c r="AM12" s="286">
        <v>0.26486808623348124</v>
      </c>
      <c r="AN12" s="286">
        <v>0.10049914575726107</v>
      </c>
      <c r="AO12" s="286">
        <v>0.18200871953113054</v>
      </c>
      <c r="AP12" s="286"/>
      <c r="AQ12" s="286">
        <f t="shared" si="1"/>
        <v>-20.474711547474588</v>
      </c>
      <c r="AR12" s="286">
        <f t="shared" si="2"/>
        <v>-38.569897155874159</v>
      </c>
      <c r="AS12" s="286">
        <f t="shared" si="3"/>
        <v>-26.484265186988647</v>
      </c>
    </row>
    <row r="13" spans="1:45" x14ac:dyDescent="0.25">
      <c r="A13" s="259" t="s">
        <v>4</v>
      </c>
      <c r="C13" s="234">
        <v>1.1490356718124315</v>
      </c>
      <c r="D13" s="234">
        <v>0.37951287333210482</v>
      </c>
      <c r="E13" s="234">
        <v>0.75496520432647385</v>
      </c>
      <c r="F13" s="272"/>
      <c r="G13" s="258">
        <v>0.97204883115892993</v>
      </c>
      <c r="H13" s="258">
        <v>0.35614606349575534</v>
      </c>
      <c r="I13" s="258">
        <v>0.65674357512225567</v>
      </c>
      <c r="J13" s="271"/>
      <c r="K13" s="258">
        <v>0.92700236309618789</v>
      </c>
      <c r="L13" s="258">
        <v>0.39544835317528704</v>
      </c>
      <c r="M13" s="258">
        <v>0.65509821369749122</v>
      </c>
      <c r="N13" s="271"/>
      <c r="O13" s="258">
        <v>0.8445034376591728</v>
      </c>
      <c r="P13" s="258">
        <v>0.32628083353876941</v>
      </c>
      <c r="Q13" s="258">
        <v>0.57974074660606245</v>
      </c>
      <c r="R13" s="271"/>
      <c r="S13" s="258">
        <v>0.67526274888525062</v>
      </c>
      <c r="T13" s="258">
        <v>0.32603852326284866</v>
      </c>
      <c r="U13" s="258">
        <v>0.49711433444891451</v>
      </c>
      <c r="V13" s="271"/>
      <c r="W13" s="258">
        <v>0.60448142252125081</v>
      </c>
      <c r="X13" s="258">
        <v>0.28209815930951049</v>
      </c>
      <c r="Y13" s="258">
        <v>0.44027422268112265</v>
      </c>
      <c r="Z13" s="271"/>
      <c r="AA13" s="258">
        <v>0.54971560631387639</v>
      </c>
      <c r="AB13" s="258">
        <v>0.24173588009900346</v>
      </c>
      <c r="AC13" s="258">
        <v>0.39296843582035829</v>
      </c>
      <c r="AD13" s="286"/>
      <c r="AE13" s="286">
        <v>0.38460748565656794</v>
      </c>
      <c r="AF13" s="286">
        <v>0.19114287208394418</v>
      </c>
      <c r="AG13" s="286">
        <v>0.28619389636478715</v>
      </c>
      <c r="AH13" s="286"/>
      <c r="AI13" s="286">
        <v>0.40821141606293193</v>
      </c>
      <c r="AJ13" s="286">
        <v>0.19214524730543484</v>
      </c>
      <c r="AK13" s="286">
        <v>0.29842415467213407</v>
      </c>
      <c r="AL13" s="286"/>
      <c r="AM13" s="286">
        <v>0.29236258958289602</v>
      </c>
      <c r="AN13" s="286">
        <v>0.24753196074434319</v>
      </c>
      <c r="AO13" s="286">
        <v>0.2696194303273845</v>
      </c>
      <c r="AP13" s="286"/>
      <c r="AQ13" s="286">
        <f t="shared" si="1"/>
        <v>-28.379614562806854</v>
      </c>
      <c r="AR13" s="286">
        <f t="shared" si="2"/>
        <v>28.825440241498885</v>
      </c>
      <c r="AS13" s="286">
        <f t="shared" si="3"/>
        <v>-9.6522764306381603</v>
      </c>
    </row>
    <row r="14" spans="1:45" x14ac:dyDescent="0.25">
      <c r="A14" s="259" t="s">
        <v>7</v>
      </c>
      <c r="C14" s="234">
        <v>2.2213436616320679</v>
      </c>
      <c r="D14" s="234">
        <v>0.93448675471352372</v>
      </c>
      <c r="E14" s="234">
        <v>1.561109588975446</v>
      </c>
      <c r="F14" s="272"/>
      <c r="G14" s="258">
        <v>1.8083485494482212</v>
      </c>
      <c r="H14" s="258">
        <v>0.77350033944978924</v>
      </c>
      <c r="I14" s="258">
        <v>1.2774756673000689</v>
      </c>
      <c r="J14" s="271"/>
      <c r="K14" s="258">
        <v>1.7045548632111491</v>
      </c>
      <c r="L14" s="258">
        <v>0.6916743237310593</v>
      </c>
      <c r="M14" s="258">
        <v>1.1850908504982263</v>
      </c>
      <c r="N14" s="271"/>
      <c r="O14" s="258">
        <v>1.5097272900311201</v>
      </c>
      <c r="P14" s="258">
        <v>0.61769778008122311</v>
      </c>
      <c r="Q14" s="258">
        <v>1.0525862385603633</v>
      </c>
      <c r="R14" s="271"/>
      <c r="S14" s="258">
        <v>1.2961439193898348</v>
      </c>
      <c r="T14" s="258">
        <v>0.54583328914778184</v>
      </c>
      <c r="U14" s="258">
        <v>0.91209731277451378</v>
      </c>
      <c r="V14" s="271"/>
      <c r="W14" s="258">
        <v>1.1467587312609866</v>
      </c>
      <c r="X14" s="258">
        <v>0.51098845606942067</v>
      </c>
      <c r="Y14" s="258">
        <v>0.82187073179673065</v>
      </c>
      <c r="Z14" s="271"/>
      <c r="AA14" s="258">
        <v>1.0709919121284606</v>
      </c>
      <c r="AB14" s="258">
        <v>0.47761356968381979</v>
      </c>
      <c r="AC14" s="258">
        <v>0.76814960850487046</v>
      </c>
      <c r="AD14" s="286"/>
      <c r="AE14" s="286">
        <v>0.85787254321244522</v>
      </c>
      <c r="AF14" s="286">
        <v>0.38557785711379061</v>
      </c>
      <c r="AG14" s="286">
        <v>0.61696007207869297</v>
      </c>
      <c r="AH14" s="286"/>
      <c r="AI14" s="286">
        <v>0.73424432305573406</v>
      </c>
      <c r="AJ14" s="286">
        <v>0.38408892407343098</v>
      </c>
      <c r="AK14" s="286">
        <v>0.5558649421382944</v>
      </c>
      <c r="AL14" s="286"/>
      <c r="AM14" s="286">
        <v>0.62037255557556681</v>
      </c>
      <c r="AN14" s="286">
        <v>0.32551561450103067</v>
      </c>
      <c r="AO14" s="286">
        <v>0.4703697027399758</v>
      </c>
      <c r="AP14" s="286"/>
      <c r="AQ14" s="286">
        <f t="shared" si="1"/>
        <v>-15.508702471986782</v>
      </c>
      <c r="AR14" s="286">
        <f t="shared" si="2"/>
        <v>-15.249934559738081</v>
      </c>
      <c r="AS14" s="286">
        <f t="shared" si="3"/>
        <v>-15.380577711815494</v>
      </c>
    </row>
    <row r="15" spans="1:45" x14ac:dyDescent="0.25">
      <c r="A15" s="259" t="s">
        <v>50</v>
      </c>
      <c r="C15" s="234">
        <v>1.771464213211269</v>
      </c>
      <c r="D15" s="234">
        <v>0.81151338562910846</v>
      </c>
      <c r="E15" s="234">
        <v>1.2751171340395457</v>
      </c>
      <c r="F15" s="272"/>
      <c r="G15" s="258">
        <v>1.415632848770835</v>
      </c>
      <c r="H15" s="258">
        <v>0.78947076980519526</v>
      </c>
      <c r="I15" s="258">
        <v>1.0921064247901617</v>
      </c>
      <c r="J15" s="271"/>
      <c r="K15" s="258">
        <v>1.3927186767645838</v>
      </c>
      <c r="L15" s="258">
        <v>0.69267755621451721</v>
      </c>
      <c r="M15" s="258">
        <v>1.0312272342436353</v>
      </c>
      <c r="N15" s="271"/>
      <c r="O15" s="258">
        <v>1.1401615966346514</v>
      </c>
      <c r="P15" s="258">
        <v>0.53280372005471599</v>
      </c>
      <c r="Q15" s="258">
        <v>0.82667185943943577</v>
      </c>
      <c r="R15" s="271"/>
      <c r="S15" s="258">
        <v>0.99109799864618053</v>
      </c>
      <c r="T15" s="258">
        <v>0.48659113299704126</v>
      </c>
      <c r="U15" s="258">
        <v>0.73103395925021997</v>
      </c>
      <c r="V15" s="271"/>
      <c r="W15" s="258">
        <v>0.86549170641297046</v>
      </c>
      <c r="X15" s="258">
        <v>0.48500071063845845</v>
      </c>
      <c r="Y15" s="258">
        <v>0.66981366213393045</v>
      </c>
      <c r="Z15" s="271"/>
      <c r="AA15" s="258">
        <v>0.85759353129450677</v>
      </c>
      <c r="AB15" s="258">
        <v>0.40765423186986005</v>
      </c>
      <c r="AC15" s="258">
        <v>0.62649226402055758</v>
      </c>
      <c r="AD15" s="286"/>
      <c r="AE15" s="286">
        <v>0.71794933158062535</v>
      </c>
      <c r="AF15" s="286">
        <v>0.38381499145728237</v>
      </c>
      <c r="AG15" s="286">
        <v>0.54636878895320484</v>
      </c>
      <c r="AH15" s="286"/>
      <c r="AI15" s="286">
        <v>0.6741087356258747</v>
      </c>
      <c r="AJ15" s="286">
        <v>0.42691312480854082</v>
      </c>
      <c r="AK15" s="286">
        <v>0.54733851424751401</v>
      </c>
      <c r="AL15" s="286"/>
      <c r="AM15" s="286">
        <v>0.53577868219051061</v>
      </c>
      <c r="AN15" s="286">
        <v>0.34528522031978975</v>
      </c>
      <c r="AO15" s="286">
        <v>0.43823669641592766</v>
      </c>
      <c r="AP15" s="286"/>
      <c r="AQ15" s="286">
        <f t="shared" si="1"/>
        <v>-20.520436262694602</v>
      </c>
      <c r="AR15" s="286">
        <f t="shared" si="2"/>
        <v>-19.120495422894063</v>
      </c>
      <c r="AS15" s="286">
        <f t="shared" si="3"/>
        <v>-19.93315196932204</v>
      </c>
    </row>
    <row r="16" spans="1:45" x14ac:dyDescent="0.25">
      <c r="A16" s="259" t="s">
        <v>8</v>
      </c>
      <c r="C16" s="234">
        <v>3.0304000441193346</v>
      </c>
      <c r="D16" s="234">
        <v>1.3365741498766746</v>
      </c>
      <c r="E16" s="234">
        <v>2.1558147491229076</v>
      </c>
      <c r="F16" s="272"/>
      <c r="G16" s="258">
        <v>2.5378515049081685</v>
      </c>
      <c r="H16" s="258">
        <v>1.1481118954746348</v>
      </c>
      <c r="I16" s="258">
        <v>1.8203107430589656</v>
      </c>
      <c r="J16" s="271"/>
      <c r="K16" s="258">
        <v>2.2683106793492636</v>
      </c>
      <c r="L16" s="258">
        <v>1.0520622254611292</v>
      </c>
      <c r="M16" s="258">
        <v>1.6406126953343216</v>
      </c>
      <c r="N16" s="271"/>
      <c r="O16" s="258">
        <v>1.9755321482156132</v>
      </c>
      <c r="P16" s="258">
        <v>0.9248965228305418</v>
      </c>
      <c r="Q16" s="258">
        <v>1.4338754252275541</v>
      </c>
      <c r="R16" s="271"/>
      <c r="S16" s="258">
        <v>1.7451982692754644</v>
      </c>
      <c r="T16" s="258">
        <v>0.83901163642246135</v>
      </c>
      <c r="U16" s="258">
        <v>1.2786854546322131</v>
      </c>
      <c r="V16" s="271"/>
      <c r="W16" s="258">
        <v>1.4539738950006307</v>
      </c>
      <c r="X16" s="258">
        <v>0.76170964703301414</v>
      </c>
      <c r="Y16" s="258">
        <v>1.0982134044244973</v>
      </c>
      <c r="Z16" s="271"/>
      <c r="AA16" s="258">
        <v>1.3933694768279801</v>
      </c>
      <c r="AB16" s="258">
        <v>0.73796806388620095</v>
      </c>
      <c r="AC16" s="258">
        <v>1.0569758388232875</v>
      </c>
      <c r="AD16" s="286"/>
      <c r="AE16" s="286">
        <v>1.1066063848100414</v>
      </c>
      <c r="AF16" s="286">
        <v>0.57895859658335658</v>
      </c>
      <c r="AG16" s="286">
        <v>0.83594585118098674</v>
      </c>
      <c r="AH16" s="286"/>
      <c r="AI16" s="286">
        <v>0.96924405662362589</v>
      </c>
      <c r="AJ16" s="286">
        <v>0.59712429168552861</v>
      </c>
      <c r="AK16" s="286">
        <v>0.77872462987189028</v>
      </c>
      <c r="AL16" s="286"/>
      <c r="AM16" s="286">
        <v>0.80093192632904353</v>
      </c>
      <c r="AN16" s="286">
        <v>0.47320645356307872</v>
      </c>
      <c r="AO16" s="286">
        <v>0.63350803379236686</v>
      </c>
      <c r="AP16" s="286"/>
      <c r="AQ16" s="286">
        <f t="shared" si="1"/>
        <v>-17.365299187998101</v>
      </c>
      <c r="AR16" s="286">
        <f t="shared" si="2"/>
        <v>-20.752436276317219</v>
      </c>
      <c r="AS16" s="286">
        <f t="shared" si="3"/>
        <v>-18.648003480179291</v>
      </c>
    </row>
    <row r="17" spans="1:45" x14ac:dyDescent="0.25">
      <c r="A17" s="259" t="s">
        <v>9</v>
      </c>
      <c r="C17" s="234">
        <v>3.5525035281808317</v>
      </c>
      <c r="D17" s="234">
        <v>1.7386534483764642</v>
      </c>
      <c r="E17" s="234">
        <v>2.6101019921659545</v>
      </c>
      <c r="F17" s="272"/>
      <c r="G17" s="258">
        <v>3.0250135080006575</v>
      </c>
      <c r="H17" s="258">
        <v>1.5162116831133017</v>
      </c>
      <c r="I17" s="258">
        <v>2.2412461178749532</v>
      </c>
      <c r="J17" s="271"/>
      <c r="K17" s="258">
        <v>2.7446928507578141</v>
      </c>
      <c r="L17" s="258">
        <v>1.4816641482159412</v>
      </c>
      <c r="M17" s="258">
        <v>2.088818032256794</v>
      </c>
      <c r="N17" s="271"/>
      <c r="O17" s="258">
        <v>2.3630583946045265</v>
      </c>
      <c r="P17" s="258">
        <v>1.2336044623040139</v>
      </c>
      <c r="Q17" s="258">
        <v>1.7771659949034704</v>
      </c>
      <c r="R17" s="271"/>
      <c r="S17" s="258">
        <v>2.1189000358544448</v>
      </c>
      <c r="T17" s="258">
        <v>1.1253397840345145</v>
      </c>
      <c r="U17" s="258">
        <v>1.6043718122930719</v>
      </c>
      <c r="V17" s="271"/>
      <c r="W17" s="258">
        <v>1.7505203928920938</v>
      </c>
      <c r="X17" s="258">
        <v>0.95829712114398868</v>
      </c>
      <c r="Y17" s="258">
        <v>1.3408169082137986</v>
      </c>
      <c r="Z17" s="271"/>
      <c r="AA17" s="258">
        <v>1.7405914147805828</v>
      </c>
      <c r="AB17" s="258">
        <v>0.93051273187914119</v>
      </c>
      <c r="AC17" s="258">
        <v>1.3219008431006216</v>
      </c>
      <c r="AD17" s="286"/>
      <c r="AE17" s="286">
        <v>1.3357571103346055</v>
      </c>
      <c r="AF17" s="286">
        <v>0.73987308573614607</v>
      </c>
      <c r="AG17" s="286">
        <v>1.0278651162740147</v>
      </c>
      <c r="AH17" s="286"/>
      <c r="AI17" s="286">
        <v>0.9937969381026196</v>
      </c>
      <c r="AJ17" s="286">
        <v>0.72299294751319776</v>
      </c>
      <c r="AK17" s="286">
        <v>0.85439262014282424</v>
      </c>
      <c r="AL17" s="286"/>
      <c r="AM17" s="286">
        <v>0.87237856721400731</v>
      </c>
      <c r="AN17" s="286">
        <v>0.57735846551186121</v>
      </c>
      <c r="AO17" s="286">
        <v>0.72050216950449275</v>
      </c>
      <c r="AP17" s="286"/>
      <c r="AQ17" s="286">
        <f t="shared" si="1"/>
        <v>-12.217623765316393</v>
      </c>
      <c r="AR17" s="286">
        <f t="shared" si="2"/>
        <v>-20.143278368379672</v>
      </c>
      <c r="AS17" s="286">
        <f t="shared" si="3"/>
        <v>-15.670834167077629</v>
      </c>
    </row>
    <row r="18" spans="1:45" x14ac:dyDescent="0.25">
      <c r="A18" s="259" t="s">
        <v>10</v>
      </c>
      <c r="C18" s="234">
        <v>4.6271358146154391</v>
      </c>
      <c r="D18" s="234">
        <v>2.0580827108135451</v>
      </c>
      <c r="E18" s="234">
        <v>3.2899289068325972</v>
      </c>
      <c r="F18" s="272"/>
      <c r="G18" s="258">
        <v>3.703898933459842</v>
      </c>
      <c r="H18" s="258">
        <v>1.7805268632943847</v>
      </c>
      <c r="I18" s="258">
        <v>2.7027831589424101</v>
      </c>
      <c r="J18" s="271"/>
      <c r="K18" s="258">
        <v>2.9258402970997959</v>
      </c>
      <c r="L18" s="258">
        <v>1.4576595453924293</v>
      </c>
      <c r="M18" s="258">
        <v>2.1620645685462487</v>
      </c>
      <c r="N18" s="271"/>
      <c r="O18" s="258">
        <v>2.4726457663609285</v>
      </c>
      <c r="P18" s="258">
        <v>1.2709707447823162</v>
      </c>
      <c r="Q18" s="258">
        <v>1.8480706867208587</v>
      </c>
      <c r="R18" s="271"/>
      <c r="S18" s="258">
        <v>2.1246215961397188</v>
      </c>
      <c r="T18" s="258">
        <v>1.1818335303055885</v>
      </c>
      <c r="U18" s="258">
        <v>1.6353062273075656</v>
      </c>
      <c r="V18" s="271"/>
      <c r="W18" s="258">
        <v>1.8542933292864527</v>
      </c>
      <c r="X18" s="258">
        <v>0.99473627909079776</v>
      </c>
      <c r="Y18" s="258">
        <v>1.4089649250008998</v>
      </c>
      <c r="Z18" s="271"/>
      <c r="AA18" s="258">
        <v>1.7139223505220806</v>
      </c>
      <c r="AB18" s="258">
        <v>0.93732965196927864</v>
      </c>
      <c r="AC18" s="258">
        <v>1.3119950639626266</v>
      </c>
      <c r="AD18" s="286"/>
      <c r="AE18" s="286">
        <v>1.3253857947299794</v>
      </c>
      <c r="AF18" s="286">
        <v>0.70848826872648119</v>
      </c>
      <c r="AG18" s="286">
        <v>1.0062368241183326</v>
      </c>
      <c r="AH18" s="286"/>
      <c r="AI18" s="286">
        <v>1.1167240838959982</v>
      </c>
      <c r="AJ18" s="286">
        <v>0.63297389992727537</v>
      </c>
      <c r="AK18" s="286">
        <v>0.86667730193030035</v>
      </c>
      <c r="AL18" s="286"/>
      <c r="AM18" s="286">
        <v>0.999517141477547</v>
      </c>
      <c r="AN18" s="286">
        <v>0.55169357491783944</v>
      </c>
      <c r="AO18" s="286">
        <v>0.76826572186328956</v>
      </c>
      <c r="AP18" s="286"/>
      <c r="AQ18" s="286">
        <f t="shared" si="1"/>
        <v>-10.495604429837552</v>
      </c>
      <c r="AR18" s="286">
        <f t="shared" si="2"/>
        <v>-12.841023147838248</v>
      </c>
      <c r="AS18" s="286">
        <f t="shared" si="3"/>
        <v>-11.355042972490955</v>
      </c>
    </row>
    <row r="19" spans="1:45" x14ac:dyDescent="0.25">
      <c r="A19" s="259" t="s">
        <v>11</v>
      </c>
      <c r="C19" s="234">
        <v>3.5526726393530508</v>
      </c>
      <c r="D19" s="234">
        <v>1.5248871321256627</v>
      </c>
      <c r="E19" s="234">
        <v>2.5055253767478214</v>
      </c>
      <c r="F19" s="272"/>
      <c r="G19" s="258">
        <v>2.976375354596783</v>
      </c>
      <c r="H19" s="258">
        <v>1.3289751624302975</v>
      </c>
      <c r="I19" s="258">
        <v>2.1257713593984779</v>
      </c>
      <c r="J19" s="271"/>
      <c r="K19" s="258">
        <v>2.5691678415773644</v>
      </c>
      <c r="L19" s="258">
        <v>1.0967343572451991</v>
      </c>
      <c r="M19" s="258">
        <v>1.8091560805638602</v>
      </c>
      <c r="N19" s="271"/>
      <c r="O19" s="258">
        <v>2.2365618006541572</v>
      </c>
      <c r="P19" s="258">
        <v>0.95971834792063127</v>
      </c>
      <c r="Q19" s="258">
        <v>1.578037983628263</v>
      </c>
      <c r="R19" s="271"/>
      <c r="S19" s="258">
        <v>1.7416166165322824</v>
      </c>
      <c r="T19" s="258">
        <v>0.75804133293378506</v>
      </c>
      <c r="U19" s="258">
        <v>1.2351285197321427</v>
      </c>
      <c r="V19" s="271"/>
      <c r="W19" s="258">
        <v>1.5024824062958337</v>
      </c>
      <c r="X19" s="258">
        <v>0.71882969928531992</v>
      </c>
      <c r="Y19" s="258">
        <v>1.0995676565620229</v>
      </c>
      <c r="Z19" s="271"/>
      <c r="AA19" s="258">
        <v>1.3357933629377692</v>
      </c>
      <c r="AB19" s="258">
        <v>0.62379108389476678</v>
      </c>
      <c r="AC19" s="258">
        <v>0.96999894163949596</v>
      </c>
      <c r="AD19" s="286"/>
      <c r="AE19" s="286">
        <v>1.0489508104815966</v>
      </c>
      <c r="AF19" s="286">
        <v>0.45740836811811991</v>
      </c>
      <c r="AG19" s="286">
        <v>0.74516983303020035</v>
      </c>
      <c r="AH19" s="286"/>
      <c r="AI19" s="286">
        <v>0.86812829068012087</v>
      </c>
      <c r="AJ19" s="286">
        <v>0.45284003784542098</v>
      </c>
      <c r="AK19" s="286">
        <v>0.6551659062102233</v>
      </c>
      <c r="AL19" s="286"/>
      <c r="AM19" s="286">
        <v>0.72611315493404938</v>
      </c>
      <c r="AN19" s="286">
        <v>0.3528221493319747</v>
      </c>
      <c r="AO19" s="286">
        <v>0.53504241424075361</v>
      </c>
      <c r="AP19" s="286"/>
      <c r="AQ19" s="286">
        <f t="shared" si="1"/>
        <v>-16.358772922238494</v>
      </c>
      <c r="AR19" s="286">
        <f t="shared" si="2"/>
        <v>-22.086803320069471</v>
      </c>
      <c r="AS19" s="286">
        <f t="shared" si="3"/>
        <v>-18.334820360894302</v>
      </c>
    </row>
    <row r="20" spans="1:45" x14ac:dyDescent="0.25">
      <c r="A20" s="259" t="s">
        <v>12</v>
      </c>
      <c r="C20" s="234">
        <v>4.7799482394362336</v>
      </c>
      <c r="D20" s="234">
        <v>2.455937858526839</v>
      </c>
      <c r="E20" s="234">
        <v>3.5724812652140248</v>
      </c>
      <c r="F20" s="272"/>
      <c r="G20" s="258">
        <v>4.018896794694041</v>
      </c>
      <c r="H20" s="258">
        <v>2.0994464561387485</v>
      </c>
      <c r="I20" s="258">
        <v>3.0222723211926845</v>
      </c>
      <c r="J20" s="271"/>
      <c r="K20" s="258">
        <v>3.5923231566496723</v>
      </c>
      <c r="L20" s="258">
        <v>1.8848834092736531</v>
      </c>
      <c r="M20" s="258">
        <v>2.7064921308623968</v>
      </c>
      <c r="N20" s="271"/>
      <c r="O20" s="258">
        <v>3.0586553576672597</v>
      </c>
      <c r="P20" s="258">
        <v>1.5820667432107292</v>
      </c>
      <c r="Q20" s="258">
        <v>2.2934221020146333</v>
      </c>
      <c r="R20" s="271"/>
      <c r="S20" s="258">
        <v>2.8916015709167797</v>
      </c>
      <c r="T20" s="258">
        <v>1.5489677506319126</v>
      </c>
      <c r="U20" s="258">
        <v>2.1964380746643473</v>
      </c>
      <c r="V20" s="271"/>
      <c r="W20" s="258">
        <v>2.4469403467234452</v>
      </c>
      <c r="X20" s="258">
        <v>1.3642014458526686</v>
      </c>
      <c r="Y20" s="258">
        <v>1.8867855903894826</v>
      </c>
      <c r="Z20" s="271"/>
      <c r="AA20" s="258">
        <v>2.3579410572220163</v>
      </c>
      <c r="AB20" s="258">
        <v>1.2717091673927865</v>
      </c>
      <c r="AC20" s="258">
        <v>1.7962010884763484</v>
      </c>
      <c r="AD20" s="286"/>
      <c r="AE20" s="286">
        <v>1.8581785302414224</v>
      </c>
      <c r="AF20" s="286">
        <v>1.0701554993896139</v>
      </c>
      <c r="AG20" s="286">
        <v>1.450616982744559</v>
      </c>
      <c r="AH20" s="286"/>
      <c r="AI20" s="286">
        <v>1.5395785055745075</v>
      </c>
      <c r="AJ20" s="286">
        <v>1.0596734316096621</v>
      </c>
      <c r="AK20" s="286">
        <v>1.2922714333159784</v>
      </c>
      <c r="AL20" s="286"/>
      <c r="AM20" s="286">
        <v>1.3505116097198528</v>
      </c>
      <c r="AN20" s="286">
        <v>0.87842732296216153</v>
      </c>
      <c r="AO20" s="286">
        <v>1.1071621995248815</v>
      </c>
      <c r="AP20" s="286"/>
      <c r="AQ20" s="286">
        <f t="shared" si="1"/>
        <v>-12.2804322852054</v>
      </c>
      <c r="AR20" s="286">
        <f t="shared" si="2"/>
        <v>-17.103958940650671</v>
      </c>
      <c r="AS20" s="286">
        <f t="shared" si="3"/>
        <v>-14.324330710933166</v>
      </c>
    </row>
    <row r="21" spans="1:45" x14ac:dyDescent="0.25">
      <c r="A21" s="259" t="s">
        <v>13</v>
      </c>
      <c r="C21" s="234">
        <v>5.688436012437271</v>
      </c>
      <c r="D21" s="234">
        <v>2.6580976262705969</v>
      </c>
      <c r="E21" s="234">
        <v>4.1307026739144881</v>
      </c>
      <c r="F21" s="272"/>
      <c r="G21" s="258">
        <v>4.6719634174111189</v>
      </c>
      <c r="H21" s="258">
        <v>2.2819071291644439</v>
      </c>
      <c r="I21" s="258">
        <v>3.4438430667900715</v>
      </c>
      <c r="J21" s="271"/>
      <c r="K21" s="258">
        <v>3.8077439156170363</v>
      </c>
      <c r="L21" s="258">
        <v>1.8898972920303443</v>
      </c>
      <c r="M21" s="258">
        <v>2.8225455837709301</v>
      </c>
      <c r="N21" s="271"/>
      <c r="O21" s="258">
        <v>3.2409546765914401</v>
      </c>
      <c r="P21" s="258">
        <v>1.4895127651391888</v>
      </c>
      <c r="Q21" s="258">
        <v>2.3416162088755081</v>
      </c>
      <c r="R21" s="271"/>
      <c r="S21" s="258">
        <v>2.7879882995387044</v>
      </c>
      <c r="T21" s="258">
        <v>1.3379967257032297</v>
      </c>
      <c r="U21" s="258">
        <v>2.0442833920295089</v>
      </c>
      <c r="V21" s="271"/>
      <c r="W21" s="258">
        <v>2.2739549596514528</v>
      </c>
      <c r="X21" s="258">
        <v>1.0352750108434194</v>
      </c>
      <c r="Y21" s="258">
        <v>1.639618460707468</v>
      </c>
      <c r="Z21" s="271"/>
      <c r="AA21" s="258">
        <v>2.0492515022055504</v>
      </c>
      <c r="AB21" s="258">
        <v>1.0107080831040034</v>
      </c>
      <c r="AC21" s="258">
        <v>1.5177758609658729</v>
      </c>
      <c r="AD21" s="286"/>
      <c r="AE21" s="286">
        <v>1.6740096501732773</v>
      </c>
      <c r="AF21" s="286">
        <v>0.81215505191504189</v>
      </c>
      <c r="AG21" s="286">
        <v>1.2329418807481554</v>
      </c>
      <c r="AH21" s="286"/>
      <c r="AI21" s="286">
        <v>1.2063873014554145</v>
      </c>
      <c r="AJ21" s="286">
        <v>0.69795767199807568</v>
      </c>
      <c r="AK21" s="286">
        <v>0.94642914314584614</v>
      </c>
      <c r="AL21" s="286"/>
      <c r="AM21" s="286">
        <v>1.0035163211894478</v>
      </c>
      <c r="AN21" s="286">
        <v>0.63067705489197734</v>
      </c>
      <c r="AO21" s="286">
        <v>0.81388634658517334</v>
      </c>
      <c r="AP21" s="286"/>
      <c r="AQ21" s="286">
        <f t="shared" si="1"/>
        <v>-16.816405479502173</v>
      </c>
      <c r="AR21" s="286">
        <f t="shared" si="2"/>
        <v>-9.6396414575530063</v>
      </c>
      <c r="AS21" s="286">
        <f t="shared" si="3"/>
        <v>-14.004513440923041</v>
      </c>
    </row>
    <row r="22" spans="1:45" x14ac:dyDescent="0.25">
      <c r="A22" s="259" t="s">
        <v>14</v>
      </c>
      <c r="C22" s="234">
        <v>4.7938575838434572</v>
      </c>
      <c r="D22" s="234">
        <v>2.5086038246847866</v>
      </c>
      <c r="E22" s="234">
        <v>3.6244321855964747</v>
      </c>
      <c r="F22" s="272"/>
      <c r="G22" s="258">
        <v>3.7493568083272431</v>
      </c>
      <c r="H22" s="258">
        <v>2.0302278366794497</v>
      </c>
      <c r="I22" s="258">
        <v>2.8704378538991984</v>
      </c>
      <c r="J22" s="271"/>
      <c r="K22" s="258">
        <v>3.6469250836164355</v>
      </c>
      <c r="L22" s="258">
        <v>2.081638059913328</v>
      </c>
      <c r="M22" s="258">
        <v>2.8482968150570303</v>
      </c>
      <c r="N22" s="271"/>
      <c r="O22" s="258">
        <v>3.0485496344044956</v>
      </c>
      <c r="P22" s="258">
        <v>1.6461428457932787</v>
      </c>
      <c r="Q22" s="258">
        <v>2.3349600437239055</v>
      </c>
      <c r="R22" s="271"/>
      <c r="S22" s="258">
        <v>3.0638792408975055</v>
      </c>
      <c r="T22" s="258">
        <v>1.429120738272238</v>
      </c>
      <c r="U22" s="258">
        <v>2.2342771284172733</v>
      </c>
      <c r="V22" s="271"/>
      <c r="W22" s="258">
        <v>2.358866680842016</v>
      </c>
      <c r="X22" s="258">
        <v>1.2671239518751494</v>
      </c>
      <c r="Y22" s="258">
        <v>1.8055095895169033</v>
      </c>
      <c r="Z22" s="271"/>
      <c r="AA22" s="258">
        <v>2.5998105564400733</v>
      </c>
      <c r="AB22" s="258">
        <v>1.2655255192568626</v>
      </c>
      <c r="AC22" s="258">
        <v>1.9228668919388523</v>
      </c>
      <c r="AD22" s="286"/>
      <c r="AE22" s="286">
        <v>1.7352900145968513</v>
      </c>
      <c r="AF22" s="286">
        <v>0.95657795780501642</v>
      </c>
      <c r="AG22" s="286">
        <v>1.3398921051882298</v>
      </c>
      <c r="AH22" s="286"/>
      <c r="AI22" s="286">
        <v>1.372607851454861</v>
      </c>
      <c r="AJ22" s="286">
        <v>0.73643125414242583</v>
      </c>
      <c r="AK22" s="286">
        <v>1.0497760307934303</v>
      </c>
      <c r="AL22" s="286"/>
      <c r="AM22" s="286">
        <v>1.1982179990456054</v>
      </c>
      <c r="AN22" s="286">
        <v>0.7528052167366911</v>
      </c>
      <c r="AO22" s="286">
        <v>0.97252530112201241</v>
      </c>
      <c r="AP22" s="286"/>
      <c r="AQ22" s="286">
        <f t="shared" si="1"/>
        <v>-12.705001812747568</v>
      </c>
      <c r="AR22" s="286">
        <f t="shared" si="2"/>
        <v>2.2234203806752806</v>
      </c>
      <c r="AS22" s="286">
        <f t="shared" si="3"/>
        <v>-7.3587820073421835</v>
      </c>
    </row>
    <row r="23" spans="1:45" x14ac:dyDescent="0.25">
      <c r="A23" s="259" t="s">
        <v>15</v>
      </c>
      <c r="C23" s="234">
        <v>7.5923425710911374</v>
      </c>
      <c r="D23" s="234">
        <v>3.4996472479750764</v>
      </c>
      <c r="E23" s="234">
        <v>5.484476409668261</v>
      </c>
      <c r="F23" s="272"/>
      <c r="G23" s="258">
        <v>6.2894900273018788</v>
      </c>
      <c r="H23" s="258">
        <v>2.8870545271018395</v>
      </c>
      <c r="I23" s="258">
        <v>4.538122900838399</v>
      </c>
      <c r="J23" s="271"/>
      <c r="K23" s="258">
        <v>5.3588882312864063</v>
      </c>
      <c r="L23" s="258">
        <v>2.4847804263577267</v>
      </c>
      <c r="M23" s="258">
        <v>3.8811044580438048</v>
      </c>
      <c r="N23" s="271"/>
      <c r="O23" s="258">
        <v>4.5967058836911141</v>
      </c>
      <c r="P23" s="258">
        <v>2.1152036956645057</v>
      </c>
      <c r="Q23" s="258">
        <v>3.3222571257574169</v>
      </c>
      <c r="R23" s="271"/>
      <c r="S23" s="258">
        <v>4.4269832457900957</v>
      </c>
      <c r="T23" s="258">
        <v>1.9988299614340015</v>
      </c>
      <c r="U23" s="258">
        <v>3.1814084838541699</v>
      </c>
      <c r="V23" s="271"/>
      <c r="W23" s="258">
        <v>3.7008541598502971</v>
      </c>
      <c r="X23" s="258">
        <v>1.6954083679616336</v>
      </c>
      <c r="Y23" s="258">
        <v>2.6731738527954878</v>
      </c>
      <c r="Z23" s="271"/>
      <c r="AA23" s="258">
        <v>3.6753869059237765</v>
      </c>
      <c r="AB23" s="258">
        <v>1.6348968859593813</v>
      </c>
      <c r="AC23" s="258">
        <v>2.6300086077771763</v>
      </c>
      <c r="AD23" s="286"/>
      <c r="AE23" s="286">
        <v>2.797798287280608</v>
      </c>
      <c r="AF23" s="286">
        <v>1.2415065965098424</v>
      </c>
      <c r="AG23" s="286">
        <v>2.000017205204188</v>
      </c>
      <c r="AH23" s="286"/>
      <c r="AI23" s="286">
        <v>2.1580422339490397</v>
      </c>
      <c r="AJ23" s="286">
        <v>1.1704967788018472</v>
      </c>
      <c r="AK23" s="286">
        <v>1.6523092919883877</v>
      </c>
      <c r="AL23" s="286"/>
      <c r="AM23" s="286">
        <v>1.7746669396923496</v>
      </c>
      <c r="AN23" s="286">
        <v>0.91960321805350531</v>
      </c>
      <c r="AO23" s="286">
        <v>1.3374825426076273</v>
      </c>
      <c r="AP23" s="286"/>
      <c r="AQ23" s="286">
        <f t="shared" si="1"/>
        <v>-17.764957896822292</v>
      </c>
      <c r="AR23" s="286">
        <f t="shared" si="2"/>
        <v>-21.434792926569475</v>
      </c>
      <c r="AS23" s="286">
        <f t="shared" si="3"/>
        <v>-19.053741990514265</v>
      </c>
    </row>
    <row r="24" spans="1:45" x14ac:dyDescent="0.25">
      <c r="A24" s="259" t="s">
        <v>16</v>
      </c>
      <c r="C24" s="234">
        <v>5.9713553734243625</v>
      </c>
      <c r="D24" s="234">
        <v>2.7677891879908176</v>
      </c>
      <c r="E24" s="234">
        <v>4.3208405941100718</v>
      </c>
      <c r="F24" s="272"/>
      <c r="G24" s="258">
        <v>5.1125635586563929</v>
      </c>
      <c r="H24" s="258">
        <v>2.4266214053375661</v>
      </c>
      <c r="I24" s="258">
        <v>3.7287541408934981</v>
      </c>
      <c r="J24" s="271"/>
      <c r="K24" s="258">
        <v>4.5387895103305267</v>
      </c>
      <c r="L24" s="258">
        <v>2.1989719925704447</v>
      </c>
      <c r="M24" s="258">
        <v>3.333907322606477</v>
      </c>
      <c r="N24" s="271"/>
      <c r="O24" s="258">
        <v>3.8453348122296966</v>
      </c>
      <c r="P24" s="258">
        <v>1.7637559474370856</v>
      </c>
      <c r="Q24" s="258">
        <v>2.7742376424210708</v>
      </c>
      <c r="R24" s="271"/>
      <c r="S24" s="258">
        <v>3.4441260568603975</v>
      </c>
      <c r="T24" s="258">
        <v>1.600495950168447</v>
      </c>
      <c r="U24" s="258">
        <v>2.4961891122441493</v>
      </c>
      <c r="V24" s="271"/>
      <c r="W24" s="258">
        <v>2.7687805300590571</v>
      </c>
      <c r="X24" s="258">
        <v>1.3744865809402251</v>
      </c>
      <c r="Y24" s="258">
        <v>2.0525308487663878</v>
      </c>
      <c r="Z24" s="271"/>
      <c r="AA24" s="258">
        <v>2.6724549985536084</v>
      </c>
      <c r="AB24" s="258">
        <v>1.2719367952056482</v>
      </c>
      <c r="AC24" s="258">
        <v>1.9533769975985118</v>
      </c>
      <c r="AD24" s="286"/>
      <c r="AE24" s="286">
        <v>1.9707116157227107</v>
      </c>
      <c r="AF24" s="286">
        <v>0.95796235771441451</v>
      </c>
      <c r="AG24" s="286">
        <v>1.4507179734211006</v>
      </c>
      <c r="AH24" s="286"/>
      <c r="AI24" s="286">
        <v>1.5229522245700342</v>
      </c>
      <c r="AJ24" s="286">
        <v>0.88175124933378379</v>
      </c>
      <c r="AK24" s="286">
        <v>1.1949239427088747</v>
      </c>
      <c r="AL24" s="286"/>
      <c r="AM24" s="286">
        <v>1.2188899076912583</v>
      </c>
      <c r="AN24" s="286">
        <v>0.68492331251645011</v>
      </c>
      <c r="AO24" s="286">
        <v>0.94557716442651285</v>
      </c>
      <c r="AP24" s="286"/>
      <c r="AQ24" s="286">
        <f t="shared" si="1"/>
        <v>-19.965322087803507</v>
      </c>
      <c r="AR24" s="286">
        <f t="shared" si="2"/>
        <v>-22.322388198037604</v>
      </c>
      <c r="AS24" s="286">
        <f t="shared" si="3"/>
        <v>-20.867167304146271</v>
      </c>
    </row>
    <row r="25" spans="1:45" x14ac:dyDescent="0.25">
      <c r="A25" s="259" t="s">
        <v>17</v>
      </c>
      <c r="C25" s="234">
        <v>5.2554041419950703</v>
      </c>
      <c r="D25" s="234">
        <v>2.2221769179017756</v>
      </c>
      <c r="E25" s="234">
        <v>3.7074158721791215</v>
      </c>
      <c r="F25" s="272"/>
      <c r="G25" s="258">
        <v>4.4288364884942668</v>
      </c>
      <c r="H25" s="258">
        <v>1.9680272317667562</v>
      </c>
      <c r="I25" s="258">
        <v>3.1730560027849091</v>
      </c>
      <c r="J25" s="271"/>
      <c r="K25" s="258">
        <v>3.6664953017450661</v>
      </c>
      <c r="L25" s="258">
        <v>1.5817057375432095</v>
      </c>
      <c r="M25" s="258">
        <v>2.603394385381101</v>
      </c>
      <c r="N25" s="271"/>
      <c r="O25" s="258">
        <v>3.0704334476376314</v>
      </c>
      <c r="P25" s="258">
        <v>1.3443554351357143</v>
      </c>
      <c r="Q25" s="258">
        <v>2.1913381419564688</v>
      </c>
      <c r="R25" s="271"/>
      <c r="S25" s="258">
        <v>2.5874293457011013</v>
      </c>
      <c r="T25" s="258">
        <v>1.2778951986656963</v>
      </c>
      <c r="U25" s="258">
        <v>1.9214201154091695</v>
      </c>
      <c r="V25" s="271"/>
      <c r="W25" s="258">
        <v>2.1466697609654211</v>
      </c>
      <c r="X25" s="258">
        <v>0.98946847648170266</v>
      </c>
      <c r="Y25" s="258">
        <v>1.5585504054638426</v>
      </c>
      <c r="Z25" s="271"/>
      <c r="AA25" s="258">
        <v>2.3260619515147747</v>
      </c>
      <c r="AB25" s="258">
        <v>0.9840812468804977</v>
      </c>
      <c r="AC25" s="258">
        <v>1.6441199775867232</v>
      </c>
      <c r="AD25" s="286"/>
      <c r="AE25" s="286">
        <v>1.4847645429362881</v>
      </c>
      <c r="AF25" s="286">
        <v>0.70441043171062678</v>
      </c>
      <c r="AG25" s="286">
        <v>1.0882667943275683</v>
      </c>
      <c r="AH25" s="286"/>
      <c r="AI25" s="286">
        <v>0.97046067021506899</v>
      </c>
      <c r="AJ25" s="286">
        <v>0.52087195411986198</v>
      </c>
      <c r="AK25" s="286">
        <v>0.7421375213892667</v>
      </c>
      <c r="AL25" s="286"/>
      <c r="AM25" s="286">
        <v>0.63255393651869418</v>
      </c>
      <c r="AN25" s="286">
        <v>0.29635212486302859</v>
      </c>
      <c r="AO25" s="286">
        <v>0.46204075422122476</v>
      </c>
      <c r="AP25" s="286"/>
      <c r="AQ25" s="286">
        <f t="shared" si="1"/>
        <v>-34.819209481357909</v>
      </c>
      <c r="AR25" s="286">
        <f t="shared" si="2"/>
        <v>-43.10461092807607</v>
      </c>
      <c r="AS25" s="286">
        <f t="shared" si="3"/>
        <v>-37.741895416324773</v>
      </c>
    </row>
    <row r="26" spans="1:45" x14ac:dyDescent="0.25">
      <c r="A26" s="259" t="s">
        <v>18</v>
      </c>
      <c r="C26" s="234">
        <v>7.8879451484429683</v>
      </c>
      <c r="D26" s="234">
        <v>3.846923506554405</v>
      </c>
      <c r="E26" s="234">
        <v>5.8173938238906961</v>
      </c>
      <c r="F26" s="272"/>
      <c r="G26" s="258">
        <v>6.6897487464585224</v>
      </c>
      <c r="H26" s="258">
        <v>3.2817943805013874</v>
      </c>
      <c r="I26" s="258">
        <v>4.9442973698701191</v>
      </c>
      <c r="J26" s="271"/>
      <c r="K26" s="258">
        <v>5.8061517234416673</v>
      </c>
      <c r="L26" s="258">
        <v>2.8418869246107206</v>
      </c>
      <c r="M26" s="258">
        <v>4.2892889988697798</v>
      </c>
      <c r="N26" s="271"/>
      <c r="O26" s="258">
        <v>4.954251212594639</v>
      </c>
      <c r="P26" s="258">
        <v>2.471703835581736</v>
      </c>
      <c r="Q26" s="258">
        <v>3.6857476002931269</v>
      </c>
      <c r="R26" s="271"/>
      <c r="S26" s="258">
        <v>4.7656483937627563</v>
      </c>
      <c r="T26" s="258">
        <v>2.4650104613134531</v>
      </c>
      <c r="U26" s="258">
        <v>3.5917928233585208</v>
      </c>
      <c r="V26" s="271"/>
      <c r="W26" s="258">
        <v>3.9202489310224382</v>
      </c>
      <c r="X26" s="258">
        <v>2.0232448121108284</v>
      </c>
      <c r="Y26" s="258">
        <v>2.9533834617824879</v>
      </c>
      <c r="Z26" s="271"/>
      <c r="AA26" s="258">
        <v>3.792749502188228</v>
      </c>
      <c r="AB26" s="258">
        <v>1.8480097048853215</v>
      </c>
      <c r="AC26" s="258">
        <v>2.8012698459406677</v>
      </c>
      <c r="AD26" s="286"/>
      <c r="AE26" s="286">
        <v>2.5081316639168549</v>
      </c>
      <c r="AF26" s="286">
        <v>1.2238674940066336</v>
      </c>
      <c r="AG26" s="286">
        <v>1.8526776600691759</v>
      </c>
      <c r="AH26" s="286"/>
      <c r="AI26" s="286">
        <v>2.1066455090148013</v>
      </c>
      <c r="AJ26" s="286">
        <v>1.2940588739063996</v>
      </c>
      <c r="AK26" s="286">
        <v>1.6923900308101776</v>
      </c>
      <c r="AL26" s="286"/>
      <c r="AM26" s="286">
        <v>1.5976620657461142</v>
      </c>
      <c r="AN26" s="286">
        <v>0.905328025043875</v>
      </c>
      <c r="AO26" s="286">
        <v>1.2443348948834572</v>
      </c>
      <c r="AP26" s="286"/>
      <c r="AQ26" s="286">
        <f t="shared" si="1"/>
        <v>-24.16084913625166</v>
      </c>
      <c r="AR26" s="286">
        <f t="shared" si="2"/>
        <v>-30.039657136236436</v>
      </c>
      <c r="AS26" s="286">
        <f t="shared" si="3"/>
        <v>-26.47469718976236</v>
      </c>
    </row>
    <row r="27" spans="1:45" x14ac:dyDescent="0.25">
      <c r="A27" s="259" t="s">
        <v>19</v>
      </c>
      <c r="C27" s="234">
        <v>5.9644004575419292</v>
      </c>
      <c r="D27" s="234">
        <v>2.8720551874262936</v>
      </c>
      <c r="E27" s="234">
        <v>4.3703531566292178</v>
      </c>
      <c r="F27" s="272"/>
      <c r="G27" s="258">
        <v>4.896405493639997</v>
      </c>
      <c r="H27" s="258">
        <v>2.3586588072983079</v>
      </c>
      <c r="I27" s="258">
        <v>3.589267945843206</v>
      </c>
      <c r="J27" s="271"/>
      <c r="K27" s="258">
        <v>4.3940721494986352</v>
      </c>
      <c r="L27" s="258">
        <v>2.08735424459049</v>
      </c>
      <c r="M27" s="258">
        <v>3.2073229588227097</v>
      </c>
      <c r="N27" s="271"/>
      <c r="O27" s="258">
        <v>3.7208861274851861</v>
      </c>
      <c r="P27" s="258">
        <v>1.8030501012900226</v>
      </c>
      <c r="Q27" s="258">
        <v>2.7350410226100199</v>
      </c>
      <c r="R27" s="271"/>
      <c r="S27" s="258">
        <v>3.4164540541257891</v>
      </c>
      <c r="T27" s="258">
        <v>1.6258810125032761</v>
      </c>
      <c r="U27" s="258">
        <v>2.4963488227120565</v>
      </c>
      <c r="V27" s="271"/>
      <c r="W27" s="258">
        <v>2.8481226688353929</v>
      </c>
      <c r="X27" s="258">
        <v>1.4283986520722847</v>
      </c>
      <c r="Y27" s="258">
        <v>2.1188264511403005</v>
      </c>
      <c r="Z27" s="271"/>
      <c r="AA27" s="258">
        <v>2.8281457026706409</v>
      </c>
      <c r="AB27" s="258">
        <v>1.3734659199565076</v>
      </c>
      <c r="AC27" s="258">
        <v>2.0809829435033573</v>
      </c>
      <c r="AD27" s="286"/>
      <c r="AE27" s="286">
        <v>2.0902626903136978</v>
      </c>
      <c r="AF27" s="286">
        <v>0.99891793907161541</v>
      </c>
      <c r="AG27" s="286">
        <v>1.5296156940916819</v>
      </c>
      <c r="AH27" s="286"/>
      <c r="AI27" s="286">
        <v>1.737192401387035</v>
      </c>
      <c r="AJ27" s="286">
        <v>1.015582261458472</v>
      </c>
      <c r="AK27" s="286">
        <v>1.3669340271371135</v>
      </c>
      <c r="AL27" s="286"/>
      <c r="AM27" s="286">
        <v>1.5246140154979699</v>
      </c>
      <c r="AN27" s="286">
        <v>0.86205186962052316</v>
      </c>
      <c r="AO27" s="286">
        <v>1.1848044880593274</v>
      </c>
      <c r="AP27" s="286"/>
      <c r="AQ27" s="286">
        <f t="shared" si="1"/>
        <v>-12.236893605989474</v>
      </c>
      <c r="AR27" s="286">
        <f t="shared" si="2"/>
        <v>-15.117474739807356</v>
      </c>
      <c r="AS27" s="286">
        <f t="shared" si="3"/>
        <v>-13.323945081624428</v>
      </c>
    </row>
    <row r="28" spans="1:45" x14ac:dyDescent="0.25">
      <c r="A28" s="259" t="s">
        <v>20</v>
      </c>
      <c r="C28" s="234">
        <v>3.9592878964383704</v>
      </c>
      <c r="D28" s="234">
        <v>2.200063620579658</v>
      </c>
      <c r="E28" s="234">
        <v>3.0612821885930046</v>
      </c>
      <c r="F28" s="272"/>
      <c r="G28" s="258">
        <v>3.2505195325042671</v>
      </c>
      <c r="H28" s="258">
        <v>1.7936708702983655</v>
      </c>
      <c r="I28" s="258">
        <v>2.5069899459888467</v>
      </c>
      <c r="J28" s="271"/>
      <c r="K28" s="258">
        <v>2.8082814533104599</v>
      </c>
      <c r="L28" s="258">
        <v>1.5654411589506541</v>
      </c>
      <c r="M28" s="258">
        <v>2.1743265391199507</v>
      </c>
      <c r="N28" s="271"/>
      <c r="O28" s="258">
        <v>2.4153552916740515</v>
      </c>
      <c r="P28" s="258">
        <v>1.3713990304472126</v>
      </c>
      <c r="Q28" s="258">
        <v>1.8833109558016559</v>
      </c>
      <c r="R28" s="271"/>
      <c r="S28" s="258">
        <v>2.4184279221216345</v>
      </c>
      <c r="T28" s="258">
        <v>1.3357130104578756</v>
      </c>
      <c r="U28" s="258">
        <v>1.8672661992686999</v>
      </c>
      <c r="V28" s="271"/>
      <c r="W28" s="258">
        <v>2.1905010317622646</v>
      </c>
      <c r="X28" s="258">
        <v>1.2208565819883765</v>
      </c>
      <c r="Y28" s="258">
        <v>1.6973550216903037</v>
      </c>
      <c r="Z28" s="271"/>
      <c r="AA28" s="258">
        <v>2.0074912777965173</v>
      </c>
      <c r="AB28" s="258">
        <v>1.1490549175294711</v>
      </c>
      <c r="AC28" s="258">
        <v>1.5708694019997045</v>
      </c>
      <c r="AD28" s="286"/>
      <c r="AE28" s="286">
        <v>1.4858548772773961</v>
      </c>
      <c r="AF28" s="286">
        <v>0.94512346287360383</v>
      </c>
      <c r="AG28" s="286">
        <v>1.2106499813386686</v>
      </c>
      <c r="AH28" s="286"/>
      <c r="AI28" s="286">
        <v>1.4035572563718237</v>
      </c>
      <c r="AJ28" s="286">
        <v>0.98122180605214149</v>
      </c>
      <c r="AK28" s="286">
        <v>1.1884589523354505</v>
      </c>
      <c r="AL28" s="286"/>
      <c r="AM28" s="286">
        <v>1.0069311934648748</v>
      </c>
      <c r="AN28" s="286">
        <v>0.7497549952116227</v>
      </c>
      <c r="AO28" s="286">
        <v>0.87590566907018974</v>
      </c>
      <c r="AP28" s="286"/>
      <c r="AQ28" s="286">
        <f t="shared" si="1"/>
        <v>-28.258630783059168</v>
      </c>
      <c r="AR28" s="286">
        <f t="shared" si="2"/>
        <v>-23.589652147235178</v>
      </c>
      <c r="AS28" s="286">
        <f t="shared" si="3"/>
        <v>-26.299038990876355</v>
      </c>
    </row>
    <row r="29" spans="1:45" x14ac:dyDescent="0.25">
      <c r="A29" s="146" t="s">
        <v>21</v>
      </c>
      <c r="B29" s="279"/>
      <c r="C29" s="235">
        <v>3.1781683627937705</v>
      </c>
      <c r="D29" s="235">
        <v>1.573688080501678</v>
      </c>
      <c r="E29" s="235">
        <v>2.3514638899254283</v>
      </c>
      <c r="F29" s="278"/>
      <c r="G29" s="37">
        <v>2.6972846824903174</v>
      </c>
      <c r="H29" s="37">
        <v>1.3423757862497545</v>
      </c>
      <c r="I29" s="37">
        <v>1.9995646892619301</v>
      </c>
      <c r="J29" s="277"/>
      <c r="K29" s="37">
        <v>2.3508907741312619</v>
      </c>
      <c r="L29" s="37">
        <v>1.1774427121613444</v>
      </c>
      <c r="M29" s="37">
        <v>1.7469592707080892</v>
      </c>
      <c r="N29" s="277"/>
      <c r="O29" s="37">
        <v>2.0390453748285595</v>
      </c>
      <c r="P29" s="37">
        <v>1.0019874653237559</v>
      </c>
      <c r="Q29" s="37">
        <v>1.5058851782678719</v>
      </c>
      <c r="R29" s="277"/>
      <c r="S29" s="37">
        <v>1.7746390651633706</v>
      </c>
      <c r="T29" s="37">
        <v>0.89990749126154312</v>
      </c>
      <c r="U29" s="37">
        <v>1.3255286360463974</v>
      </c>
      <c r="V29" s="277"/>
      <c r="W29" s="37">
        <v>1.5132048866334038</v>
      </c>
      <c r="X29" s="37">
        <v>0.78601940952379101</v>
      </c>
      <c r="Y29" s="37">
        <v>1.1403427802778132</v>
      </c>
      <c r="Z29" s="277"/>
      <c r="AA29" s="37">
        <v>1.4991829049300334</v>
      </c>
      <c r="AB29" s="37">
        <v>0.79999775439226839</v>
      </c>
      <c r="AC29" s="37">
        <v>1.1409738607065247</v>
      </c>
      <c r="AD29" s="291"/>
      <c r="AE29" s="291">
        <v>1.1445858323564571</v>
      </c>
      <c r="AF29" s="291">
        <v>0.62905024626159045</v>
      </c>
      <c r="AG29" s="291">
        <v>0.88053130410245173</v>
      </c>
      <c r="AH29" s="291"/>
      <c r="AI29" s="291">
        <v>0.99267556286163849</v>
      </c>
      <c r="AJ29" s="291">
        <v>0.66780017608667497</v>
      </c>
      <c r="AK29" s="291">
        <v>0.82672458827226269</v>
      </c>
      <c r="AL29" s="291"/>
      <c r="AM29" s="291">
        <v>0.87244885568915709</v>
      </c>
      <c r="AN29" s="291">
        <v>0.57577126317460281</v>
      </c>
      <c r="AO29" s="291">
        <v>0.72103388549615377</v>
      </c>
      <c r="AP29" s="291"/>
      <c r="AQ29" s="291">
        <f t="shared" si="1"/>
        <v>-12.111379756936646</v>
      </c>
      <c r="AR29" s="291">
        <f t="shared" si="2"/>
        <v>-13.78090575707299</v>
      </c>
      <c r="AS29" s="291">
        <f t="shared" si="3"/>
        <v>-12.784269909884685</v>
      </c>
    </row>
    <row r="30" spans="1:45" x14ac:dyDescent="0.25">
      <c r="A30" s="146" t="s">
        <v>22</v>
      </c>
      <c r="B30" s="279"/>
      <c r="C30" s="235">
        <v>2.3660330113796992</v>
      </c>
      <c r="D30" s="235">
        <v>1.0249718120184605</v>
      </c>
      <c r="E30" s="235">
        <v>1.6761447790848507</v>
      </c>
      <c r="F30" s="278"/>
      <c r="G30" s="37">
        <v>1.9560385910778475</v>
      </c>
      <c r="H30" s="37">
        <v>0.87813345586358305</v>
      </c>
      <c r="I30" s="37">
        <v>1.4016324368740221</v>
      </c>
      <c r="J30" s="277"/>
      <c r="K30" s="37">
        <v>1.8045649749328052</v>
      </c>
      <c r="L30" s="37">
        <v>0.79602993682444367</v>
      </c>
      <c r="M30" s="37">
        <v>1.286039404371397</v>
      </c>
      <c r="N30" s="277"/>
      <c r="O30" s="37">
        <v>1.5738542030318008</v>
      </c>
      <c r="P30" s="37">
        <v>0.6948770062664783</v>
      </c>
      <c r="Q30" s="37">
        <v>1.1223274416170996</v>
      </c>
      <c r="R30" s="277"/>
      <c r="S30" s="37">
        <v>1.3676486671973502</v>
      </c>
      <c r="T30" s="37">
        <v>0.62476454784576763</v>
      </c>
      <c r="U30" s="37">
        <v>0.98653679348308299</v>
      </c>
      <c r="V30" s="277"/>
      <c r="W30" s="37">
        <v>1.1741745469128606</v>
      </c>
      <c r="X30" s="37">
        <v>0.57985059519142501</v>
      </c>
      <c r="Y30" s="37">
        <v>0.86979949421654357</v>
      </c>
      <c r="Z30" s="277"/>
      <c r="AA30" s="37">
        <v>1.118465239639056</v>
      </c>
      <c r="AB30" s="37">
        <v>0.5447292485476829</v>
      </c>
      <c r="AC30" s="37">
        <v>0.82499040678829594</v>
      </c>
      <c r="AD30" s="291"/>
      <c r="AE30" s="291">
        <v>0.89414007577263976</v>
      </c>
      <c r="AF30" s="291">
        <v>0.43937712644155869</v>
      </c>
      <c r="AG30" s="291">
        <v>0.66164565306736023</v>
      </c>
      <c r="AH30" s="291"/>
      <c r="AI30" s="291">
        <v>0.78382974263608751</v>
      </c>
      <c r="AJ30" s="291">
        <v>0.45151340888047553</v>
      </c>
      <c r="AK30" s="291">
        <v>0.61419207635119555</v>
      </c>
      <c r="AL30" s="291"/>
      <c r="AM30" s="291">
        <v>0.64868518406574671</v>
      </c>
      <c r="AN30" s="291">
        <v>0.37044514477890905</v>
      </c>
      <c r="AO30" s="291">
        <v>0.50689038954717125</v>
      </c>
      <c r="AP30" s="291"/>
      <c r="AQ30" s="291">
        <f t="shared" si="1"/>
        <v>-17.241570614026191</v>
      </c>
      <c r="AR30" s="291">
        <f t="shared" si="2"/>
        <v>-17.954785507383868</v>
      </c>
      <c r="AS30" s="291">
        <f t="shared" si="3"/>
        <v>-17.470379533628027</v>
      </c>
    </row>
    <row r="31" spans="1:45" x14ac:dyDescent="0.25">
      <c r="A31" s="146" t="s">
        <v>23</v>
      </c>
      <c r="B31" s="279"/>
      <c r="C31" s="235">
        <v>4.2212164458606729</v>
      </c>
      <c r="D31" s="235">
        <v>2.0791829462284799</v>
      </c>
      <c r="E31" s="235">
        <v>3.1090315258707153</v>
      </c>
      <c r="F31" s="278"/>
      <c r="G31" s="37">
        <v>3.547400675660465</v>
      </c>
      <c r="H31" s="37">
        <v>1.7926539032188447</v>
      </c>
      <c r="I31" s="37">
        <v>2.6366542617538036</v>
      </c>
      <c r="J31" s="277"/>
      <c r="K31" s="37">
        <v>3.1445167108365668</v>
      </c>
      <c r="L31" s="37">
        <v>1.6250352842035907</v>
      </c>
      <c r="M31" s="37">
        <v>2.3563316698396091</v>
      </c>
      <c r="N31" s="277"/>
      <c r="O31" s="37">
        <v>2.6915963030763579</v>
      </c>
      <c r="P31" s="37">
        <v>1.3700141732867814</v>
      </c>
      <c r="Q31" s="37">
        <v>2.0067676770518013</v>
      </c>
      <c r="R31" s="277"/>
      <c r="S31" s="37">
        <v>2.4453559443843949</v>
      </c>
      <c r="T31" s="37">
        <v>1.2882195062382757</v>
      </c>
      <c r="U31" s="37">
        <v>1.8465109225633978</v>
      </c>
      <c r="V31" s="277"/>
      <c r="W31" s="37">
        <v>2.0643631341270541</v>
      </c>
      <c r="X31" s="37">
        <v>1.1278951881493162</v>
      </c>
      <c r="Y31" s="37">
        <v>1.5802712911292922</v>
      </c>
      <c r="Z31" s="277"/>
      <c r="AA31" s="37">
        <v>1.9865224456259756</v>
      </c>
      <c r="AB31" s="37">
        <v>1.058117918895376</v>
      </c>
      <c r="AC31" s="37">
        <v>1.5068624012513978</v>
      </c>
      <c r="AD31" s="291"/>
      <c r="AE31" s="291">
        <v>1.5519863689009155</v>
      </c>
      <c r="AF31" s="291">
        <v>0.86257285703991582</v>
      </c>
      <c r="AG31" s="291">
        <v>1.195846462234553</v>
      </c>
      <c r="AH31" s="291"/>
      <c r="AI31" s="291">
        <v>1.2521874358172576</v>
      </c>
      <c r="AJ31" s="291">
        <v>0.84636054232471536</v>
      </c>
      <c r="AK31" s="291">
        <v>1.043204217042526</v>
      </c>
      <c r="AL31" s="291"/>
      <c r="AM31" s="291">
        <v>1.095919157960858</v>
      </c>
      <c r="AN31" s="291">
        <v>0.69420553194722245</v>
      </c>
      <c r="AO31" s="291">
        <v>0.88908722300096832</v>
      </c>
      <c r="AP31" s="291"/>
      <c r="AQ31" s="291">
        <f t="shared" si="1"/>
        <v>-12.479623528118923</v>
      </c>
      <c r="AR31" s="291">
        <f t="shared" si="2"/>
        <v>-17.977564261155855</v>
      </c>
      <c r="AS31" s="291">
        <f t="shared" si="3"/>
        <v>-14.773425138030774</v>
      </c>
    </row>
    <row r="32" spans="1:45" s="304" customFormat="1" x14ac:dyDescent="0.25">
      <c r="A32" s="279" t="s">
        <v>24</v>
      </c>
      <c r="B32" s="279"/>
      <c r="C32" s="278">
        <v>6.8252039632301402</v>
      </c>
      <c r="D32" s="278">
        <v>3.1818569953603042</v>
      </c>
      <c r="E32" s="278">
        <v>4.951225205261319</v>
      </c>
      <c r="F32" s="278"/>
      <c r="G32" s="291">
        <v>5.7186661241667451</v>
      </c>
      <c r="H32" s="291">
        <v>2.6947019031877293</v>
      </c>
      <c r="I32" s="291">
        <v>4.1638234171860145</v>
      </c>
      <c r="J32" s="291"/>
      <c r="K32" s="291">
        <v>4.9301452608483025</v>
      </c>
      <c r="L32" s="291">
        <v>2.3496718743831835</v>
      </c>
      <c r="M32" s="291">
        <v>3.6044294048428207</v>
      </c>
      <c r="N32" s="291"/>
      <c r="O32" s="291">
        <v>4.2048125850754854</v>
      </c>
      <c r="P32" s="291">
        <v>1.9621061270632723</v>
      </c>
      <c r="Q32" s="291">
        <v>3.0538293057582884</v>
      </c>
      <c r="R32" s="291"/>
      <c r="S32" s="291">
        <v>3.9309909437612371</v>
      </c>
      <c r="T32" s="291">
        <v>1.8440017224161056</v>
      </c>
      <c r="U32" s="291">
        <v>2.8611367334459565</v>
      </c>
      <c r="V32" s="291"/>
      <c r="W32" s="291">
        <v>3.2355180071296128</v>
      </c>
      <c r="X32" s="291">
        <v>1.5478229996612018</v>
      </c>
      <c r="Y32" s="291">
        <v>2.3712540768585582</v>
      </c>
      <c r="Z32" s="291"/>
      <c r="AA32" s="291">
        <v>3.1710072523600723</v>
      </c>
      <c r="AB32" s="291">
        <v>1.4662920107328257</v>
      </c>
      <c r="AC32" s="291">
        <v>2.2982652893754851</v>
      </c>
      <c r="AD32" s="291"/>
      <c r="AE32" s="291">
        <v>2.33676712949572</v>
      </c>
      <c r="AF32" s="291">
        <v>1.0889532913502464</v>
      </c>
      <c r="AG32" s="291">
        <v>1.6976641726573729</v>
      </c>
      <c r="AH32" s="291"/>
      <c r="AI32" s="291">
        <v>1.8124537777087366</v>
      </c>
      <c r="AJ32" s="291">
        <v>1.0239001752067787</v>
      </c>
      <c r="AK32" s="291">
        <v>1.4092075822932659</v>
      </c>
      <c r="AL32" s="291"/>
      <c r="AM32" s="291">
        <v>1.4578002453619399</v>
      </c>
      <c r="AN32" s="291">
        <v>0.79374480320703089</v>
      </c>
      <c r="AO32" s="291">
        <v>1.1185190356640775</v>
      </c>
      <c r="AP32" s="291"/>
      <c r="AQ32" s="291">
        <f t="shared" si="1"/>
        <v>-19.567590451610954</v>
      </c>
      <c r="AR32" s="291">
        <f t="shared" si="2"/>
        <v>-22.478301847469403</v>
      </c>
      <c r="AS32" s="291">
        <f t="shared" si="3"/>
        <v>-20.627801771839607</v>
      </c>
    </row>
    <row r="33" spans="1:45" s="304" customFormat="1" x14ac:dyDescent="0.25">
      <c r="A33" s="279" t="s">
        <v>25</v>
      </c>
      <c r="B33" s="279"/>
      <c r="C33" s="278">
        <v>5.4657726417373729</v>
      </c>
      <c r="D33" s="278">
        <v>2.70745865684514</v>
      </c>
      <c r="E33" s="278">
        <v>4.0473332957778849</v>
      </c>
      <c r="F33" s="278"/>
      <c r="G33" s="291">
        <v>4.4870929917866382</v>
      </c>
      <c r="H33" s="291">
        <v>2.2201334495789151</v>
      </c>
      <c r="I33" s="291">
        <v>3.3220678189450603</v>
      </c>
      <c r="J33" s="291"/>
      <c r="K33" s="291">
        <v>3.9997026289268636</v>
      </c>
      <c r="L33" s="291">
        <v>1.9592656364806433</v>
      </c>
      <c r="M33" s="291">
        <v>2.9521607949684023</v>
      </c>
      <c r="N33" s="291"/>
      <c r="O33" s="291">
        <v>3.3958606851792217</v>
      </c>
      <c r="P33" s="291">
        <v>1.6970004517396386</v>
      </c>
      <c r="Q33" s="291">
        <v>2.5244255401164457</v>
      </c>
      <c r="R33" s="291"/>
      <c r="S33" s="291">
        <v>3.1673163326846012</v>
      </c>
      <c r="T33" s="291">
        <v>1.5544865276601725</v>
      </c>
      <c r="U33" s="291">
        <v>2.3404668816656882</v>
      </c>
      <c r="V33" s="291"/>
      <c r="W33" s="291">
        <v>2.6835721591518245</v>
      </c>
      <c r="X33" s="291">
        <v>1.377258671457684</v>
      </c>
      <c r="Y33" s="291">
        <v>2.0141890668315625</v>
      </c>
      <c r="Z33" s="291"/>
      <c r="AA33" s="291">
        <v>2.622705782288008</v>
      </c>
      <c r="AB33" s="291">
        <v>1.3181265032631577</v>
      </c>
      <c r="AC33" s="291">
        <v>1.954259871700996</v>
      </c>
      <c r="AD33" s="291"/>
      <c r="AE33" s="291">
        <v>1.9390689866087116</v>
      </c>
      <c r="AF33" s="291">
        <v>0.98565293846838897</v>
      </c>
      <c r="AG33" s="291">
        <v>1.4504086798000806</v>
      </c>
      <c r="AH33" s="291"/>
      <c r="AI33" s="291">
        <v>1.6540241409065271</v>
      </c>
      <c r="AJ33" s="291">
        <v>1.0071214841049032</v>
      </c>
      <c r="AK33" s="291">
        <v>1.3227222136382224</v>
      </c>
      <c r="AL33" s="291"/>
      <c r="AM33" s="291">
        <v>1.39602026935601</v>
      </c>
      <c r="AN33" s="291">
        <v>0.83444085976708593</v>
      </c>
      <c r="AO33" s="291">
        <v>1.1084729811859646</v>
      </c>
      <c r="AP33" s="291"/>
      <c r="AQ33" s="291">
        <f t="shared" si="1"/>
        <v>-15.598555375927702</v>
      </c>
      <c r="AR33" s="291">
        <f t="shared" si="2"/>
        <v>-17.145957768073053</v>
      </c>
      <c r="AS33" s="291">
        <f t="shared" si="3"/>
        <v>-16.197598425670432</v>
      </c>
    </row>
    <row r="34" spans="1:45" x14ac:dyDescent="0.25">
      <c r="A34" s="146" t="s">
        <v>510</v>
      </c>
      <c r="B34" s="279"/>
      <c r="C34" s="235">
        <v>4.3341521289656164</v>
      </c>
      <c r="D34" s="235">
        <v>2.0689908243426371</v>
      </c>
      <c r="E34" s="235">
        <v>3.1663387944872241</v>
      </c>
      <c r="F34" s="278"/>
      <c r="G34" s="37">
        <v>3.6252196773734755</v>
      </c>
      <c r="H34" s="37">
        <v>1.7539847548987737</v>
      </c>
      <c r="I34" s="37">
        <v>2.6608938784487393</v>
      </c>
      <c r="J34" s="277"/>
      <c r="K34" s="37">
        <v>3.1854103222761387</v>
      </c>
      <c r="L34" s="37">
        <v>1.5513110141631279</v>
      </c>
      <c r="M34" s="37">
        <v>2.3438307651513801</v>
      </c>
      <c r="N34" s="277"/>
      <c r="O34" s="37">
        <v>2.7314949789536702</v>
      </c>
      <c r="P34" s="37">
        <v>1.3149312365649561</v>
      </c>
      <c r="Q34" s="37">
        <v>2.0026707710957004</v>
      </c>
      <c r="R34" s="277"/>
      <c r="S34" s="37">
        <v>2.4818667134720878</v>
      </c>
      <c r="T34" s="37">
        <v>1.2141844137236339</v>
      </c>
      <c r="U34" s="37">
        <v>1.8304146470237037</v>
      </c>
      <c r="V34" s="277"/>
      <c r="W34" s="37">
        <v>2.0827734664405146</v>
      </c>
      <c r="X34" s="37">
        <v>1.0545208665402959</v>
      </c>
      <c r="Y34" s="37">
        <v>1.554998686395282</v>
      </c>
      <c r="Z34" s="277"/>
      <c r="AA34" s="37">
        <v>2.02896838435572</v>
      </c>
      <c r="AB34" s="37">
        <v>1.0115072783580492</v>
      </c>
      <c r="AC34" s="37">
        <v>1.5070715846697154</v>
      </c>
      <c r="AD34" s="291"/>
      <c r="AE34" s="291">
        <v>1.5365493192479411</v>
      </c>
      <c r="AF34" s="291">
        <v>0.78307947528624722</v>
      </c>
      <c r="AG34" s="291">
        <v>1.1500848442410654</v>
      </c>
      <c r="AH34" s="291"/>
      <c r="AI34" s="291">
        <v>1.262936123828694</v>
      </c>
      <c r="AJ34" s="291">
        <v>0.77984108646439776</v>
      </c>
      <c r="AK34" s="291">
        <v>1.0156592867699625</v>
      </c>
      <c r="AL34" s="291"/>
      <c r="AM34" s="291">
        <v>1.0632237542474536</v>
      </c>
      <c r="AN34" s="291">
        <v>0.63731361979727763</v>
      </c>
      <c r="AO34" s="291">
        <v>0.84541297420234074</v>
      </c>
      <c r="AP34" s="291"/>
      <c r="AQ34" s="291">
        <f t="shared" si="1"/>
        <v>-15.813338918186618</v>
      </c>
      <c r="AR34" s="291">
        <f t="shared" si="2"/>
        <v>-18.276475700107518</v>
      </c>
      <c r="AS34" s="291">
        <f t="shared" si="3"/>
        <v>-16.762147974745098</v>
      </c>
    </row>
    <row r="35" spans="1:45" x14ac:dyDescent="0.25">
      <c r="G35" s="258"/>
      <c r="H35" s="258"/>
      <c r="I35" s="258"/>
      <c r="J35" s="271"/>
      <c r="K35" s="258"/>
      <c r="L35" s="258"/>
      <c r="M35" s="258"/>
      <c r="N35" s="271"/>
      <c r="O35" s="258"/>
      <c r="P35" s="258"/>
      <c r="Q35" s="258"/>
      <c r="R35" s="271"/>
      <c r="S35" s="258"/>
      <c r="T35" s="258"/>
      <c r="U35" s="258"/>
      <c r="V35" s="271"/>
      <c r="W35" s="258"/>
      <c r="X35" s="258"/>
      <c r="Y35" s="258"/>
      <c r="Z35" s="271"/>
      <c r="AI35" s="291"/>
      <c r="AJ35" s="291"/>
      <c r="AK35" s="291"/>
      <c r="AQ35" s="291"/>
      <c r="AR35" s="291"/>
      <c r="AS35" s="291"/>
    </row>
    <row r="36" spans="1:45" s="279" customFormat="1" x14ac:dyDescent="0.25">
      <c r="A36" s="273" t="s">
        <v>339</v>
      </c>
      <c r="B36" s="273"/>
      <c r="C36" s="278">
        <v>4.3412026472985055</v>
      </c>
      <c r="D36" s="278">
        <v>2.0721747282738998</v>
      </c>
      <c r="E36" s="278">
        <v>3.1713958636788573</v>
      </c>
      <c r="F36" s="278"/>
      <c r="G36" s="277">
        <v>3.6301110883909438</v>
      </c>
      <c r="H36" s="277">
        <v>1.7557862211571984</v>
      </c>
      <c r="I36" s="277">
        <v>2.6641929113993972</v>
      </c>
      <c r="J36" s="277"/>
      <c r="K36" s="277">
        <v>3.1900661537161437</v>
      </c>
      <c r="L36" s="277">
        <v>1.5528906949547736</v>
      </c>
      <c r="M36" s="277">
        <v>2.346902344344632</v>
      </c>
      <c r="N36" s="277"/>
      <c r="O36" s="277">
        <v>2.7348185074211822</v>
      </c>
      <c r="P36" s="277">
        <v>1.3158041931272193</v>
      </c>
      <c r="Q36" s="277">
        <v>2.004733476577139</v>
      </c>
      <c r="R36" s="277"/>
      <c r="S36" s="277">
        <v>2.4847466251163985</v>
      </c>
      <c r="T36" s="277">
        <v>1.2156438089697026</v>
      </c>
      <c r="U36" s="277">
        <v>1.8325645663479813</v>
      </c>
      <c r="V36" s="277"/>
      <c r="W36" s="277">
        <v>2.3054620957189158</v>
      </c>
      <c r="X36" s="277">
        <v>1.1525575653241495</v>
      </c>
      <c r="Y36" s="277">
        <v>1.7137067867595257</v>
      </c>
      <c r="Z36" s="277"/>
      <c r="AA36" s="277">
        <v>2.1731728159830626</v>
      </c>
      <c r="AB36" s="277">
        <v>1.0787104497994104</v>
      </c>
      <c r="AC36" s="277">
        <v>1.6117777001439022</v>
      </c>
      <c r="AD36" s="291"/>
      <c r="AE36" s="291">
        <v>1.5533673063579727</v>
      </c>
      <c r="AF36" s="291">
        <v>0.79134382019671434</v>
      </c>
      <c r="AG36" s="291">
        <v>1.1625155571044326</v>
      </c>
      <c r="AH36" s="291"/>
      <c r="AI36" s="291">
        <v>1.2935863786938844</v>
      </c>
      <c r="AJ36" s="291">
        <v>0.79597846073045042</v>
      </c>
      <c r="AK36" s="291">
        <v>1.0388738730981655</v>
      </c>
      <c r="AL36" s="291"/>
      <c r="AM36" s="291">
        <v>1.0735419301398696</v>
      </c>
      <c r="AN36" s="291">
        <v>0.64298408282788966</v>
      </c>
      <c r="AO36" s="291">
        <v>0.8533531951966753</v>
      </c>
      <c r="AP36" s="291"/>
      <c r="AQ36" s="291">
        <f t="shared" si="1"/>
        <v>-17.010417872225158</v>
      </c>
      <c r="AR36" s="291">
        <f t="shared" si="2"/>
        <v>-19.220919340224544</v>
      </c>
      <c r="AS36" s="291">
        <f t="shared" si="3"/>
        <v>-17.857863471744075</v>
      </c>
    </row>
    <row r="37" spans="1:45" ht="8.25" customHeight="1" x14ac:dyDescent="0.25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84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</row>
    <row r="38" spans="1:45" s="304" customFormat="1" ht="8.25" customHeight="1" x14ac:dyDescent="0.25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</row>
    <row r="39" spans="1:45" x14ac:dyDescent="0.25">
      <c r="A39" s="50" t="s">
        <v>534</v>
      </c>
    </row>
    <row r="40" spans="1:45" x14ac:dyDescent="0.25">
      <c r="A40" s="50" t="s">
        <v>699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45" s="304" customFormat="1" x14ac:dyDescent="0.25">
      <c r="A41" s="50" t="s">
        <v>336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45" s="304" customFormat="1" x14ac:dyDescent="0.25">
      <c r="A42" s="50" t="s">
        <v>529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45" s="304" customFormat="1" x14ac:dyDescent="0.25">
      <c r="A43" s="50" t="s">
        <v>511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45" x14ac:dyDescent="0.25">
      <c r="A44" s="50" t="s">
        <v>537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45" x14ac:dyDescent="0.25">
      <c r="A45" s="304"/>
    </row>
    <row r="47" spans="1:45" x14ac:dyDescent="0.25">
      <c r="A47" s="387"/>
    </row>
  </sheetData>
  <mergeCells count="13">
    <mergeCell ref="AQ4:AS5"/>
    <mergeCell ref="W5:Y5"/>
    <mergeCell ref="AA5:AC5"/>
    <mergeCell ref="A4:A6"/>
    <mergeCell ref="C4:AC4"/>
    <mergeCell ref="C5:E5"/>
    <mergeCell ref="G5:I5"/>
    <mergeCell ref="K5:M5"/>
    <mergeCell ref="O5:Q5"/>
    <mergeCell ref="S5:U5"/>
    <mergeCell ref="AE5:AG5"/>
    <mergeCell ref="AI5:AK5"/>
    <mergeCell ref="AM5:AO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K12" sqref="K12"/>
    </sheetView>
  </sheetViews>
  <sheetFormatPr defaultColWidth="8.85546875" defaultRowHeight="15" x14ac:dyDescent="0.25"/>
  <cols>
    <col min="1" max="1" width="34.42578125" style="280" customWidth="1"/>
    <col min="2" max="8" width="8.85546875" style="280"/>
    <col min="9" max="9" width="8.85546875" style="419"/>
    <col min="10" max="10" width="7.140625" style="280" customWidth="1"/>
    <col min="11" max="11" width="6.85546875" style="304" customWidth="1"/>
    <col min="12" max="12" width="1" style="304" customWidth="1"/>
    <col min="13" max="13" width="15" style="304" bestFit="1" customWidth="1"/>
    <col min="14" max="14" width="22" style="304" customWidth="1"/>
    <col min="15" max="16384" width="8.85546875" style="280"/>
  </cols>
  <sheetData>
    <row r="1" spans="1:14" x14ac:dyDescent="0.25">
      <c r="A1" s="280" t="s">
        <v>512</v>
      </c>
    </row>
    <row r="2" spans="1:14" x14ac:dyDescent="0.25">
      <c r="A2" s="319" t="s">
        <v>513</v>
      </c>
    </row>
    <row r="3" spans="1:14" x14ac:dyDescent="0.25">
      <c r="A3" s="325"/>
      <c r="B3" s="282"/>
      <c r="C3" s="282"/>
      <c r="D3" s="282"/>
      <c r="E3" s="282"/>
      <c r="F3" s="282"/>
      <c r="G3" s="282"/>
      <c r="H3" s="282"/>
      <c r="I3" s="325"/>
      <c r="J3" s="282"/>
      <c r="K3" s="308"/>
      <c r="L3" s="308"/>
      <c r="M3" s="308"/>
      <c r="N3" s="308"/>
    </row>
    <row r="4" spans="1:14" ht="15" customHeight="1" x14ac:dyDescent="0.25">
      <c r="A4" s="691" t="s">
        <v>111</v>
      </c>
      <c r="B4" s="679" t="s">
        <v>33</v>
      </c>
      <c r="C4" s="679"/>
      <c r="D4" s="679"/>
      <c r="E4" s="679"/>
      <c r="F4" s="679"/>
      <c r="G4" s="679"/>
      <c r="H4" s="679"/>
      <c r="I4" s="421"/>
      <c r="J4" s="100"/>
      <c r="K4" s="368"/>
      <c r="L4" s="362"/>
      <c r="M4" s="682" t="s">
        <v>366</v>
      </c>
      <c r="N4" s="682" t="s">
        <v>367</v>
      </c>
    </row>
    <row r="5" spans="1:14" x14ac:dyDescent="0.25">
      <c r="A5" s="692"/>
      <c r="B5" s="282">
        <v>2013</v>
      </c>
      <c r="C5" s="282">
        <v>2014</v>
      </c>
      <c r="D5" s="282">
        <v>2015</v>
      </c>
      <c r="E5" s="282">
        <v>2016</v>
      </c>
      <c r="F5" s="282">
        <v>2017</v>
      </c>
      <c r="G5" s="282">
        <v>2018</v>
      </c>
      <c r="H5" s="282">
        <v>2019</v>
      </c>
      <c r="I5" s="325">
        <v>2020</v>
      </c>
      <c r="J5" s="282">
        <v>2021</v>
      </c>
      <c r="K5" s="308">
        <v>2022</v>
      </c>
      <c r="L5" s="308"/>
      <c r="M5" s="683"/>
      <c r="N5" s="683"/>
    </row>
    <row r="6" spans="1:14" s="387" customFormat="1" ht="10.5" customHeight="1" x14ac:dyDescent="0.25">
      <c r="A6" s="400"/>
      <c r="B6" s="326"/>
      <c r="C6" s="326"/>
      <c r="D6" s="326"/>
      <c r="E6" s="326"/>
      <c r="F6" s="326"/>
      <c r="G6" s="326"/>
      <c r="H6" s="326"/>
      <c r="I6" s="326"/>
      <c r="J6" s="326"/>
      <c r="K6" s="307"/>
      <c r="L6" s="307"/>
      <c r="M6" s="507"/>
      <c r="N6" s="507"/>
    </row>
    <row r="7" spans="1:14" x14ac:dyDescent="0.25">
      <c r="A7" t="s">
        <v>147</v>
      </c>
      <c r="B7" s="334">
        <v>7.0637761472690306</v>
      </c>
      <c r="C7" s="334">
        <v>6.1147738173180866</v>
      </c>
      <c r="D7" s="334">
        <v>4.5989698307579099</v>
      </c>
      <c r="E7" s="334">
        <v>3.1684736868161791</v>
      </c>
      <c r="F7" s="334">
        <v>2.4367862656097028</v>
      </c>
      <c r="G7" s="334">
        <v>1.9036313536387344</v>
      </c>
      <c r="H7" s="334">
        <v>1.7233990732490851</v>
      </c>
      <c r="I7" s="334">
        <v>1.1973127674806101</v>
      </c>
      <c r="J7" s="334">
        <v>5.0754216919512141</v>
      </c>
      <c r="K7" s="286">
        <v>4.231320214129533</v>
      </c>
      <c r="M7" s="286">
        <f>(K7-J7)/J7*100</f>
        <v>-16.631159518435435</v>
      </c>
      <c r="N7" s="286">
        <f>K7-J7</f>
        <v>-0.8441014778216811</v>
      </c>
    </row>
    <row r="8" spans="1:14" x14ac:dyDescent="0.25">
      <c r="A8" t="s">
        <v>146</v>
      </c>
      <c r="B8" s="334">
        <v>2.7787133715055576</v>
      </c>
      <c r="C8" s="334">
        <v>3.5476334688933115</v>
      </c>
      <c r="D8" s="334">
        <v>2.7067143979743298</v>
      </c>
      <c r="E8" s="334">
        <v>1.9543395220751534</v>
      </c>
      <c r="F8" s="334">
        <v>1.6932537207022547</v>
      </c>
      <c r="G8" s="334">
        <v>1.0803024846957148</v>
      </c>
      <c r="H8" s="334">
        <v>1.4499320344358859</v>
      </c>
      <c r="I8" s="334">
        <v>0.8252338162479369</v>
      </c>
      <c r="J8" s="334">
        <v>3.2849712565015055</v>
      </c>
      <c r="K8" s="286">
        <v>1.6162341743737092</v>
      </c>
      <c r="M8" s="286">
        <f t="shared" ref="M8:M37" si="0">(K8-J8)/J8*100</f>
        <v>-50.799138008440337</v>
      </c>
      <c r="N8" s="286">
        <f t="shared" ref="N8:N37" si="1">K8-J8</f>
        <v>-1.6687370821277963</v>
      </c>
    </row>
    <row r="9" spans="1:14" x14ac:dyDescent="0.25">
      <c r="A9" t="s">
        <v>5</v>
      </c>
      <c r="B9" s="334">
        <v>6.2247775752193091</v>
      </c>
      <c r="C9" s="334">
        <v>5.2993707493802837</v>
      </c>
      <c r="D9" s="334">
        <v>4.1199285449892979</v>
      </c>
      <c r="E9" s="334">
        <v>3.6622881976659016</v>
      </c>
      <c r="F9" s="334">
        <v>2.475586843102628</v>
      </c>
      <c r="G9" s="334">
        <v>2.1275907259695503</v>
      </c>
      <c r="H9" s="334">
        <v>1.9507595770102983</v>
      </c>
      <c r="I9" s="334">
        <v>1.1775944134262233</v>
      </c>
      <c r="J9" s="334">
        <v>4.7696432924351999</v>
      </c>
      <c r="K9" s="286">
        <v>4.2431913894262534</v>
      </c>
      <c r="M9" s="286">
        <f t="shared" si="0"/>
        <v>-11.037552930717382</v>
      </c>
      <c r="N9" s="286">
        <f t="shared" si="1"/>
        <v>-0.52645190300894651</v>
      </c>
    </row>
    <row r="10" spans="1:14" x14ac:dyDescent="0.25">
      <c r="A10" t="s">
        <v>6</v>
      </c>
      <c r="B10" s="334">
        <v>8.482284401973855</v>
      </c>
      <c r="C10" s="334">
        <v>6.9080470184069789</v>
      </c>
      <c r="D10" s="334">
        <v>5.4999219781390174</v>
      </c>
      <c r="E10" s="334">
        <v>4.3822253662713857</v>
      </c>
      <c r="F10" s="334">
        <v>3.6067235512052891</v>
      </c>
      <c r="G10" s="334">
        <v>2.6672689400030194</v>
      </c>
      <c r="H10" s="334">
        <v>2.3411044144793944</v>
      </c>
      <c r="I10" s="334">
        <v>1.6401432424502462</v>
      </c>
      <c r="J10" s="334">
        <v>3.6244735494539686</v>
      </c>
      <c r="K10" s="286">
        <v>2.8499061228194034</v>
      </c>
      <c r="M10" s="286">
        <f t="shared" si="0"/>
        <v>-21.370480873043061</v>
      </c>
      <c r="N10" s="286">
        <f t="shared" si="1"/>
        <v>-0.77456742663456524</v>
      </c>
    </row>
    <row r="11" spans="1:14" x14ac:dyDescent="0.25">
      <c r="A11" t="s">
        <v>83</v>
      </c>
      <c r="B11" s="334">
        <v>3.5023966912511804</v>
      </c>
      <c r="C11" s="334">
        <v>2.7706146926536732</v>
      </c>
      <c r="D11" s="334">
        <v>2.2236756049705688</v>
      </c>
      <c r="E11" s="334">
        <v>1.8957795208417261</v>
      </c>
      <c r="F11" s="334">
        <v>1.4682045620052151</v>
      </c>
      <c r="G11" s="334">
        <v>1.0353306587291318</v>
      </c>
      <c r="H11" s="334">
        <v>0.76212362817746937</v>
      </c>
      <c r="I11" s="334">
        <v>0.53306798393688481</v>
      </c>
      <c r="J11" s="334">
        <v>1.3465980985106161</v>
      </c>
      <c r="K11" s="286">
        <v>1.0777940392317029</v>
      </c>
      <c r="M11" s="286">
        <f t="shared" si="0"/>
        <v>-19.961713860744325</v>
      </c>
      <c r="N11" s="286">
        <f t="shared" si="1"/>
        <v>-0.26880405927891315</v>
      </c>
    </row>
    <row r="12" spans="1:14" x14ac:dyDescent="0.25">
      <c r="A12" t="s">
        <v>108</v>
      </c>
      <c r="B12" s="334">
        <v>1.9836235728289699</v>
      </c>
      <c r="C12" s="334">
        <v>1.590338119713278</v>
      </c>
      <c r="D12" s="334">
        <v>1.4598207157683447</v>
      </c>
      <c r="E12" s="334">
        <v>1.1341983486072045</v>
      </c>
      <c r="F12" s="334">
        <v>1.1283115945299453</v>
      </c>
      <c r="G12" s="334">
        <v>0.7907281476628335</v>
      </c>
      <c r="H12" s="334">
        <v>0.56239173959012889</v>
      </c>
      <c r="I12" s="334">
        <v>0.33858516545528422</v>
      </c>
      <c r="J12" s="334">
        <v>0.92547706138997843</v>
      </c>
      <c r="K12" s="286">
        <v>0.79646970186201704</v>
      </c>
      <c r="M12" s="286">
        <f t="shared" si="0"/>
        <v>-13.939552357376057</v>
      </c>
      <c r="N12" s="286">
        <f t="shared" si="1"/>
        <v>-0.12900735952796138</v>
      </c>
    </row>
    <row r="13" spans="1:14" x14ac:dyDescent="0.25">
      <c r="A13" t="s">
        <v>4</v>
      </c>
      <c r="B13" s="334">
        <v>5.1362215274676197</v>
      </c>
      <c r="C13" s="334">
        <v>4.0512153646093827</v>
      </c>
      <c r="D13" s="334">
        <v>3.0555969593083918</v>
      </c>
      <c r="E13" s="334">
        <v>2.7285806419606091</v>
      </c>
      <c r="F13" s="334">
        <v>1.8371546149323927</v>
      </c>
      <c r="G13" s="334">
        <v>1.3011243678499533</v>
      </c>
      <c r="H13" s="334">
        <v>0.97955185502632547</v>
      </c>
      <c r="I13" s="334">
        <v>0.74784993144708956</v>
      </c>
      <c r="J13" s="334">
        <v>1.8154608571919237</v>
      </c>
      <c r="K13" s="286">
        <v>1.3912876607177125</v>
      </c>
      <c r="M13" s="286">
        <f t="shared" si="0"/>
        <v>-23.364491434439628</v>
      </c>
      <c r="N13" s="286">
        <f t="shared" si="1"/>
        <v>-0.42417319647421126</v>
      </c>
    </row>
    <row r="14" spans="1:14" x14ac:dyDescent="0.25">
      <c r="A14" t="s">
        <v>7</v>
      </c>
      <c r="B14" s="334">
        <v>6.390646712453389</v>
      </c>
      <c r="C14" s="334">
        <v>5.1049823103473679</v>
      </c>
      <c r="D14" s="334">
        <v>3.8653661664677577</v>
      </c>
      <c r="E14" s="334">
        <v>3.0755554647307353</v>
      </c>
      <c r="F14" s="334">
        <v>2.4667195671959257</v>
      </c>
      <c r="G14" s="334">
        <v>1.7709188197601002</v>
      </c>
      <c r="H14" s="334">
        <v>1.5120967741935483</v>
      </c>
      <c r="I14" s="334">
        <v>1.0079707223273269</v>
      </c>
      <c r="J14" s="334">
        <v>2.6895589940589608</v>
      </c>
      <c r="K14" s="286">
        <v>2.0917309073258119</v>
      </c>
      <c r="M14" s="286">
        <f t="shared" si="0"/>
        <v>-22.227736519396206</v>
      </c>
      <c r="N14" s="286">
        <f t="shared" si="1"/>
        <v>-0.59782808673314891</v>
      </c>
    </row>
    <row r="15" spans="1:14" x14ac:dyDescent="0.25">
      <c r="A15" t="s">
        <v>145</v>
      </c>
      <c r="B15" s="334">
        <v>5.4026301357075353</v>
      </c>
      <c r="C15" s="334">
        <v>4.5546198552959316</v>
      </c>
      <c r="D15" s="334">
        <v>3.9095191411013608</v>
      </c>
      <c r="E15" s="334">
        <v>3.2156673114119925</v>
      </c>
      <c r="F15" s="334">
        <v>2.4372177486798408</v>
      </c>
      <c r="G15" s="334">
        <v>1.7905425704500391</v>
      </c>
      <c r="H15" s="334">
        <v>1.7110495240390406</v>
      </c>
      <c r="I15" s="334">
        <v>1.1011148788148</v>
      </c>
      <c r="J15" s="334">
        <v>2.5885641368414656</v>
      </c>
      <c r="K15" s="286">
        <v>2.061855670103093</v>
      </c>
      <c r="M15" s="286">
        <f t="shared" si="0"/>
        <v>-20.34751464111126</v>
      </c>
      <c r="N15" s="286">
        <f t="shared" si="1"/>
        <v>-0.52670846673837257</v>
      </c>
    </row>
    <row r="16" spans="1:14" x14ac:dyDescent="0.25">
      <c r="A16" t="s">
        <v>8</v>
      </c>
      <c r="B16" s="334">
        <v>6.8940877573704551</v>
      </c>
      <c r="C16" s="334">
        <v>5.9374488555721605</v>
      </c>
      <c r="D16" s="334">
        <v>4.8021217923960107</v>
      </c>
      <c r="E16" s="334">
        <v>3.9429701889624122</v>
      </c>
      <c r="F16" s="334">
        <v>3.1535801691144716</v>
      </c>
      <c r="G16" s="334">
        <v>2.3223991582665962</v>
      </c>
      <c r="H16" s="334">
        <v>2.0338909015460302</v>
      </c>
      <c r="I16" s="334">
        <v>1.4010478612433395</v>
      </c>
      <c r="J16" s="334">
        <v>3.8357962079477264</v>
      </c>
      <c r="K16" s="286">
        <v>2.8302013332796805</v>
      </c>
      <c r="M16" s="286">
        <f t="shared" si="0"/>
        <v>-26.216066238984876</v>
      </c>
      <c r="N16" s="286">
        <f t="shared" si="1"/>
        <v>-1.0055948746680459</v>
      </c>
    </row>
    <row r="17" spans="1:14" x14ac:dyDescent="0.25">
      <c r="A17" t="s">
        <v>9</v>
      </c>
      <c r="B17" s="334">
        <v>9.5341488710039375</v>
      </c>
      <c r="C17" s="334">
        <v>7.5621084901432996</v>
      </c>
      <c r="D17" s="334">
        <v>5.9790221736308036</v>
      </c>
      <c r="E17" s="334">
        <v>4.6319576970768379</v>
      </c>
      <c r="F17" s="334">
        <v>4.0757292799028759</v>
      </c>
      <c r="G17" s="334">
        <v>3.0826389125789655</v>
      </c>
      <c r="H17" s="334">
        <v>2.8861597919728101</v>
      </c>
      <c r="I17" s="334">
        <v>2.1085459240039648</v>
      </c>
      <c r="J17" s="334">
        <v>4.5802101065580709</v>
      </c>
      <c r="K17" s="286">
        <v>3.792764572200725</v>
      </c>
      <c r="M17" s="286">
        <f t="shared" si="0"/>
        <v>-17.192345242631113</v>
      </c>
      <c r="N17" s="286">
        <f t="shared" si="1"/>
        <v>-0.78744553435734588</v>
      </c>
    </row>
    <row r="18" spans="1:14" x14ac:dyDescent="0.25">
      <c r="A18" t="s">
        <v>10</v>
      </c>
      <c r="B18" s="334">
        <v>17.168692213758217</v>
      </c>
      <c r="C18" s="334">
        <v>13.590485184747962</v>
      </c>
      <c r="D18" s="334">
        <v>10.438600421128085</v>
      </c>
      <c r="E18" s="334">
        <v>8.3966593935745983</v>
      </c>
      <c r="F18" s="334">
        <v>6.212202862104065</v>
      </c>
      <c r="G18" s="334">
        <v>4.387480654515949</v>
      </c>
      <c r="H18" s="334">
        <v>3.5966351145957169</v>
      </c>
      <c r="I18" s="334">
        <v>2.7221555781120235</v>
      </c>
      <c r="J18" s="334">
        <v>4.5574586885988078</v>
      </c>
      <c r="K18" s="286">
        <v>3.7980108472372058</v>
      </c>
      <c r="M18" s="286">
        <f t="shared" si="0"/>
        <v>-16.663844770803493</v>
      </c>
      <c r="N18" s="286">
        <f t="shared" si="1"/>
        <v>-0.75944784136160193</v>
      </c>
    </row>
    <row r="19" spans="1:14" x14ac:dyDescent="0.25">
      <c r="A19" t="s">
        <v>11</v>
      </c>
      <c r="B19" s="334">
        <v>13.682067920601153</v>
      </c>
      <c r="C19" s="334">
        <v>11.031691887869016</v>
      </c>
      <c r="D19" s="334">
        <v>8.1369071906092092</v>
      </c>
      <c r="E19" s="334">
        <v>5.8631044345669627</v>
      </c>
      <c r="F19" s="334">
        <v>4.4890792223166827</v>
      </c>
      <c r="G19" s="334">
        <v>3.3327249787737157</v>
      </c>
      <c r="H19" s="334">
        <v>2.5942594101223575</v>
      </c>
      <c r="I19" s="334">
        <v>1.7733669568046855</v>
      </c>
      <c r="J19" s="334">
        <v>4.348589301672412</v>
      </c>
      <c r="K19" s="286">
        <v>3.0105878857071366</v>
      </c>
      <c r="M19" s="286">
        <f t="shared" si="0"/>
        <v>-30.768631460568074</v>
      </c>
      <c r="N19" s="286">
        <f t="shared" si="1"/>
        <v>-1.3380014159652753</v>
      </c>
    </row>
    <row r="20" spans="1:14" x14ac:dyDescent="0.25">
      <c r="A20" t="s">
        <v>12</v>
      </c>
      <c r="B20" s="334">
        <v>16.065592835959759</v>
      </c>
      <c r="C20" s="334">
        <v>13.312815124585354</v>
      </c>
      <c r="D20" s="334">
        <v>11.263626391874098</v>
      </c>
      <c r="E20" s="334">
        <v>9.323938243862619</v>
      </c>
      <c r="F20" s="334">
        <v>8.2258323213344635</v>
      </c>
      <c r="G20" s="334">
        <v>6.6974485585481132</v>
      </c>
      <c r="H20" s="334">
        <v>6.1762574220877724</v>
      </c>
      <c r="I20" s="334">
        <v>4.3563014955438755</v>
      </c>
      <c r="J20" s="334">
        <v>5.4190542661160181</v>
      </c>
      <c r="K20" s="286">
        <v>4.2873080116230806</v>
      </c>
      <c r="M20" s="286">
        <f t="shared" si="0"/>
        <v>-20.884571346138049</v>
      </c>
      <c r="N20" s="286">
        <f t="shared" si="1"/>
        <v>-1.1317462544929375</v>
      </c>
    </row>
    <row r="21" spans="1:14" x14ac:dyDescent="0.25">
      <c r="A21" t="s">
        <v>13</v>
      </c>
      <c r="B21" s="334">
        <v>19.874913134120916</v>
      </c>
      <c r="C21" s="334">
        <v>15.066384067823723</v>
      </c>
      <c r="D21" s="334">
        <v>11.792692597035561</v>
      </c>
      <c r="E21" s="334">
        <v>9.4665788607178136</v>
      </c>
      <c r="F21" s="334">
        <v>7.7238592767937311</v>
      </c>
      <c r="G21" s="334">
        <v>6.4506924558489329</v>
      </c>
      <c r="H21" s="334">
        <v>6.1920137327829323</v>
      </c>
      <c r="I21" s="334">
        <v>4.3693381950398198</v>
      </c>
      <c r="J21" s="334">
        <v>6.7899214659685869</v>
      </c>
      <c r="K21" s="286">
        <v>5.5630174608584086</v>
      </c>
      <c r="M21" s="286">
        <f t="shared" si="0"/>
        <v>-18.06948741983954</v>
      </c>
      <c r="N21" s="286">
        <f t="shared" si="1"/>
        <v>-1.2269040051101783</v>
      </c>
    </row>
    <row r="22" spans="1:14" x14ac:dyDescent="0.25">
      <c r="A22" t="s">
        <v>14</v>
      </c>
      <c r="B22" s="334">
        <v>12.983969250960907</v>
      </c>
      <c r="C22" s="334">
        <v>11.203025289529663</v>
      </c>
      <c r="D22" s="334">
        <v>12.255490940548853</v>
      </c>
      <c r="E22" s="334">
        <v>10.663564538800834</v>
      </c>
      <c r="F22" s="334">
        <v>8.2235260171203226</v>
      </c>
      <c r="G22" s="334">
        <v>7.0114776929356966</v>
      </c>
      <c r="H22" s="334">
        <v>6.7684331797235027</v>
      </c>
      <c r="I22" s="334">
        <v>4.0696249080657028</v>
      </c>
      <c r="J22" s="334">
        <v>8.4615384615384617</v>
      </c>
      <c r="K22" s="286">
        <v>6.3285205325332825</v>
      </c>
      <c r="M22" s="286">
        <f t="shared" si="0"/>
        <v>-25.208393706424843</v>
      </c>
      <c r="N22" s="286">
        <f t="shared" si="1"/>
        <v>-2.1330179290051792</v>
      </c>
    </row>
    <row r="23" spans="1:14" x14ac:dyDescent="0.25">
      <c r="A23" t="s">
        <v>15</v>
      </c>
      <c r="B23" s="334">
        <v>24.921043396888525</v>
      </c>
      <c r="C23" s="334">
        <v>20.969044019433721</v>
      </c>
      <c r="D23" s="334">
        <v>17.9653364187708</v>
      </c>
      <c r="E23" s="334">
        <v>14.684444761132834</v>
      </c>
      <c r="F23" s="334">
        <v>13.358385145475719</v>
      </c>
      <c r="G23" s="334">
        <v>10.955347573661316</v>
      </c>
      <c r="H23" s="334">
        <v>10.964674146001336</v>
      </c>
      <c r="I23" s="334">
        <v>8.400501072730874</v>
      </c>
      <c r="J23" s="334">
        <v>10.628461908120853</v>
      </c>
      <c r="K23" s="286">
        <v>8.484930947683516</v>
      </c>
      <c r="M23" s="286">
        <f t="shared" si="0"/>
        <v>-20.167837820442642</v>
      </c>
      <c r="N23" s="286">
        <f t="shared" si="1"/>
        <v>-2.1435309604373369</v>
      </c>
    </row>
    <row r="24" spans="1:14" x14ac:dyDescent="0.25">
      <c r="A24" t="s">
        <v>16</v>
      </c>
      <c r="B24" s="334">
        <v>16.640543056815908</v>
      </c>
      <c r="C24" s="334">
        <v>13.799517194981993</v>
      </c>
      <c r="D24" s="334">
        <v>11.94416462800403</v>
      </c>
      <c r="E24" s="334">
        <v>9.3019149585065559</v>
      </c>
      <c r="F24" s="334">
        <v>7.7274059522017762</v>
      </c>
      <c r="G24" s="334">
        <v>5.8188584629698257</v>
      </c>
      <c r="H24" s="334">
        <v>5.5853405446198359</v>
      </c>
      <c r="I24" s="334">
        <v>4.1898452314446901</v>
      </c>
      <c r="J24" s="334">
        <v>8.2433123056696669</v>
      </c>
      <c r="K24" s="286">
        <v>6.0280449962679921</v>
      </c>
      <c r="M24" s="286">
        <f t="shared" si="0"/>
        <v>-26.873509425064928</v>
      </c>
      <c r="N24" s="286">
        <f t="shared" si="1"/>
        <v>-2.2152673094016748</v>
      </c>
    </row>
    <row r="25" spans="1:14" x14ac:dyDescent="0.25">
      <c r="A25" t="s">
        <v>17</v>
      </c>
      <c r="B25" s="334">
        <v>16.896423780574821</v>
      </c>
      <c r="C25" s="334">
        <v>13.789157488199113</v>
      </c>
      <c r="D25" s="334">
        <v>11.210501858736059</v>
      </c>
      <c r="E25" s="334">
        <v>9.0788180188515586</v>
      </c>
      <c r="F25" s="334">
        <v>8.0603670039444353</v>
      </c>
      <c r="G25" s="334">
        <v>6.9270239452679583</v>
      </c>
      <c r="H25" s="334">
        <v>6.561118242761375</v>
      </c>
      <c r="I25" s="334">
        <v>3.8019528212218092</v>
      </c>
      <c r="J25" s="334">
        <v>7.7381634758683946</v>
      </c>
      <c r="K25" s="286">
        <v>5.2974962359895166</v>
      </c>
      <c r="M25" s="286">
        <f t="shared" si="0"/>
        <v>-31.540652345871777</v>
      </c>
      <c r="N25" s="286">
        <f t="shared" si="1"/>
        <v>-2.440667239878878</v>
      </c>
    </row>
    <row r="26" spans="1:14" x14ac:dyDescent="0.25">
      <c r="A26" t="s">
        <v>18</v>
      </c>
      <c r="B26" s="334">
        <v>27.029245954279251</v>
      </c>
      <c r="C26" s="334">
        <v>23.04227621436549</v>
      </c>
      <c r="D26" s="334">
        <v>18.628982180155433</v>
      </c>
      <c r="E26" s="334">
        <v>14.875611552919398</v>
      </c>
      <c r="F26" s="334">
        <v>13.356594299217249</v>
      </c>
      <c r="G26" s="334">
        <v>11.421739930108517</v>
      </c>
      <c r="H26" s="334">
        <v>10.073862635885936</v>
      </c>
      <c r="I26" s="334">
        <v>6.6131230888258479</v>
      </c>
      <c r="J26" s="334">
        <v>14.728497674929516</v>
      </c>
      <c r="K26" s="286">
        <v>11.708914256225922</v>
      </c>
      <c r="M26" s="286">
        <f t="shared" si="0"/>
        <v>-20.50163896785925</v>
      </c>
      <c r="N26" s="286">
        <f t="shared" si="1"/>
        <v>-3.0195834187035935</v>
      </c>
    </row>
    <row r="27" spans="1:14" x14ac:dyDescent="0.25">
      <c r="A27" t="s">
        <v>19</v>
      </c>
      <c r="B27" s="334">
        <v>17.539226689553484</v>
      </c>
      <c r="C27" s="334">
        <v>13.662505779010633</v>
      </c>
      <c r="D27" s="334">
        <v>11.23785732022062</v>
      </c>
      <c r="E27" s="334">
        <v>9.0744101633393832</v>
      </c>
      <c r="F27" s="334">
        <v>8.3559656237211204</v>
      </c>
      <c r="G27" s="334">
        <v>6.4156908621755599</v>
      </c>
      <c r="H27" s="334">
        <v>5.4389911132416389</v>
      </c>
      <c r="I27" s="334">
        <v>3.7239425217567295</v>
      </c>
      <c r="J27" s="334">
        <v>10.027079640243173</v>
      </c>
      <c r="K27" s="286">
        <v>8.7841576945438753</v>
      </c>
      <c r="M27" s="286">
        <f t="shared" si="0"/>
        <v>-12.395652476029946</v>
      </c>
      <c r="N27" s="286">
        <f t="shared" si="1"/>
        <v>-1.2429219456992975</v>
      </c>
    </row>
    <row r="28" spans="1:14" x14ac:dyDescent="0.25">
      <c r="A28" t="s">
        <v>20</v>
      </c>
      <c r="B28" s="334">
        <v>17.623729548439751</v>
      </c>
      <c r="C28" s="334">
        <v>13.401139031952571</v>
      </c>
      <c r="D28" s="334">
        <v>11.415798507164812</v>
      </c>
      <c r="E28" s="334">
        <v>7.8158055568614548</v>
      </c>
      <c r="F28" s="334">
        <v>6.8723767353904339</v>
      </c>
      <c r="G28" s="334">
        <v>4.6451240623196766</v>
      </c>
      <c r="H28" s="334">
        <v>3.6004289872835913</v>
      </c>
      <c r="I28" s="334">
        <v>1.9541303643261587</v>
      </c>
      <c r="J28" s="334">
        <v>6.7612106145356616</v>
      </c>
      <c r="K28" s="286">
        <v>4.9816273925522383</v>
      </c>
      <c r="M28" s="286">
        <f t="shared" si="0"/>
        <v>-26.32048198820441</v>
      </c>
      <c r="N28" s="286">
        <f t="shared" si="1"/>
        <v>-1.7795832219834233</v>
      </c>
    </row>
    <row r="29" spans="1:14" ht="8.25" customHeight="1" x14ac:dyDescent="0.25">
      <c r="A29"/>
      <c r="B29" s="334"/>
      <c r="C29" s="334"/>
      <c r="D29" s="334"/>
      <c r="E29" s="334"/>
      <c r="F29" s="334"/>
      <c r="G29" s="334"/>
      <c r="H29" s="334"/>
      <c r="I29" s="334"/>
      <c r="J29" s="334"/>
      <c r="K29" s="286"/>
      <c r="M29" s="286"/>
      <c r="N29" s="286"/>
    </row>
    <row r="30" spans="1:14" x14ac:dyDescent="0.25">
      <c r="A30" t="s">
        <v>21</v>
      </c>
      <c r="B30" s="289">
        <v>7.8370160428055549</v>
      </c>
      <c r="C30" s="289">
        <v>6.5133976074549382</v>
      </c>
      <c r="D30" s="289">
        <v>5.1081141337358487</v>
      </c>
      <c r="E30" s="289">
        <v>3.9799852739753141</v>
      </c>
      <c r="F30" s="289">
        <v>3.1811890546405861</v>
      </c>
      <c r="G30" s="289">
        <v>2.4062809660586502</v>
      </c>
      <c r="H30" s="289">
        <v>2.1388061701032499</v>
      </c>
      <c r="I30" s="289">
        <v>1.4769661174026236</v>
      </c>
      <c r="J30" s="289">
        <v>4.0975213188692337</v>
      </c>
      <c r="K30" s="291">
        <v>3.3202356668646251</v>
      </c>
      <c r="M30" s="291">
        <f t="shared" si="0"/>
        <v>-18.969654860004756</v>
      </c>
      <c r="N30" s="291">
        <f t="shared" si="1"/>
        <v>-0.77728565200460853</v>
      </c>
    </row>
    <row r="31" spans="1:14" x14ac:dyDescent="0.25">
      <c r="A31" t="s">
        <v>22</v>
      </c>
      <c r="B31" s="289">
        <v>6.2470179409119506</v>
      </c>
      <c r="C31" s="289">
        <v>5.179111843337755</v>
      </c>
      <c r="D31" s="289">
        <v>4.0935930059819521</v>
      </c>
      <c r="E31" s="289">
        <v>3.3240835528669814</v>
      </c>
      <c r="F31" s="289">
        <v>2.6442813523947764</v>
      </c>
      <c r="G31" s="289">
        <v>1.9232115263472442</v>
      </c>
      <c r="H31" s="289">
        <v>1.6670207018955083</v>
      </c>
      <c r="I31" s="289">
        <v>1.1271393401291265</v>
      </c>
      <c r="J31" s="289">
        <v>3.0085113324194372</v>
      </c>
      <c r="K31" s="291">
        <v>2.2859091014969053</v>
      </c>
      <c r="M31" s="291">
        <f t="shared" si="0"/>
        <v>-24.018597607921162</v>
      </c>
      <c r="N31" s="291">
        <f t="shared" si="1"/>
        <v>-0.72260223092253195</v>
      </c>
    </row>
    <row r="32" spans="1:14" x14ac:dyDescent="0.25">
      <c r="A32" t="s">
        <v>23</v>
      </c>
      <c r="B32" s="289">
        <v>13.574420037595514</v>
      </c>
      <c r="C32" s="289">
        <v>11.065359050807229</v>
      </c>
      <c r="D32" s="289">
        <v>8.9804722137176523</v>
      </c>
      <c r="E32" s="289">
        <v>7.1936854008435223</v>
      </c>
      <c r="F32" s="289">
        <v>6.1828900126262889</v>
      </c>
      <c r="G32" s="289">
        <v>4.8717347229436498</v>
      </c>
      <c r="H32" s="289">
        <v>4.4210554852890418</v>
      </c>
      <c r="I32" s="289">
        <v>3.1613309782031225</v>
      </c>
      <c r="J32" s="289">
        <v>4.941341096215595</v>
      </c>
      <c r="K32" s="291">
        <v>3.9239725240597458</v>
      </c>
      <c r="M32" s="291">
        <f t="shared" si="0"/>
        <v>-20.588916092738817</v>
      </c>
      <c r="N32" s="291">
        <f t="shared" si="1"/>
        <v>-1.0173685721558492</v>
      </c>
    </row>
    <row r="33" spans="1:14" ht="13.5" customHeight="1" x14ac:dyDescent="0.25">
      <c r="A33" s="326" t="s">
        <v>24</v>
      </c>
      <c r="B33" s="92">
        <v>21.537413610551852</v>
      </c>
      <c r="C33" s="92">
        <v>17.902580985509545</v>
      </c>
      <c r="D33" s="92">
        <v>15.136045981249216</v>
      </c>
      <c r="E33" s="92">
        <v>12.191250914965641</v>
      </c>
      <c r="F33" s="92">
        <v>10.720002794092823</v>
      </c>
      <c r="G33" s="92">
        <v>8.7393920905208269</v>
      </c>
      <c r="H33" s="92">
        <v>8.4548091490226511</v>
      </c>
      <c r="I33" s="289">
        <v>6.2214098044470711</v>
      </c>
      <c r="J33" s="289">
        <v>9.8457641725740483</v>
      </c>
      <c r="K33" s="291">
        <v>7.6657063718061869</v>
      </c>
      <c r="M33" s="291">
        <f t="shared" si="0"/>
        <v>-22.142088339273247</v>
      </c>
      <c r="N33" s="291">
        <f t="shared" si="1"/>
        <v>-2.1800578007678615</v>
      </c>
    </row>
    <row r="34" spans="1:14" x14ac:dyDescent="0.25">
      <c r="A34" s="280" t="s">
        <v>25</v>
      </c>
      <c r="B34" s="289">
        <v>17.558102107029221</v>
      </c>
      <c r="C34" s="289">
        <v>13.60452198539104</v>
      </c>
      <c r="D34" s="289">
        <v>11.2770818607625</v>
      </c>
      <c r="E34" s="289">
        <v>8.768065361421657</v>
      </c>
      <c r="F34" s="289">
        <v>7.9940593056813514</v>
      </c>
      <c r="G34" s="289">
        <v>5.9235656871576774</v>
      </c>
      <c r="H34" s="289">
        <v>4.9278263786466185</v>
      </c>
      <c r="I34" s="289">
        <v>3.2310220596239057</v>
      </c>
      <c r="J34" s="289">
        <v>9.1192968404410983</v>
      </c>
      <c r="K34" s="291">
        <v>7.7307579333326579</v>
      </c>
      <c r="M34" s="291">
        <f t="shared" si="0"/>
        <v>-15.226381281402363</v>
      </c>
      <c r="N34" s="291">
        <f t="shared" si="1"/>
        <v>-1.3885389071084404</v>
      </c>
    </row>
    <row r="35" spans="1:14" x14ac:dyDescent="0.25">
      <c r="A35" s="288" t="s">
        <v>517</v>
      </c>
      <c r="B35" s="289">
        <v>12.194765568312413</v>
      </c>
      <c r="C35" s="289">
        <v>10.026212845555106</v>
      </c>
      <c r="D35" s="289">
        <v>8.1787438542832565</v>
      </c>
      <c r="E35" s="289">
        <v>6.5297402174235017</v>
      </c>
      <c r="F35" s="289">
        <v>5.591891597141454</v>
      </c>
      <c r="G35" s="289">
        <v>4.3850962212995519</v>
      </c>
      <c r="H35" s="289">
        <v>4.016118965576351</v>
      </c>
      <c r="I35" s="289">
        <v>2.8672408763326183</v>
      </c>
      <c r="J35" s="289">
        <v>5.6221536026302221</v>
      </c>
      <c r="K35" s="291">
        <v>4.4815327551174571</v>
      </c>
      <c r="M35" s="291">
        <f t="shared" si="0"/>
        <v>-20.28797020022979</v>
      </c>
      <c r="N35" s="291">
        <f t="shared" si="1"/>
        <v>-1.140620847512765</v>
      </c>
    </row>
    <row r="36" spans="1:14" ht="9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91"/>
      <c r="M36" s="291"/>
      <c r="N36" s="291"/>
    </row>
    <row r="37" spans="1:14" x14ac:dyDescent="0.25">
      <c r="A37" s="288" t="s">
        <v>516</v>
      </c>
      <c r="B37" s="289">
        <v>12.219005131311603</v>
      </c>
      <c r="C37" s="289">
        <v>10.042029953935538</v>
      </c>
      <c r="D37" s="289">
        <v>8.1875168533930278</v>
      </c>
      <c r="E37" s="289">
        <v>6.5364513907402468</v>
      </c>
      <c r="F37" s="289">
        <v>5.5989792019951379</v>
      </c>
      <c r="G37" s="289">
        <v>4.8198765560394783</v>
      </c>
      <c r="H37" s="289">
        <v>4.3162664737730791</v>
      </c>
      <c r="I37" s="289">
        <v>2.9088182677350991</v>
      </c>
      <c r="J37" s="289">
        <v>5.8785171211302938</v>
      </c>
      <c r="K37" s="291">
        <v>4.5286627374062745</v>
      </c>
      <c r="M37" s="291">
        <f t="shared" si="0"/>
        <v>-22.962498125113491</v>
      </c>
      <c r="N37" s="291">
        <f t="shared" si="1"/>
        <v>-1.3498543837240193</v>
      </c>
    </row>
    <row r="38" spans="1:14" x14ac:dyDescent="0.2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08"/>
      <c r="L38" s="308"/>
      <c r="M38" s="308"/>
      <c r="N38" s="308"/>
    </row>
    <row r="39" spans="1:14" s="456" customFormat="1" ht="6" customHeight="1" x14ac:dyDescent="0.2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07"/>
      <c r="L39" s="307"/>
      <c r="M39" s="307"/>
      <c r="N39" s="307"/>
    </row>
    <row r="40" spans="1:14" x14ac:dyDescent="0.25">
      <c r="A40" s="50" t="s">
        <v>675</v>
      </c>
    </row>
    <row r="41" spans="1:14" s="387" customFormat="1" x14ac:dyDescent="0.25">
      <c r="A41" s="50" t="s">
        <v>337</v>
      </c>
      <c r="I41" s="419"/>
      <c r="K41" s="304"/>
      <c r="L41" s="304"/>
      <c r="M41" s="304"/>
      <c r="N41" s="304"/>
    </row>
    <row r="42" spans="1:14" s="456" customFormat="1" x14ac:dyDescent="0.25">
      <c r="A42" s="50" t="s">
        <v>530</v>
      </c>
      <c r="K42" s="304"/>
      <c r="L42" s="304"/>
      <c r="M42" s="304"/>
      <c r="N42" s="304"/>
    </row>
    <row r="43" spans="1:14" s="387" customFormat="1" x14ac:dyDescent="0.25">
      <c r="A43" s="50" t="s">
        <v>514</v>
      </c>
      <c r="I43" s="419"/>
      <c r="K43" s="304"/>
      <c r="L43" s="304"/>
      <c r="M43" s="304"/>
      <c r="N43" s="304"/>
    </row>
    <row r="44" spans="1:14" x14ac:dyDescent="0.25">
      <c r="A44" s="50" t="s">
        <v>515</v>
      </c>
    </row>
    <row r="45" spans="1:14" x14ac:dyDescent="0.25">
      <c r="A45" s="50" t="s">
        <v>536</v>
      </c>
    </row>
  </sheetData>
  <mergeCells count="4">
    <mergeCell ref="A4:A5"/>
    <mergeCell ref="B4:H4"/>
    <mergeCell ref="M4:M5"/>
    <mergeCell ref="N4:N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112" zoomScaleNormal="112" workbookViewId="0"/>
  </sheetViews>
  <sheetFormatPr defaultRowHeight="15" x14ac:dyDescent="0.25"/>
  <cols>
    <col min="1" max="1" width="12.7109375" customWidth="1"/>
    <col min="14" max="14" width="1.28515625" customWidth="1"/>
  </cols>
  <sheetData>
    <row r="1" spans="1:20" x14ac:dyDescent="0.25">
      <c r="A1" s="293" t="s">
        <v>328</v>
      </c>
      <c r="B1" s="293"/>
      <c r="C1" s="293"/>
      <c r="D1" s="293"/>
      <c r="E1" s="293"/>
      <c r="F1" s="293"/>
      <c r="G1" s="293"/>
    </row>
    <row r="2" spans="1:20" x14ac:dyDescent="0.25">
      <c r="A2" s="319" t="s">
        <v>355</v>
      </c>
      <c r="B2" s="293"/>
      <c r="C2" s="293"/>
      <c r="D2" s="293"/>
      <c r="E2" s="293"/>
      <c r="F2" s="293"/>
      <c r="G2" s="293"/>
    </row>
    <row r="3" spans="1:20" x14ac:dyDescent="0.25">
      <c r="A3" s="456"/>
      <c r="B3" s="292"/>
      <c r="C3" s="292"/>
      <c r="D3" s="292"/>
      <c r="E3" s="292"/>
      <c r="F3" s="292"/>
      <c r="G3" s="292"/>
    </row>
    <row r="4" spans="1:20" x14ac:dyDescent="0.25">
      <c r="A4" s="720" t="s">
        <v>113</v>
      </c>
      <c r="B4" s="691" t="s">
        <v>114</v>
      </c>
      <c r="C4" s="691"/>
      <c r="D4" s="691"/>
      <c r="E4" s="691"/>
      <c r="F4" s="676" t="s">
        <v>538</v>
      </c>
      <c r="G4" s="676"/>
    </row>
    <row r="5" spans="1:20" x14ac:dyDescent="0.25">
      <c r="A5" s="709"/>
      <c r="B5" s="692"/>
      <c r="C5" s="692"/>
      <c r="D5" s="692"/>
      <c r="E5" s="692"/>
      <c r="F5" s="677"/>
      <c r="G5" s="677"/>
    </row>
    <row r="6" spans="1:20" x14ac:dyDescent="0.25">
      <c r="A6" s="709"/>
      <c r="B6" s="689" t="s">
        <v>46</v>
      </c>
      <c r="C6" s="689"/>
      <c r="D6" s="689" t="s">
        <v>47</v>
      </c>
      <c r="E6" s="689"/>
      <c r="F6" s="678"/>
      <c r="G6" s="678"/>
    </row>
    <row r="7" spans="1:20" x14ac:dyDescent="0.25">
      <c r="A7" s="697"/>
      <c r="B7" s="294" t="s">
        <v>115</v>
      </c>
      <c r="C7" s="294" t="s">
        <v>116</v>
      </c>
      <c r="D7" s="294" t="s">
        <v>115</v>
      </c>
      <c r="E7" s="294" t="s">
        <v>116</v>
      </c>
      <c r="F7" s="294" t="s">
        <v>115</v>
      </c>
      <c r="G7" s="294" t="s">
        <v>116</v>
      </c>
    </row>
    <row r="8" spans="1:20" x14ac:dyDescent="0.25">
      <c r="A8" s="292"/>
      <c r="B8" s="292"/>
      <c r="C8" s="292"/>
      <c r="D8" s="292"/>
      <c r="E8" s="292"/>
      <c r="F8" s="292"/>
      <c r="G8" s="292"/>
    </row>
    <row r="9" spans="1:20" x14ac:dyDescent="0.25">
      <c r="A9" s="296">
        <v>2013</v>
      </c>
      <c r="B9" s="297">
        <v>191272</v>
      </c>
      <c r="C9" s="298">
        <v>78.003344072427723</v>
      </c>
      <c r="D9" s="300">
        <v>53938</v>
      </c>
      <c r="E9" s="299">
        <v>21.996655927572284</v>
      </c>
      <c r="F9" s="297">
        <v>245210</v>
      </c>
      <c r="G9" s="298">
        <v>100</v>
      </c>
      <c r="I9" s="331"/>
    </row>
    <row r="10" spans="1:20" x14ac:dyDescent="0.25">
      <c r="A10" s="296">
        <v>2014</v>
      </c>
      <c r="B10" s="297">
        <v>160706</v>
      </c>
      <c r="C10" s="298">
        <v>78.57984577997486</v>
      </c>
      <c r="D10" s="300">
        <v>43807</v>
      </c>
      <c r="E10" s="299">
        <v>21.420154220025132</v>
      </c>
      <c r="F10" s="297">
        <v>204513</v>
      </c>
      <c r="G10" s="298">
        <v>100</v>
      </c>
      <c r="I10" s="331"/>
    </row>
    <row r="11" spans="1:20" x14ac:dyDescent="0.25">
      <c r="A11" s="296">
        <v>2015</v>
      </c>
      <c r="B11" s="297">
        <v>141353</v>
      </c>
      <c r="C11" s="298">
        <v>79.943105018182635</v>
      </c>
      <c r="D11" s="300">
        <v>35464</v>
      </c>
      <c r="E11" s="299">
        <v>20.056894981817358</v>
      </c>
      <c r="F11" s="297">
        <v>176817</v>
      </c>
      <c r="G11" s="298">
        <v>100</v>
      </c>
      <c r="I11" s="331"/>
    </row>
    <row r="12" spans="1:20" x14ac:dyDescent="0.25">
      <c r="A12" s="296">
        <v>2016</v>
      </c>
      <c r="B12" s="297">
        <v>120515</v>
      </c>
      <c r="C12" s="298">
        <v>81.013041140091417</v>
      </c>
      <c r="D12" s="300">
        <v>28245</v>
      </c>
      <c r="E12" s="299">
        <v>18.986958859908579</v>
      </c>
      <c r="F12" s="297">
        <v>148760</v>
      </c>
      <c r="G12" s="298">
        <v>100</v>
      </c>
      <c r="I12" s="331"/>
    </row>
    <row r="13" spans="1:20" x14ac:dyDescent="0.25">
      <c r="A13" s="296">
        <v>2017</v>
      </c>
      <c r="B13" s="297">
        <v>109958</v>
      </c>
      <c r="C13" s="298">
        <v>81.785387550484572</v>
      </c>
      <c r="D13" s="300">
        <v>24489</v>
      </c>
      <c r="E13" s="299">
        <v>18.214612449515421</v>
      </c>
      <c r="F13" s="297">
        <v>134447</v>
      </c>
      <c r="G13" s="298">
        <v>100</v>
      </c>
      <c r="I13" s="331"/>
    </row>
    <row r="14" spans="1:20" x14ac:dyDescent="0.25">
      <c r="A14" s="295">
        <v>2018</v>
      </c>
      <c r="B14" s="297">
        <v>102612</v>
      </c>
      <c r="C14" s="298">
        <v>82.879943137761686</v>
      </c>
      <c r="D14" s="301">
        <v>21196</v>
      </c>
      <c r="E14" s="299">
        <v>17.120056862238304</v>
      </c>
      <c r="F14" s="297">
        <v>123808</v>
      </c>
      <c r="G14" s="298">
        <v>100</v>
      </c>
      <c r="I14" s="331"/>
    </row>
    <row r="15" spans="1:20" x14ac:dyDescent="0.25">
      <c r="A15" s="295">
        <v>2019</v>
      </c>
      <c r="B15" s="297">
        <v>96270</v>
      </c>
      <c r="C15" s="298">
        <v>83.508991073984447</v>
      </c>
      <c r="D15" s="300">
        <v>19011</v>
      </c>
      <c r="E15" s="299">
        <v>16.491008926015564</v>
      </c>
      <c r="F15" s="297">
        <v>115281</v>
      </c>
      <c r="G15" s="298">
        <v>100</v>
      </c>
      <c r="I15" s="331"/>
    </row>
    <row r="16" spans="1:20" s="304" customFormat="1" x14ac:dyDescent="0.25">
      <c r="A16" s="310">
        <v>2020</v>
      </c>
      <c r="B16" s="320">
        <v>69114</v>
      </c>
      <c r="C16" s="286">
        <f>B16/F16*100</f>
        <v>84.442923992327152</v>
      </c>
      <c r="D16" s="147">
        <v>12733</v>
      </c>
      <c r="E16" s="322">
        <f>D16/F16*100</f>
        <v>15.557076007672855</v>
      </c>
      <c r="F16" s="320">
        <f>B16+D16</f>
        <v>81847</v>
      </c>
      <c r="G16" s="286">
        <f>F16/F16*100</f>
        <v>100</v>
      </c>
      <c r="I16" s="331"/>
      <c r="J16"/>
      <c r="K16"/>
      <c r="L16"/>
      <c r="M16"/>
      <c r="N16"/>
      <c r="O16"/>
      <c r="P16"/>
      <c r="Q16"/>
      <c r="R16"/>
      <c r="S16"/>
      <c r="T16"/>
    </row>
    <row r="17" spans="1:20" s="304" customFormat="1" x14ac:dyDescent="0.25">
      <c r="A17" s="310">
        <v>2021</v>
      </c>
      <c r="B17" s="320">
        <v>61443</v>
      </c>
      <c r="C17" s="286">
        <f t="shared" ref="C17:C18" si="0">B17/F17*100</f>
        <v>70.2454583909728</v>
      </c>
      <c r="D17" s="147">
        <v>26026</v>
      </c>
      <c r="E17" s="322">
        <f t="shared" ref="E17:E18" si="1">D17/F17*100</f>
        <v>29.754541609027196</v>
      </c>
      <c r="F17" s="320">
        <f>B17+D17</f>
        <v>87469</v>
      </c>
      <c r="G17" s="286">
        <f t="shared" ref="G17:G18" si="2">F17/F17*100</f>
        <v>100</v>
      </c>
      <c r="I17" s="331"/>
      <c r="J17"/>
      <c r="K17"/>
      <c r="L17"/>
      <c r="M17"/>
      <c r="N17"/>
      <c r="O17"/>
      <c r="P17"/>
      <c r="Q17"/>
      <c r="R17"/>
      <c r="S17"/>
      <c r="T17"/>
    </row>
    <row r="18" spans="1:20" s="304" customFormat="1" x14ac:dyDescent="0.25">
      <c r="A18" s="310">
        <v>2022</v>
      </c>
      <c r="B18" s="320">
        <v>50297</v>
      </c>
      <c r="C18" s="286">
        <f t="shared" si="0"/>
        <v>70.980807225515093</v>
      </c>
      <c r="D18" s="320">
        <v>20563</v>
      </c>
      <c r="E18" s="322">
        <f t="shared" si="1"/>
        <v>29.019192774484896</v>
      </c>
      <c r="F18" s="320">
        <f>B18+D18</f>
        <v>70860</v>
      </c>
      <c r="G18" s="286">
        <f t="shared" si="2"/>
        <v>100</v>
      </c>
      <c r="I18" s="331"/>
      <c r="J18"/>
      <c r="K18"/>
      <c r="L18"/>
      <c r="M18"/>
      <c r="N18"/>
      <c r="O18"/>
      <c r="P18"/>
      <c r="Q18"/>
      <c r="R18"/>
      <c r="S18"/>
      <c r="T18"/>
    </row>
    <row r="19" spans="1:20" s="304" customFormat="1" ht="60" x14ac:dyDescent="0.25">
      <c r="A19" s="429" t="s">
        <v>395</v>
      </c>
      <c r="B19" s="286">
        <f>(B18-B17)/B17*100</f>
        <v>-18.140390280422505</v>
      </c>
      <c r="C19" s="286">
        <f>C18-C17</f>
        <v>0.73534883454229316</v>
      </c>
      <c r="D19" s="286">
        <f t="shared" ref="D19:G19" si="3">(D18-D17)/D17*100</f>
        <v>-20.990547913624837</v>
      </c>
      <c r="E19" s="286">
        <f>E18-E17</f>
        <v>-0.73534883454230027</v>
      </c>
      <c r="F19" s="286">
        <f t="shared" si="3"/>
        <v>-18.988441619316557</v>
      </c>
      <c r="G19" s="286">
        <f t="shared" si="3"/>
        <v>0</v>
      </c>
      <c r="I19" s="322"/>
    </row>
    <row r="20" spans="1:20" x14ac:dyDescent="0.25">
      <c r="A20" s="294"/>
      <c r="B20" s="294"/>
      <c r="C20" s="294"/>
      <c r="D20" s="294"/>
      <c r="E20" s="294"/>
      <c r="F20" s="294"/>
      <c r="G20" s="294"/>
    </row>
    <row r="21" spans="1:20" s="456" customFormat="1" ht="6" customHeight="1" x14ac:dyDescent="0.25">
      <c r="A21" s="326"/>
      <c r="B21" s="326"/>
      <c r="C21" s="326"/>
      <c r="D21" s="326"/>
      <c r="E21" s="326"/>
      <c r="F21" s="326"/>
      <c r="G21" s="326"/>
    </row>
    <row r="22" spans="1:20" x14ac:dyDescent="0.25">
      <c r="A22" s="50" t="s">
        <v>534</v>
      </c>
      <c r="B22" s="320"/>
      <c r="C22" s="292"/>
      <c r="D22" s="292"/>
      <c r="E22" s="292"/>
      <c r="F22" s="292"/>
      <c r="G22" s="292"/>
    </row>
    <row r="23" spans="1:20" x14ac:dyDescent="0.25">
      <c r="A23" s="50" t="s">
        <v>499</v>
      </c>
    </row>
    <row r="24" spans="1:20" x14ac:dyDescent="0.25">
      <c r="A24" s="50"/>
    </row>
  </sheetData>
  <mergeCells count="5">
    <mergeCell ref="A4:A7"/>
    <mergeCell ref="F4:G6"/>
    <mergeCell ref="B6:C6"/>
    <mergeCell ref="D6:E6"/>
    <mergeCell ref="B4:E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112" zoomScaleNormal="112" workbookViewId="0"/>
  </sheetViews>
  <sheetFormatPr defaultRowHeight="15" x14ac:dyDescent="0.25"/>
  <cols>
    <col min="1" max="1" width="19.7109375" customWidth="1"/>
    <col min="3" max="3" width="9.5703125" bestFit="1" customWidth="1"/>
    <col min="4" max="4" width="10.5703125" bestFit="1" customWidth="1"/>
  </cols>
  <sheetData>
    <row r="1" spans="1:15" x14ac:dyDescent="0.25">
      <c r="A1" s="303" t="s">
        <v>518</v>
      </c>
      <c r="B1" s="303"/>
      <c r="C1" s="303"/>
      <c r="D1" s="303"/>
      <c r="E1" s="303"/>
      <c r="F1" s="303"/>
      <c r="G1" s="303"/>
      <c r="H1" s="302"/>
      <c r="I1" s="302"/>
      <c r="J1" s="302"/>
      <c r="K1" s="302"/>
      <c r="L1" s="302"/>
      <c r="M1" s="302"/>
      <c r="N1" s="302"/>
      <c r="O1" s="302"/>
    </row>
    <row r="2" spans="1:15" x14ac:dyDescent="0.25">
      <c r="A2" s="319" t="s">
        <v>355</v>
      </c>
      <c r="B2" s="303"/>
      <c r="C2" s="303"/>
      <c r="D2" s="303"/>
      <c r="E2" s="303"/>
      <c r="F2" s="303"/>
      <c r="G2" s="303"/>
      <c r="H2" s="302"/>
      <c r="I2" s="302"/>
      <c r="J2" s="302"/>
      <c r="K2" s="302"/>
      <c r="L2" s="302"/>
      <c r="M2" s="302"/>
      <c r="N2" s="302"/>
      <c r="O2" s="302"/>
    </row>
    <row r="3" spans="1:15" x14ac:dyDescent="0.25">
      <c r="A3" s="456"/>
      <c r="B3" s="305"/>
      <c r="C3" s="305"/>
      <c r="D3" s="305"/>
      <c r="E3" s="305"/>
      <c r="F3" s="305"/>
      <c r="G3" s="308"/>
      <c r="H3" s="302"/>
      <c r="I3" s="302"/>
      <c r="J3" s="302"/>
      <c r="K3" s="302"/>
      <c r="L3" s="302"/>
      <c r="M3" s="302"/>
      <c r="N3" s="302"/>
      <c r="O3" s="302"/>
    </row>
    <row r="4" spans="1:15" x14ac:dyDescent="0.25">
      <c r="A4" s="720" t="s">
        <v>113</v>
      </c>
      <c r="B4" s="679" t="s">
        <v>105</v>
      </c>
      <c r="C4" s="679"/>
      <c r="D4" s="679"/>
      <c r="E4" s="679"/>
      <c r="F4" s="691" t="s">
        <v>0</v>
      </c>
      <c r="G4" s="691"/>
      <c r="H4" s="302"/>
      <c r="I4" s="302"/>
      <c r="J4" s="302"/>
      <c r="K4" s="302"/>
      <c r="L4" s="302"/>
      <c r="M4" s="302"/>
      <c r="N4" s="302"/>
      <c r="O4" s="302"/>
    </row>
    <row r="5" spans="1:15" x14ac:dyDescent="0.25">
      <c r="A5" s="709"/>
      <c r="B5" s="679" t="s">
        <v>118</v>
      </c>
      <c r="C5" s="679"/>
      <c r="D5" s="679"/>
      <c r="E5" s="679"/>
      <c r="F5" s="721"/>
      <c r="G5" s="721"/>
      <c r="H5" s="302"/>
      <c r="I5" s="302"/>
      <c r="J5" s="302"/>
      <c r="K5" s="302"/>
      <c r="L5" s="302"/>
      <c r="M5" s="302"/>
      <c r="N5" s="302"/>
      <c r="O5" s="302"/>
    </row>
    <row r="6" spans="1:15" x14ac:dyDescent="0.25">
      <c r="A6" s="709"/>
      <c r="B6" s="689" t="s">
        <v>106</v>
      </c>
      <c r="C6" s="689"/>
      <c r="D6" s="689" t="s">
        <v>107</v>
      </c>
      <c r="E6" s="689"/>
      <c r="F6" s="692"/>
      <c r="G6" s="692"/>
      <c r="H6" s="302"/>
      <c r="I6" s="302"/>
      <c r="J6" s="302"/>
      <c r="K6" s="302"/>
      <c r="L6" s="302"/>
      <c r="M6" s="302"/>
      <c r="N6" s="302"/>
      <c r="O6" s="302"/>
    </row>
    <row r="7" spans="1:15" x14ac:dyDescent="0.25">
      <c r="A7" s="697"/>
      <c r="B7" s="305" t="s">
        <v>115</v>
      </c>
      <c r="C7" s="305" t="s">
        <v>116</v>
      </c>
      <c r="D7" s="305" t="s">
        <v>115</v>
      </c>
      <c r="E7" s="305" t="s">
        <v>116</v>
      </c>
      <c r="F7" s="305" t="s">
        <v>115</v>
      </c>
      <c r="G7" s="305" t="s">
        <v>116</v>
      </c>
      <c r="H7" s="302"/>
      <c r="I7" s="302"/>
      <c r="J7" s="302"/>
      <c r="K7" s="302"/>
      <c r="L7" s="302"/>
      <c r="M7" s="302"/>
      <c r="N7" s="302"/>
      <c r="O7" s="302"/>
    </row>
    <row r="8" spans="1:15" x14ac:dyDescent="0.25">
      <c r="A8" s="303"/>
      <c r="B8" s="303"/>
      <c r="C8" s="303"/>
      <c r="D8" s="303"/>
      <c r="E8" s="303"/>
      <c r="F8" s="303"/>
      <c r="G8" s="304"/>
      <c r="H8" s="302"/>
      <c r="I8" s="302"/>
      <c r="J8" s="302"/>
      <c r="K8" s="302"/>
      <c r="L8" s="302"/>
      <c r="M8" s="302"/>
      <c r="N8" s="302"/>
      <c r="O8" s="302"/>
    </row>
    <row r="9" spans="1:15" x14ac:dyDescent="0.25">
      <c r="A9" s="311">
        <v>2013</v>
      </c>
      <c r="B9" s="312">
        <v>126840</v>
      </c>
      <c r="C9" s="318">
        <v>66.313940357187676</v>
      </c>
      <c r="D9" s="312">
        <v>64432</v>
      </c>
      <c r="E9" s="318">
        <v>33.686059642812332</v>
      </c>
      <c r="F9" s="313">
        <v>191272</v>
      </c>
      <c r="G9" s="322">
        <v>100</v>
      </c>
      <c r="H9" s="302"/>
      <c r="I9" s="302"/>
      <c r="J9" s="302"/>
      <c r="K9" s="302"/>
      <c r="L9" s="302"/>
      <c r="M9" s="302"/>
      <c r="N9" s="302"/>
      <c r="O9" s="302"/>
    </row>
    <row r="10" spans="1:15" x14ac:dyDescent="0.25">
      <c r="A10" s="311">
        <v>2014</v>
      </c>
      <c r="B10" s="312">
        <v>106126</v>
      </c>
      <c r="C10" s="318">
        <v>66.037360148345428</v>
      </c>
      <c r="D10" s="312">
        <v>54580</v>
      </c>
      <c r="E10" s="318">
        <v>33.962639851654572</v>
      </c>
      <c r="F10" s="313">
        <v>160706</v>
      </c>
      <c r="G10" s="322">
        <v>100</v>
      </c>
      <c r="H10" s="302"/>
      <c r="I10" s="302"/>
      <c r="J10" s="302"/>
      <c r="K10" s="302"/>
      <c r="L10" s="302"/>
      <c r="M10" s="302"/>
      <c r="N10" s="302"/>
      <c r="O10" s="302"/>
    </row>
    <row r="11" spans="1:15" x14ac:dyDescent="0.25">
      <c r="A11" s="311">
        <v>2015</v>
      </c>
      <c r="B11" s="312">
        <v>93184</v>
      </c>
      <c r="C11" s="318">
        <v>65.922902237660324</v>
      </c>
      <c r="D11" s="312">
        <v>48169</v>
      </c>
      <c r="E11" s="318">
        <v>34.077097762339676</v>
      </c>
      <c r="F11" s="313">
        <v>141353</v>
      </c>
      <c r="G11" s="322">
        <v>100</v>
      </c>
      <c r="H11" s="302"/>
      <c r="I11" s="302"/>
      <c r="J11" s="302"/>
      <c r="K11" s="302"/>
      <c r="L11" s="302"/>
      <c r="M11" s="302"/>
      <c r="N11" s="302"/>
      <c r="O11" s="302"/>
    </row>
    <row r="12" spans="1:15" x14ac:dyDescent="0.25">
      <c r="A12" s="311">
        <v>2016</v>
      </c>
      <c r="B12" s="312">
        <v>79818</v>
      </c>
      <c r="C12" s="318">
        <v>66.230759656474305</v>
      </c>
      <c r="D12" s="312">
        <v>40697</v>
      </c>
      <c r="E12" s="318">
        <v>33.769240343525702</v>
      </c>
      <c r="F12" s="313">
        <v>120515</v>
      </c>
      <c r="G12" s="322">
        <v>100</v>
      </c>
      <c r="H12" s="302"/>
      <c r="I12" s="302"/>
      <c r="J12" s="302"/>
      <c r="K12" s="302"/>
      <c r="L12" s="302"/>
      <c r="M12" s="302"/>
      <c r="N12" s="302"/>
      <c r="O12" s="302"/>
    </row>
    <row r="13" spans="1:15" x14ac:dyDescent="0.25">
      <c r="A13" s="311">
        <v>2017</v>
      </c>
      <c r="B13" s="312">
        <v>72474</v>
      </c>
      <c r="C13" s="318">
        <v>65.910620418705321</v>
      </c>
      <c r="D13" s="312">
        <v>37484</v>
      </c>
      <c r="E13" s="318">
        <v>34.089379581294679</v>
      </c>
      <c r="F13" s="313">
        <v>109958</v>
      </c>
      <c r="G13" s="322">
        <v>100</v>
      </c>
      <c r="H13" s="302"/>
      <c r="I13" s="302"/>
      <c r="J13" s="302"/>
      <c r="K13" s="302"/>
      <c r="L13" s="302"/>
      <c r="M13" s="302"/>
      <c r="N13" s="302"/>
      <c r="O13" s="302"/>
    </row>
    <row r="14" spans="1:15" x14ac:dyDescent="0.25">
      <c r="A14" s="309">
        <v>2018</v>
      </c>
      <c r="B14" s="316">
        <v>67190</v>
      </c>
      <c r="C14" s="318">
        <v>65.479670993645968</v>
      </c>
      <c r="D14" s="316">
        <v>35422</v>
      </c>
      <c r="E14" s="318">
        <v>34.520329006354032</v>
      </c>
      <c r="F14" s="313">
        <v>102612</v>
      </c>
      <c r="G14" s="322">
        <v>100</v>
      </c>
      <c r="H14" s="302"/>
      <c r="O14" s="302"/>
    </row>
    <row r="15" spans="1:15" x14ac:dyDescent="0.25">
      <c r="A15" s="309" t="s">
        <v>521</v>
      </c>
      <c r="B15" s="316">
        <v>63219</v>
      </c>
      <c r="C15" s="318">
        <v>65.668432533499526</v>
      </c>
      <c r="D15" s="316">
        <v>33050</v>
      </c>
      <c r="E15" s="318">
        <v>34.330528721304667</v>
      </c>
      <c r="F15" s="313">
        <v>96270</v>
      </c>
      <c r="G15" s="322">
        <v>100</v>
      </c>
      <c r="H15" s="302"/>
      <c r="O15" s="302"/>
    </row>
    <row r="16" spans="1:15" s="419" customFormat="1" x14ac:dyDescent="0.25">
      <c r="A16" s="328">
        <v>2020</v>
      </c>
      <c r="B16" s="332">
        <v>44983</v>
      </c>
      <c r="C16" s="333">
        <f>B16/F16*100</f>
        <v>65.085221518071592</v>
      </c>
      <c r="D16" s="332">
        <v>24131</v>
      </c>
      <c r="E16" s="333">
        <f>D16/F16*100</f>
        <v>34.914778481928408</v>
      </c>
      <c r="F16" s="321">
        <v>69114</v>
      </c>
      <c r="G16" s="322">
        <f>F16/F16*100</f>
        <v>100</v>
      </c>
      <c r="I16"/>
      <c r="J16"/>
      <c r="K16"/>
      <c r="L16"/>
      <c r="M16"/>
      <c r="N16"/>
    </row>
    <row r="17" spans="1:15" s="456" customFormat="1" x14ac:dyDescent="0.25">
      <c r="A17" s="328" t="s">
        <v>520</v>
      </c>
      <c r="B17" s="332">
        <v>37309</v>
      </c>
      <c r="C17" s="333">
        <f t="shared" ref="C17:C18" si="0">B17/F17*100</f>
        <v>60.721318946015003</v>
      </c>
      <c r="D17" s="332">
        <v>24120</v>
      </c>
      <c r="E17" s="333">
        <f t="shared" ref="E17:E18" si="1">D17/F17*100</f>
        <v>39.255895708217366</v>
      </c>
      <c r="F17" s="332">
        <v>61443</v>
      </c>
      <c r="G17" s="322">
        <f t="shared" ref="G17:G18" si="2">F17/F17*100</f>
        <v>100</v>
      </c>
      <c r="H17"/>
      <c r="I17"/>
      <c r="J17"/>
      <c r="K17"/>
      <c r="L17"/>
      <c r="M17"/>
      <c r="N17"/>
    </row>
    <row r="18" spans="1:15" s="456" customFormat="1" x14ac:dyDescent="0.25">
      <c r="A18" s="328" t="s">
        <v>519</v>
      </c>
      <c r="B18" s="332">
        <v>30901</v>
      </c>
      <c r="C18" s="333">
        <f t="shared" si="0"/>
        <v>61.437063840785733</v>
      </c>
      <c r="D18" s="332">
        <v>19390</v>
      </c>
      <c r="E18" s="333">
        <f t="shared" si="1"/>
        <v>38.551007018311232</v>
      </c>
      <c r="F18" s="332">
        <v>50297</v>
      </c>
      <c r="G18" s="322">
        <f t="shared" si="2"/>
        <v>100</v>
      </c>
      <c r="H18"/>
      <c r="I18"/>
      <c r="J18"/>
      <c r="K18"/>
      <c r="L18"/>
      <c r="M18"/>
    </row>
    <row r="19" spans="1:15" x14ac:dyDescent="0.25">
      <c r="A19" s="309"/>
      <c r="C19" s="316"/>
      <c r="D19" s="316"/>
      <c r="E19" s="316"/>
      <c r="F19" s="313"/>
      <c r="G19" s="322"/>
      <c r="H19" s="331"/>
      <c r="L19" s="302"/>
      <c r="M19" s="302"/>
      <c r="N19" s="302"/>
      <c r="O19" s="302"/>
    </row>
    <row r="20" spans="1:15" ht="28.5" customHeight="1" x14ac:dyDescent="0.25">
      <c r="A20" s="562" t="s">
        <v>396</v>
      </c>
      <c r="B20" s="563">
        <f>(B18-B17)/B17*100</f>
        <v>-17.175480447077113</v>
      </c>
      <c r="C20" s="563">
        <f>C18-C17</f>
        <v>0.71574489477072945</v>
      </c>
      <c r="D20" s="563">
        <f>(D18-D17)/D17*100</f>
        <v>-19.610281923714759</v>
      </c>
      <c r="E20" s="563">
        <f>E18-E17</f>
        <v>-0.7048886899061344</v>
      </c>
      <c r="F20" s="563">
        <f>(F18-F17)/F17*100</f>
        <v>-18.140390280422505</v>
      </c>
      <c r="G20" s="563">
        <f>G18-G17</f>
        <v>0</v>
      </c>
      <c r="H20" s="303"/>
      <c r="L20" s="303"/>
      <c r="M20" s="303"/>
      <c r="N20" s="303"/>
      <c r="O20" s="303"/>
    </row>
    <row r="21" spans="1:15" x14ac:dyDescent="0.25">
      <c r="A21" s="305"/>
      <c r="B21" s="305"/>
      <c r="C21" s="305"/>
      <c r="D21" s="305"/>
      <c r="E21" s="305"/>
      <c r="F21" s="305"/>
      <c r="G21" s="308"/>
      <c r="H21" s="303"/>
      <c r="L21" s="303"/>
      <c r="M21" s="303"/>
      <c r="N21" s="303"/>
      <c r="O21" s="303"/>
    </row>
    <row r="22" spans="1:15" s="456" customFormat="1" ht="6" customHeight="1" x14ac:dyDescent="0.25">
      <c r="A22" s="326"/>
      <c r="B22" s="326"/>
      <c r="C22" s="326"/>
      <c r="D22" s="326"/>
      <c r="E22" s="326"/>
      <c r="F22" s="326"/>
      <c r="G22" s="307"/>
    </row>
    <row r="23" spans="1:15" x14ac:dyDescent="0.25">
      <c r="A23" s="50" t="s">
        <v>534</v>
      </c>
      <c r="E23" s="317"/>
      <c r="F23" s="317"/>
      <c r="G23" s="307"/>
      <c r="H23" s="303"/>
      <c r="L23" s="303"/>
      <c r="M23" s="303"/>
      <c r="N23" s="303"/>
      <c r="O23" s="303"/>
    </row>
    <row r="24" spans="1:15" s="456" customFormat="1" x14ac:dyDescent="0.25">
      <c r="A24" s="50" t="s">
        <v>499</v>
      </c>
      <c r="E24" s="317"/>
      <c r="F24" s="317"/>
      <c r="G24" s="307"/>
    </row>
    <row r="25" spans="1:15" x14ac:dyDescent="0.25">
      <c r="A25" s="50" t="s">
        <v>522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</row>
    <row r="26" spans="1:15" x14ac:dyDescent="0.25">
      <c r="A26" s="50" t="s">
        <v>523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</row>
    <row r="27" spans="1:15" x14ac:dyDescent="0.25">
      <c r="A27" s="50" t="s">
        <v>524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</row>
    <row r="28" spans="1:15" x14ac:dyDescent="0.25">
      <c r="A28" s="314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</row>
    <row r="29" spans="1:15" x14ac:dyDescent="0.25">
      <c r="A29" s="314"/>
      <c r="B29" s="315"/>
      <c r="C29" s="315"/>
      <c r="D29" s="315"/>
      <c r="E29" s="315"/>
      <c r="F29" s="320"/>
      <c r="G29" s="306"/>
      <c r="H29" s="303"/>
      <c r="I29" s="303"/>
      <c r="J29" s="303"/>
      <c r="K29" s="303"/>
      <c r="L29" s="303"/>
      <c r="M29" s="303"/>
      <c r="N29" s="303"/>
      <c r="O29" s="303"/>
    </row>
    <row r="30" spans="1:15" x14ac:dyDescent="0.25">
      <c r="A30" s="314"/>
      <c r="B30" s="315"/>
      <c r="C30" s="315"/>
      <c r="D30" s="315"/>
      <c r="E30" s="315"/>
      <c r="F30" s="320"/>
      <c r="G30" s="306"/>
      <c r="H30" s="303"/>
      <c r="I30" s="303"/>
      <c r="J30" s="303"/>
      <c r="K30" s="303"/>
      <c r="L30" s="303"/>
      <c r="M30" s="303"/>
      <c r="N30" s="303"/>
      <c r="O30" s="303"/>
    </row>
    <row r="31" spans="1:15" x14ac:dyDescent="0.25">
      <c r="A31" s="314"/>
      <c r="B31" s="315"/>
      <c r="C31" s="315"/>
      <c r="D31" s="315"/>
      <c r="E31" s="315"/>
      <c r="F31" s="315"/>
      <c r="G31" s="306"/>
      <c r="H31" s="303"/>
      <c r="I31" s="303"/>
      <c r="J31" s="303"/>
      <c r="K31" s="303"/>
      <c r="L31" s="303"/>
      <c r="M31" s="303"/>
      <c r="N31" s="303"/>
      <c r="O31" s="303"/>
    </row>
    <row r="32" spans="1:15" x14ac:dyDescent="0.25">
      <c r="A32" s="310"/>
      <c r="B32" s="321"/>
      <c r="C32" s="321"/>
      <c r="D32" s="321"/>
      <c r="E32" s="321"/>
      <c r="F32" s="321"/>
      <c r="G32" s="306"/>
      <c r="H32" s="303"/>
      <c r="I32" s="303"/>
      <c r="J32" s="303"/>
      <c r="K32" s="303"/>
      <c r="L32" s="303"/>
      <c r="M32" s="303"/>
      <c r="N32" s="303"/>
      <c r="O32" s="303"/>
    </row>
    <row r="33" spans="1:15" x14ac:dyDescent="0.2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</row>
    <row r="34" spans="1:15" x14ac:dyDescent="0.25"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</row>
    <row r="35" spans="1:15" x14ac:dyDescent="0.25"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</row>
    <row r="36" spans="1:15" x14ac:dyDescent="0.25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</row>
    <row r="37" spans="1:15" x14ac:dyDescent="0.25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</row>
    <row r="38" spans="1:15" x14ac:dyDescent="0.25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</row>
    <row r="39" spans="1:15" x14ac:dyDescent="0.25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</row>
    <row r="40" spans="1:15" x14ac:dyDescent="0.25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</row>
    <row r="41" spans="1:15" x14ac:dyDescent="0.25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</row>
    <row r="42" spans="1:15" x14ac:dyDescent="0.25">
      <c r="A42" s="302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</row>
    <row r="43" spans="1:15" x14ac:dyDescent="0.25">
      <c r="A43" s="302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</row>
    <row r="44" spans="1:15" x14ac:dyDescent="0.25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</row>
    <row r="45" spans="1:15" x14ac:dyDescent="0.25">
      <c r="A45" s="302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</row>
    <row r="46" spans="1:15" x14ac:dyDescent="0.25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x14ac:dyDescent="0.25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</row>
  </sheetData>
  <mergeCells count="6">
    <mergeCell ref="F4:G6"/>
    <mergeCell ref="A4:A7"/>
    <mergeCell ref="B6:C6"/>
    <mergeCell ref="D6:E6"/>
    <mergeCell ref="B4:E4"/>
    <mergeCell ref="B5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"/>
  <sheetViews>
    <sheetView zoomScale="112" zoomScaleNormal="112" workbookViewId="0"/>
  </sheetViews>
  <sheetFormatPr defaultColWidth="8.85546875" defaultRowHeight="15" x14ac:dyDescent="0.25"/>
  <cols>
    <col min="1" max="1" width="38.140625" style="379" customWidth="1"/>
    <col min="2" max="2" width="2.42578125" style="379" customWidth="1"/>
    <col min="3" max="3" width="9.42578125" style="304" customWidth="1"/>
    <col min="4" max="5" width="9.5703125" style="304" bestFit="1" customWidth="1"/>
    <col min="6" max="6" width="9" style="304" bestFit="1" customWidth="1"/>
    <col min="7" max="7" width="9.42578125" style="304" bestFit="1" customWidth="1"/>
    <col min="8" max="8" width="9" style="304" bestFit="1" customWidth="1"/>
    <col min="9" max="9" width="8.85546875" style="304"/>
    <col min="10" max="10" width="9.42578125" style="304" bestFit="1" customWidth="1"/>
    <col min="11" max="11" width="8.85546875" style="304"/>
    <col min="12" max="12" width="9.7109375" style="304" bestFit="1" customWidth="1"/>
    <col min="13" max="15" width="8.85546875" style="304"/>
    <col min="16" max="16" width="9.42578125" style="304" bestFit="1" customWidth="1"/>
    <col min="17" max="20" width="8.85546875" style="304"/>
    <col min="21" max="22" width="10.5703125" style="304" bestFit="1" customWidth="1"/>
    <col min="23" max="23" width="8.85546875" style="304"/>
    <col min="24" max="26" width="10.5703125" style="379" bestFit="1" customWidth="1"/>
    <col min="27" max="32" width="8.85546875" style="379"/>
    <col min="33" max="33" width="1.85546875" style="456" customWidth="1"/>
    <col min="34" max="36" width="8.85546875" style="334"/>
    <col min="37" max="16384" width="8.85546875" style="379"/>
  </cols>
  <sheetData>
    <row r="1" spans="1:36" x14ac:dyDescent="0.25">
      <c r="A1" s="59" t="s">
        <v>525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36" x14ac:dyDescent="0.25">
      <c r="A2" s="319" t="s">
        <v>346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36" x14ac:dyDescent="0.25">
      <c r="A3" s="456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29"/>
      <c r="AI3" s="29"/>
      <c r="AJ3" s="29"/>
    </row>
    <row r="4" spans="1:36" ht="15" customHeight="1" x14ac:dyDescent="0.25">
      <c r="A4" s="691" t="s">
        <v>111</v>
      </c>
      <c r="B4" s="283"/>
      <c r="C4" s="687" t="s">
        <v>105</v>
      </c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100"/>
      <c r="Y4" s="100"/>
      <c r="Z4" s="100"/>
      <c r="AH4" s="710" t="s">
        <v>366</v>
      </c>
      <c r="AI4" s="710"/>
      <c r="AJ4" s="710"/>
    </row>
    <row r="5" spans="1:36" x14ac:dyDescent="0.25">
      <c r="A5" s="721"/>
      <c r="B5" s="326"/>
      <c r="C5" s="684" t="s">
        <v>113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100"/>
      <c r="Y5" s="100"/>
      <c r="Z5" s="100"/>
      <c r="AA5" s="100"/>
      <c r="AB5" s="100"/>
      <c r="AC5" s="100"/>
      <c r="AD5" s="100"/>
      <c r="AE5" s="100"/>
      <c r="AF5" s="100"/>
      <c r="AG5" s="326"/>
      <c r="AH5" s="711"/>
      <c r="AI5" s="711"/>
      <c r="AJ5" s="711"/>
    </row>
    <row r="6" spans="1:36" x14ac:dyDescent="0.25">
      <c r="A6" s="721"/>
      <c r="B6" s="326"/>
      <c r="C6" s="687">
        <v>2013</v>
      </c>
      <c r="D6" s="687"/>
      <c r="E6" s="687"/>
      <c r="F6" s="687">
        <v>2014</v>
      </c>
      <c r="G6" s="687"/>
      <c r="H6" s="687"/>
      <c r="I6" s="687">
        <v>2015</v>
      </c>
      <c r="J6" s="687"/>
      <c r="K6" s="687"/>
      <c r="L6" s="687">
        <v>2016</v>
      </c>
      <c r="M6" s="687"/>
      <c r="N6" s="687"/>
      <c r="O6" s="687">
        <v>2017</v>
      </c>
      <c r="P6" s="687"/>
      <c r="Q6" s="687"/>
      <c r="R6" s="687">
        <v>2018</v>
      </c>
      <c r="S6" s="687"/>
      <c r="T6" s="687"/>
      <c r="U6" s="687">
        <v>2019</v>
      </c>
      <c r="V6" s="687"/>
      <c r="W6" s="687"/>
      <c r="X6" s="687">
        <v>2020</v>
      </c>
      <c r="Y6" s="687"/>
      <c r="Z6" s="687"/>
      <c r="AA6" s="687">
        <v>2021</v>
      </c>
      <c r="AB6" s="687"/>
      <c r="AC6" s="687"/>
      <c r="AD6" s="687">
        <v>2022</v>
      </c>
      <c r="AE6" s="687"/>
      <c r="AF6" s="687"/>
      <c r="AG6" s="500"/>
    </row>
    <row r="7" spans="1:36" x14ac:dyDescent="0.25">
      <c r="A7" s="692"/>
      <c r="B7" s="325"/>
      <c r="C7" s="339" t="s">
        <v>106</v>
      </c>
      <c r="D7" s="339" t="s">
        <v>107</v>
      </c>
      <c r="E7" s="339" t="s">
        <v>0</v>
      </c>
      <c r="F7" s="339" t="s">
        <v>106</v>
      </c>
      <c r="G7" s="339" t="s">
        <v>107</v>
      </c>
      <c r="H7" s="339" t="s">
        <v>0</v>
      </c>
      <c r="I7" s="308" t="s">
        <v>106</v>
      </c>
      <c r="J7" s="308" t="s">
        <v>107</v>
      </c>
      <c r="K7" s="308" t="s">
        <v>0</v>
      </c>
      <c r="L7" s="308" t="s">
        <v>106</v>
      </c>
      <c r="M7" s="308" t="s">
        <v>107</v>
      </c>
      <c r="N7" s="308" t="s">
        <v>0</v>
      </c>
      <c r="O7" s="308" t="s">
        <v>106</v>
      </c>
      <c r="P7" s="308" t="s">
        <v>107</v>
      </c>
      <c r="Q7" s="308" t="s">
        <v>0</v>
      </c>
      <c r="R7" s="308" t="s">
        <v>106</v>
      </c>
      <c r="S7" s="308" t="s">
        <v>107</v>
      </c>
      <c r="T7" s="308" t="s">
        <v>0</v>
      </c>
      <c r="U7" s="308" t="s">
        <v>106</v>
      </c>
      <c r="V7" s="308" t="s">
        <v>107</v>
      </c>
      <c r="W7" s="308" t="s">
        <v>545</v>
      </c>
      <c r="X7" s="308" t="s">
        <v>106</v>
      </c>
      <c r="Y7" s="308" t="s">
        <v>107</v>
      </c>
      <c r="Z7" s="308" t="s">
        <v>0</v>
      </c>
      <c r="AA7" s="308" t="s">
        <v>106</v>
      </c>
      <c r="AB7" s="308" t="s">
        <v>107</v>
      </c>
      <c r="AC7" s="308" t="s">
        <v>546</v>
      </c>
      <c r="AD7" s="308" t="s">
        <v>106</v>
      </c>
      <c r="AE7" s="308" t="s">
        <v>107</v>
      </c>
      <c r="AF7" s="308" t="s">
        <v>379</v>
      </c>
      <c r="AG7" s="308"/>
      <c r="AH7" s="88" t="s">
        <v>106</v>
      </c>
      <c r="AI7" s="88" t="s">
        <v>107</v>
      </c>
      <c r="AJ7" s="88" t="s">
        <v>0</v>
      </c>
    </row>
    <row r="8" spans="1:36" ht="15" customHeight="1" x14ac:dyDescent="0.25"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</row>
    <row r="9" spans="1:36" ht="15" customHeight="1" x14ac:dyDescent="0.25">
      <c r="A9" s="379" t="s">
        <v>147</v>
      </c>
      <c r="C9" s="213">
        <v>6410</v>
      </c>
      <c r="D9" s="213">
        <v>3575</v>
      </c>
      <c r="E9" s="213">
        <v>9985</v>
      </c>
      <c r="F9" s="213">
        <v>5369</v>
      </c>
      <c r="G9" s="213">
        <v>2936</v>
      </c>
      <c r="H9" s="213">
        <v>8305</v>
      </c>
      <c r="I9" s="213">
        <v>4775</v>
      </c>
      <c r="J9" s="213">
        <v>2675</v>
      </c>
      <c r="K9" s="213">
        <v>7450</v>
      </c>
      <c r="L9" s="213">
        <v>4405</v>
      </c>
      <c r="M9" s="213">
        <v>2336</v>
      </c>
      <c r="N9" s="213">
        <v>6741</v>
      </c>
      <c r="O9" s="213">
        <v>3750</v>
      </c>
      <c r="P9" s="213">
        <v>2067</v>
      </c>
      <c r="Q9" s="213">
        <v>5817</v>
      </c>
      <c r="R9" s="213">
        <v>3201</v>
      </c>
      <c r="S9" s="213">
        <v>1837</v>
      </c>
      <c r="T9" s="213">
        <v>5038</v>
      </c>
      <c r="U9" s="213">
        <v>3275</v>
      </c>
      <c r="V9" s="213">
        <v>1882</v>
      </c>
      <c r="W9" s="320">
        <f t="shared" ref="W9:W24" si="0">U9+V9</f>
        <v>5157</v>
      </c>
      <c r="X9" s="320">
        <v>2593</v>
      </c>
      <c r="Y9" s="320">
        <v>1635</v>
      </c>
      <c r="Z9" s="320">
        <v>4228</v>
      </c>
      <c r="AA9" s="320">
        <v>2016</v>
      </c>
      <c r="AB9" s="320">
        <v>1455</v>
      </c>
      <c r="AC9" s="320">
        <v>3471</v>
      </c>
      <c r="AD9" s="320">
        <v>1691</v>
      </c>
      <c r="AE9" s="320">
        <v>1246</v>
      </c>
      <c r="AF9" s="320">
        <v>2937</v>
      </c>
      <c r="AH9" s="334">
        <f>(AD9-AA9)/AA9*100</f>
        <v>-16.121031746031747</v>
      </c>
      <c r="AI9" s="334">
        <f t="shared" ref="AI9:AJ9" si="1">(AE9-AB9)/AB9*100</f>
        <v>-14.364261168384878</v>
      </c>
      <c r="AJ9" s="334">
        <f t="shared" si="1"/>
        <v>-15.384615384615385</v>
      </c>
    </row>
    <row r="10" spans="1:36" x14ac:dyDescent="0.25">
      <c r="A10" s="379" t="s">
        <v>146</v>
      </c>
      <c r="C10" s="213">
        <v>145</v>
      </c>
      <c r="D10" s="213">
        <v>53</v>
      </c>
      <c r="E10" s="213">
        <v>198</v>
      </c>
      <c r="F10" s="213">
        <v>125</v>
      </c>
      <c r="G10" s="213">
        <v>51</v>
      </c>
      <c r="H10" s="213">
        <v>176</v>
      </c>
      <c r="I10" s="213">
        <v>100</v>
      </c>
      <c r="J10" s="213">
        <v>47</v>
      </c>
      <c r="K10" s="213">
        <v>147</v>
      </c>
      <c r="L10" s="213">
        <v>85</v>
      </c>
      <c r="M10" s="213">
        <v>44</v>
      </c>
      <c r="N10" s="213">
        <v>129</v>
      </c>
      <c r="O10" s="213">
        <v>72</v>
      </c>
      <c r="P10" s="213">
        <v>36</v>
      </c>
      <c r="Q10" s="213">
        <v>108</v>
      </c>
      <c r="R10" s="213">
        <v>65</v>
      </c>
      <c r="S10" s="213">
        <v>25</v>
      </c>
      <c r="T10" s="213">
        <v>90</v>
      </c>
      <c r="U10" s="213">
        <v>71</v>
      </c>
      <c r="V10" s="213">
        <v>37</v>
      </c>
      <c r="W10" s="320">
        <f t="shared" si="0"/>
        <v>108</v>
      </c>
      <c r="X10" s="320">
        <v>42</v>
      </c>
      <c r="Y10" s="320">
        <v>22</v>
      </c>
      <c r="Z10" s="320">
        <v>64</v>
      </c>
      <c r="AA10" s="320">
        <v>26</v>
      </c>
      <c r="AB10" s="320">
        <v>21</v>
      </c>
      <c r="AC10" s="320">
        <v>47</v>
      </c>
      <c r="AD10" s="320">
        <v>26</v>
      </c>
      <c r="AE10" s="320">
        <v>25</v>
      </c>
      <c r="AF10" s="320">
        <v>51</v>
      </c>
      <c r="AH10" s="334">
        <f t="shared" ref="AH10:AH39" si="2">(AD10-AA10)/AA10*100</f>
        <v>0</v>
      </c>
      <c r="AI10" s="334">
        <f t="shared" ref="AI10:AI39" si="3">(AE10-AB10)/AB10*100</f>
        <v>19.047619047619047</v>
      </c>
      <c r="AJ10" s="334">
        <f t="shared" ref="AJ10:AJ39" si="4">(AF10-AC10)/AC10*100</f>
        <v>8.5106382978723403</v>
      </c>
    </row>
    <row r="11" spans="1:36" ht="15" customHeight="1" x14ac:dyDescent="0.25">
      <c r="A11" s="379" t="s">
        <v>5</v>
      </c>
      <c r="C11" s="213">
        <v>2129</v>
      </c>
      <c r="D11" s="213">
        <v>1267</v>
      </c>
      <c r="E11" s="213">
        <v>3396</v>
      </c>
      <c r="F11" s="213">
        <v>1856</v>
      </c>
      <c r="G11" s="213">
        <v>1135</v>
      </c>
      <c r="H11" s="213">
        <v>2991</v>
      </c>
      <c r="I11" s="213">
        <v>1564</v>
      </c>
      <c r="J11" s="213">
        <v>950</v>
      </c>
      <c r="K11" s="213">
        <v>2514</v>
      </c>
      <c r="L11" s="213">
        <v>1347</v>
      </c>
      <c r="M11" s="213">
        <v>820</v>
      </c>
      <c r="N11" s="213">
        <v>2167</v>
      </c>
      <c r="O11" s="213">
        <v>1116</v>
      </c>
      <c r="P11" s="213">
        <v>726</v>
      </c>
      <c r="Q11" s="213">
        <v>1842</v>
      </c>
      <c r="R11" s="213">
        <v>993</v>
      </c>
      <c r="S11" s="213">
        <v>656</v>
      </c>
      <c r="T11" s="213">
        <v>1649</v>
      </c>
      <c r="U11" s="213">
        <v>1150</v>
      </c>
      <c r="V11" s="213">
        <v>767</v>
      </c>
      <c r="W11" s="320">
        <f t="shared" si="0"/>
        <v>1917</v>
      </c>
      <c r="X11" s="320">
        <v>612</v>
      </c>
      <c r="Y11" s="320">
        <v>435</v>
      </c>
      <c r="Z11" s="320">
        <v>1047</v>
      </c>
      <c r="AA11" s="320">
        <v>717</v>
      </c>
      <c r="AB11" s="320">
        <v>572</v>
      </c>
      <c r="AC11" s="320">
        <v>1289</v>
      </c>
      <c r="AD11" s="320">
        <v>669</v>
      </c>
      <c r="AE11" s="320">
        <v>527</v>
      </c>
      <c r="AF11" s="320">
        <v>1196</v>
      </c>
      <c r="AH11" s="334">
        <f t="shared" si="2"/>
        <v>-6.6945606694560666</v>
      </c>
      <c r="AI11" s="334">
        <f t="shared" si="3"/>
        <v>-7.8671328671328675</v>
      </c>
      <c r="AJ11" s="334">
        <f t="shared" si="4"/>
        <v>-7.2148952676493403</v>
      </c>
    </row>
    <row r="12" spans="1:36" x14ac:dyDescent="0.25">
      <c r="A12" s="379" t="s">
        <v>6</v>
      </c>
      <c r="C12" s="213">
        <v>16026</v>
      </c>
      <c r="D12" s="213">
        <v>8110</v>
      </c>
      <c r="E12" s="213">
        <v>24136</v>
      </c>
      <c r="F12" s="213">
        <v>13658</v>
      </c>
      <c r="G12" s="213">
        <v>6978</v>
      </c>
      <c r="H12" s="213">
        <v>20636</v>
      </c>
      <c r="I12" s="213">
        <v>11864</v>
      </c>
      <c r="J12" s="213">
        <v>6049</v>
      </c>
      <c r="K12" s="213">
        <v>17913</v>
      </c>
      <c r="L12" s="213">
        <v>10038</v>
      </c>
      <c r="M12" s="213">
        <v>5054</v>
      </c>
      <c r="N12" s="213">
        <v>15092</v>
      </c>
      <c r="O12" s="213">
        <v>8888</v>
      </c>
      <c r="P12" s="213">
        <v>4569</v>
      </c>
      <c r="Q12" s="213">
        <v>13457</v>
      </c>
      <c r="R12" s="213">
        <v>7539</v>
      </c>
      <c r="S12" s="213">
        <v>3931</v>
      </c>
      <c r="T12" s="213">
        <v>11470</v>
      </c>
      <c r="U12" s="213">
        <v>7197</v>
      </c>
      <c r="V12" s="213">
        <v>3869</v>
      </c>
      <c r="W12" s="320">
        <f t="shared" si="0"/>
        <v>11066</v>
      </c>
      <c r="X12" s="320">
        <v>5648</v>
      </c>
      <c r="Y12" s="320">
        <v>3041</v>
      </c>
      <c r="Z12" s="320">
        <v>8689</v>
      </c>
      <c r="AA12" s="320">
        <v>4927</v>
      </c>
      <c r="AB12" s="320">
        <v>3368</v>
      </c>
      <c r="AC12" s="320">
        <v>8299</v>
      </c>
      <c r="AD12" s="320">
        <v>4368</v>
      </c>
      <c r="AE12" s="320">
        <v>2856</v>
      </c>
      <c r="AF12" s="320">
        <v>7226</v>
      </c>
      <c r="AH12" s="334">
        <f t="shared" si="2"/>
        <v>-11.345646437994723</v>
      </c>
      <c r="AI12" s="334">
        <f t="shared" si="3"/>
        <v>-15.201900237529692</v>
      </c>
      <c r="AJ12" s="334">
        <f t="shared" si="4"/>
        <v>-12.929268586576695</v>
      </c>
    </row>
    <row r="13" spans="1:36" x14ac:dyDescent="0.25">
      <c r="A13" s="379" t="s">
        <v>83</v>
      </c>
      <c r="C13" s="213">
        <v>492</v>
      </c>
      <c r="D13" s="213">
        <v>199</v>
      </c>
      <c r="E13" s="213">
        <v>691</v>
      </c>
      <c r="F13" s="213">
        <v>436</v>
      </c>
      <c r="G13" s="213">
        <v>173</v>
      </c>
      <c r="H13" s="213">
        <v>609</v>
      </c>
      <c r="I13" s="213">
        <v>423</v>
      </c>
      <c r="J13" s="213">
        <v>170</v>
      </c>
      <c r="K13" s="213">
        <v>593</v>
      </c>
      <c r="L13" s="213">
        <v>365</v>
      </c>
      <c r="M13" s="213">
        <v>144</v>
      </c>
      <c r="N13" s="213">
        <v>509</v>
      </c>
      <c r="O13" s="213">
        <v>295</v>
      </c>
      <c r="P13" s="213">
        <v>132</v>
      </c>
      <c r="Q13" s="213">
        <v>427</v>
      </c>
      <c r="R13" s="213">
        <v>261</v>
      </c>
      <c r="S13" s="213">
        <v>130</v>
      </c>
      <c r="T13" s="213">
        <v>391</v>
      </c>
      <c r="U13" s="213">
        <v>263</v>
      </c>
      <c r="V13" s="213">
        <v>107</v>
      </c>
      <c r="W13" s="320">
        <f t="shared" si="0"/>
        <v>370</v>
      </c>
      <c r="X13" s="320">
        <v>204</v>
      </c>
      <c r="Y13" s="320">
        <v>89</v>
      </c>
      <c r="Z13" s="320">
        <v>293</v>
      </c>
      <c r="AA13" s="320">
        <v>197</v>
      </c>
      <c r="AB13" s="320">
        <v>97</v>
      </c>
      <c r="AC13" s="320">
        <v>294</v>
      </c>
      <c r="AD13" s="320">
        <v>148</v>
      </c>
      <c r="AE13" s="320">
        <v>95</v>
      </c>
      <c r="AF13" s="320">
        <v>243</v>
      </c>
      <c r="AH13" s="334">
        <f t="shared" si="2"/>
        <v>-24.873096446700508</v>
      </c>
      <c r="AI13" s="334">
        <f t="shared" si="3"/>
        <v>-2.0618556701030926</v>
      </c>
      <c r="AJ13" s="334">
        <f t="shared" si="4"/>
        <v>-17.346938775510203</v>
      </c>
    </row>
    <row r="14" spans="1:36" x14ac:dyDescent="0.25">
      <c r="A14" s="304" t="s">
        <v>108</v>
      </c>
      <c r="B14" s="304"/>
      <c r="C14" s="239">
        <v>192</v>
      </c>
      <c r="D14" s="239">
        <v>95</v>
      </c>
      <c r="E14" s="239">
        <v>287</v>
      </c>
      <c r="F14" s="213">
        <v>181</v>
      </c>
      <c r="G14" s="213">
        <v>75</v>
      </c>
      <c r="H14" s="213">
        <v>256</v>
      </c>
      <c r="I14" s="213">
        <v>179</v>
      </c>
      <c r="J14" s="213">
        <v>61</v>
      </c>
      <c r="K14" s="213">
        <v>240</v>
      </c>
      <c r="L14" s="213">
        <v>142</v>
      </c>
      <c r="M14" s="213">
        <v>54</v>
      </c>
      <c r="N14" s="213">
        <v>196</v>
      </c>
      <c r="O14" s="213">
        <v>116</v>
      </c>
      <c r="P14" s="213">
        <v>42</v>
      </c>
      <c r="Q14" s="213">
        <v>158</v>
      </c>
      <c r="R14" s="213">
        <v>100</v>
      </c>
      <c r="S14" s="304">
        <v>52</v>
      </c>
      <c r="T14" s="213">
        <v>152</v>
      </c>
      <c r="U14" s="213">
        <v>116</v>
      </c>
      <c r="V14" s="213">
        <v>40</v>
      </c>
      <c r="W14" s="320">
        <f t="shared" si="0"/>
        <v>156</v>
      </c>
      <c r="X14" s="320">
        <v>101</v>
      </c>
      <c r="Y14" s="320">
        <v>36</v>
      </c>
      <c r="Z14" s="320">
        <v>137</v>
      </c>
      <c r="AA14" s="320">
        <v>88</v>
      </c>
      <c r="AB14" s="320">
        <v>44</v>
      </c>
      <c r="AC14" s="320">
        <v>132</v>
      </c>
      <c r="AD14" s="320">
        <v>70</v>
      </c>
      <c r="AE14" s="320">
        <v>27</v>
      </c>
      <c r="AF14" s="320">
        <v>97</v>
      </c>
      <c r="AH14" s="334">
        <f t="shared" si="2"/>
        <v>-20.454545454545457</v>
      </c>
      <c r="AI14" s="334">
        <f t="shared" si="3"/>
        <v>-38.636363636363633</v>
      </c>
      <c r="AJ14" s="334">
        <f t="shared" si="4"/>
        <v>-26.515151515151516</v>
      </c>
    </row>
    <row r="15" spans="1:36" x14ac:dyDescent="0.25">
      <c r="A15" s="304" t="s">
        <v>4</v>
      </c>
      <c r="B15" s="304"/>
      <c r="C15" s="239">
        <v>300</v>
      </c>
      <c r="D15" s="239">
        <v>104</v>
      </c>
      <c r="E15" s="239">
        <v>404</v>
      </c>
      <c r="F15" s="213">
        <v>255</v>
      </c>
      <c r="G15" s="213">
        <v>98</v>
      </c>
      <c r="H15" s="213">
        <v>353</v>
      </c>
      <c r="I15" s="213">
        <v>244</v>
      </c>
      <c r="J15" s="213">
        <v>109</v>
      </c>
      <c r="K15" s="213">
        <v>353</v>
      </c>
      <c r="L15" s="213">
        <v>223</v>
      </c>
      <c r="M15" s="213">
        <v>90</v>
      </c>
      <c r="N15" s="213">
        <v>313</v>
      </c>
      <c r="O15" s="213">
        <v>179</v>
      </c>
      <c r="P15" s="213">
        <v>90</v>
      </c>
      <c r="Q15" s="213">
        <v>269</v>
      </c>
      <c r="R15" s="213">
        <v>161</v>
      </c>
      <c r="S15" s="304">
        <v>78</v>
      </c>
      <c r="T15" s="213">
        <v>239</v>
      </c>
      <c r="U15" s="213">
        <v>147</v>
      </c>
      <c r="V15" s="213">
        <v>67</v>
      </c>
      <c r="W15" s="320">
        <f t="shared" si="0"/>
        <v>214</v>
      </c>
      <c r="X15" s="320">
        <v>103</v>
      </c>
      <c r="Y15" s="320">
        <v>53</v>
      </c>
      <c r="Z15" s="320">
        <v>156</v>
      </c>
      <c r="AA15" s="320">
        <v>109</v>
      </c>
      <c r="AB15" s="320">
        <v>53</v>
      </c>
      <c r="AC15" s="320">
        <v>162</v>
      </c>
      <c r="AD15" s="320">
        <v>78</v>
      </c>
      <c r="AE15" s="320">
        <v>68</v>
      </c>
      <c r="AF15" s="320">
        <v>146</v>
      </c>
      <c r="AH15" s="334">
        <f t="shared" si="2"/>
        <v>-28.440366972477065</v>
      </c>
      <c r="AI15" s="334">
        <f t="shared" si="3"/>
        <v>28.30188679245283</v>
      </c>
      <c r="AJ15" s="334">
        <f t="shared" si="4"/>
        <v>-9.8765432098765427</v>
      </c>
    </row>
    <row r="16" spans="1:36" x14ac:dyDescent="0.25">
      <c r="A16" s="379" t="s">
        <v>7</v>
      </c>
      <c r="C16" s="213">
        <v>5304</v>
      </c>
      <c r="D16" s="213">
        <v>2351</v>
      </c>
      <c r="E16" s="213">
        <v>7655</v>
      </c>
      <c r="F16" s="213">
        <v>4319</v>
      </c>
      <c r="G16" s="213">
        <v>1946</v>
      </c>
      <c r="H16" s="213">
        <v>6265</v>
      </c>
      <c r="I16" s="213">
        <v>4066</v>
      </c>
      <c r="J16" s="213">
        <v>1737</v>
      </c>
      <c r="K16" s="213">
        <v>5803</v>
      </c>
      <c r="L16" s="213">
        <v>3597</v>
      </c>
      <c r="M16" s="213">
        <v>1547</v>
      </c>
      <c r="N16" s="213">
        <v>5144</v>
      </c>
      <c r="O16" s="213">
        <v>3089</v>
      </c>
      <c r="P16" s="213">
        <v>1364</v>
      </c>
      <c r="Q16" s="213">
        <v>4453</v>
      </c>
      <c r="R16" s="213">
        <v>2738</v>
      </c>
      <c r="S16" s="213">
        <v>1275</v>
      </c>
      <c r="T16" s="213">
        <v>4013</v>
      </c>
      <c r="U16" s="213">
        <v>2560</v>
      </c>
      <c r="V16" s="213">
        <v>1190</v>
      </c>
      <c r="W16" s="320">
        <f t="shared" si="0"/>
        <v>3750</v>
      </c>
      <c r="X16" s="320">
        <v>2045</v>
      </c>
      <c r="Y16" s="320">
        <v>957</v>
      </c>
      <c r="Z16" s="320">
        <v>3002</v>
      </c>
      <c r="AA16" s="320">
        <v>1747</v>
      </c>
      <c r="AB16" s="320">
        <v>949</v>
      </c>
      <c r="AC16" s="320">
        <v>2696</v>
      </c>
      <c r="AD16" s="320">
        <v>1476</v>
      </c>
      <c r="AE16" s="320">
        <v>802</v>
      </c>
      <c r="AF16" s="320">
        <v>2278</v>
      </c>
      <c r="AH16" s="334">
        <f t="shared" si="2"/>
        <v>-15.51230681167716</v>
      </c>
      <c r="AI16" s="334">
        <f t="shared" si="3"/>
        <v>-15.489989462592202</v>
      </c>
      <c r="AJ16" s="334">
        <f t="shared" si="4"/>
        <v>-15.504451038575667</v>
      </c>
    </row>
    <row r="17" spans="1:36" x14ac:dyDescent="0.25">
      <c r="A17" s="379" t="s">
        <v>145</v>
      </c>
      <c r="C17" s="213">
        <v>1048</v>
      </c>
      <c r="D17" s="213">
        <v>514</v>
      </c>
      <c r="E17" s="213">
        <v>1562</v>
      </c>
      <c r="F17" s="213">
        <v>837</v>
      </c>
      <c r="G17" s="213">
        <v>499</v>
      </c>
      <c r="H17" s="213">
        <v>1336</v>
      </c>
      <c r="I17" s="213">
        <v>821</v>
      </c>
      <c r="J17" s="213">
        <v>436</v>
      </c>
      <c r="K17" s="213">
        <v>1257</v>
      </c>
      <c r="L17" s="213">
        <v>670</v>
      </c>
      <c r="M17" s="213">
        <v>334</v>
      </c>
      <c r="N17" s="213">
        <v>1004</v>
      </c>
      <c r="O17" s="213">
        <v>582</v>
      </c>
      <c r="P17" s="213">
        <v>304</v>
      </c>
      <c r="Q17" s="213">
        <v>886</v>
      </c>
      <c r="R17" s="213">
        <v>509</v>
      </c>
      <c r="S17" s="213">
        <v>302</v>
      </c>
      <c r="T17" s="213">
        <v>811</v>
      </c>
      <c r="U17" s="213">
        <v>504</v>
      </c>
      <c r="V17" s="213">
        <v>253</v>
      </c>
      <c r="W17" s="320">
        <f t="shared" si="0"/>
        <v>757</v>
      </c>
      <c r="X17" s="320">
        <v>420</v>
      </c>
      <c r="Y17" s="320">
        <v>237</v>
      </c>
      <c r="Z17" s="320">
        <v>657</v>
      </c>
      <c r="AA17" s="320">
        <v>393</v>
      </c>
      <c r="AB17" s="320">
        <v>262</v>
      </c>
      <c r="AC17" s="320">
        <v>655</v>
      </c>
      <c r="AD17" s="320">
        <v>312</v>
      </c>
      <c r="AE17" s="320">
        <v>211</v>
      </c>
      <c r="AF17" s="320">
        <v>523</v>
      </c>
      <c r="AH17" s="334">
        <f t="shared" si="2"/>
        <v>-20.610687022900763</v>
      </c>
      <c r="AI17" s="334">
        <f t="shared" si="3"/>
        <v>-19.465648854961831</v>
      </c>
      <c r="AJ17" s="334">
        <f t="shared" si="4"/>
        <v>-20.152671755725191</v>
      </c>
    </row>
    <row r="18" spans="1:36" x14ac:dyDescent="0.25">
      <c r="A18" s="379" t="s">
        <v>8</v>
      </c>
      <c r="C18" s="213">
        <v>6484</v>
      </c>
      <c r="D18" s="213">
        <v>3053</v>
      </c>
      <c r="E18" s="213">
        <v>9537</v>
      </c>
      <c r="F18" s="213">
        <v>5442</v>
      </c>
      <c r="G18" s="213">
        <v>2628</v>
      </c>
      <c r="H18" s="213">
        <v>8070</v>
      </c>
      <c r="I18" s="213">
        <v>4868</v>
      </c>
      <c r="J18" s="213">
        <v>2408</v>
      </c>
      <c r="K18" s="213">
        <v>7276</v>
      </c>
      <c r="L18" s="213">
        <v>4247</v>
      </c>
      <c r="M18" s="213">
        <v>2116</v>
      </c>
      <c r="N18" s="213">
        <v>6363</v>
      </c>
      <c r="O18" s="213">
        <v>3762</v>
      </c>
      <c r="P18" s="213">
        <v>1919</v>
      </c>
      <c r="Q18" s="213">
        <v>5681</v>
      </c>
      <c r="R18" s="213">
        <v>3147</v>
      </c>
      <c r="S18" s="213">
        <v>1743</v>
      </c>
      <c r="T18" s="213">
        <v>4890</v>
      </c>
      <c r="U18" s="213">
        <v>3026</v>
      </c>
      <c r="V18" s="213">
        <v>1690</v>
      </c>
      <c r="W18" s="320">
        <f t="shared" si="0"/>
        <v>4716</v>
      </c>
      <c r="X18" s="320">
        <v>2401</v>
      </c>
      <c r="Y18" s="320">
        <v>1323</v>
      </c>
      <c r="Z18" s="320">
        <v>3724</v>
      </c>
      <c r="AA18" s="320">
        <v>2098</v>
      </c>
      <c r="AB18" s="320">
        <v>1356</v>
      </c>
      <c r="AC18" s="320">
        <v>3454</v>
      </c>
      <c r="AD18" s="320">
        <v>1734</v>
      </c>
      <c r="AE18" s="320">
        <v>1070</v>
      </c>
      <c r="AF18" s="320">
        <v>2804</v>
      </c>
      <c r="AH18" s="334">
        <f t="shared" si="2"/>
        <v>-17.349857006673023</v>
      </c>
      <c r="AI18" s="334">
        <f t="shared" si="3"/>
        <v>-21.091445427728615</v>
      </c>
      <c r="AJ18" s="334">
        <f t="shared" si="4"/>
        <v>-18.818760856977416</v>
      </c>
    </row>
    <row r="19" spans="1:36" x14ac:dyDescent="0.25">
      <c r="A19" s="379" t="s">
        <v>9</v>
      </c>
      <c r="C19" s="213">
        <v>6390</v>
      </c>
      <c r="D19" s="213">
        <v>3382</v>
      </c>
      <c r="E19" s="213">
        <v>9772</v>
      </c>
      <c r="F19" s="213">
        <v>5439</v>
      </c>
      <c r="G19" s="213">
        <v>2947</v>
      </c>
      <c r="H19" s="213">
        <v>8386</v>
      </c>
      <c r="I19" s="213">
        <v>4925</v>
      </c>
      <c r="J19" s="213">
        <v>2872</v>
      </c>
      <c r="K19" s="213">
        <v>7797</v>
      </c>
      <c r="L19" s="213">
        <v>4235</v>
      </c>
      <c r="M19" s="213">
        <v>2383</v>
      </c>
      <c r="N19" s="213">
        <v>6618</v>
      </c>
      <c r="O19" s="213">
        <v>3797</v>
      </c>
      <c r="P19" s="213">
        <v>2166</v>
      </c>
      <c r="Q19" s="213">
        <v>5963</v>
      </c>
      <c r="R19" s="213">
        <v>3133</v>
      </c>
      <c r="S19" s="213">
        <v>1837</v>
      </c>
      <c r="T19" s="213">
        <v>4970</v>
      </c>
      <c r="U19" s="213">
        <v>3109</v>
      </c>
      <c r="V19" s="213">
        <v>1778</v>
      </c>
      <c r="W19" s="320">
        <f t="shared" si="0"/>
        <v>4887</v>
      </c>
      <c r="X19" s="320">
        <v>2376</v>
      </c>
      <c r="Y19" s="320">
        <v>1407</v>
      </c>
      <c r="Z19" s="320">
        <v>3783</v>
      </c>
      <c r="AA19" s="320">
        <v>1764</v>
      </c>
      <c r="AB19" s="320">
        <v>1367</v>
      </c>
      <c r="AC19" s="320">
        <v>3132</v>
      </c>
      <c r="AD19" s="320">
        <v>1548</v>
      </c>
      <c r="AE19" s="320">
        <v>1087</v>
      </c>
      <c r="AF19" s="320">
        <v>2635</v>
      </c>
      <c r="AH19" s="334">
        <f t="shared" si="2"/>
        <v>-12.244897959183673</v>
      </c>
      <c r="AI19" s="334">
        <f t="shared" si="3"/>
        <v>-20.482809070958304</v>
      </c>
      <c r="AJ19" s="334">
        <f t="shared" si="4"/>
        <v>-15.868454661558109</v>
      </c>
    </row>
    <row r="20" spans="1:36" x14ac:dyDescent="0.25">
      <c r="A20" s="379" t="s">
        <v>10</v>
      </c>
      <c r="C20" s="213">
        <v>1980</v>
      </c>
      <c r="D20" s="213">
        <v>956</v>
      </c>
      <c r="E20" s="213">
        <v>2936</v>
      </c>
      <c r="F20" s="213">
        <v>1581</v>
      </c>
      <c r="G20" s="213">
        <v>825</v>
      </c>
      <c r="H20" s="213">
        <v>2406</v>
      </c>
      <c r="I20" s="213">
        <v>1244</v>
      </c>
      <c r="J20" s="213">
        <v>672</v>
      </c>
      <c r="K20" s="213">
        <v>1916</v>
      </c>
      <c r="L20" s="213">
        <v>1048</v>
      </c>
      <c r="M20" s="213">
        <v>583</v>
      </c>
      <c r="N20" s="213">
        <v>1631</v>
      </c>
      <c r="O20" s="213">
        <v>898</v>
      </c>
      <c r="P20" s="213">
        <v>539</v>
      </c>
      <c r="Q20" s="213">
        <v>1437</v>
      </c>
      <c r="R20" s="213">
        <v>782</v>
      </c>
      <c r="S20" s="213">
        <v>451</v>
      </c>
      <c r="T20" s="213">
        <v>1233</v>
      </c>
      <c r="U20" s="213">
        <v>721</v>
      </c>
      <c r="V20" s="213">
        <v>423</v>
      </c>
      <c r="W20" s="320">
        <f t="shared" si="0"/>
        <v>1144</v>
      </c>
      <c r="X20" s="320">
        <v>555</v>
      </c>
      <c r="Y20" s="320">
        <v>318</v>
      </c>
      <c r="Z20" s="320">
        <v>873</v>
      </c>
      <c r="AA20" s="320">
        <v>465</v>
      </c>
      <c r="AB20" s="320">
        <v>282</v>
      </c>
      <c r="AC20" s="320">
        <v>747</v>
      </c>
      <c r="AD20" s="320">
        <v>414</v>
      </c>
      <c r="AE20" s="320">
        <v>244</v>
      </c>
      <c r="AF20" s="320">
        <v>658</v>
      </c>
      <c r="AH20" s="334">
        <f t="shared" si="2"/>
        <v>-10.967741935483872</v>
      </c>
      <c r="AI20" s="334">
        <f t="shared" si="3"/>
        <v>-13.475177304964539</v>
      </c>
      <c r="AJ20" s="334">
        <f t="shared" si="4"/>
        <v>-11.914323962516733</v>
      </c>
    </row>
    <row r="21" spans="1:36" x14ac:dyDescent="0.25">
      <c r="A21" s="304" t="s">
        <v>11</v>
      </c>
      <c r="C21" s="213">
        <v>2664</v>
      </c>
      <c r="D21" s="213">
        <v>1221</v>
      </c>
      <c r="E21" s="213">
        <v>3885</v>
      </c>
      <c r="F21" s="213">
        <v>2228</v>
      </c>
      <c r="G21" s="213">
        <v>1062</v>
      </c>
      <c r="H21" s="213">
        <v>3290</v>
      </c>
      <c r="I21" s="213">
        <v>1917</v>
      </c>
      <c r="J21" s="213">
        <v>873</v>
      </c>
      <c r="K21" s="213">
        <v>2790</v>
      </c>
      <c r="L21" s="213">
        <v>1663</v>
      </c>
      <c r="M21" s="213">
        <v>760</v>
      </c>
      <c r="N21" s="213">
        <v>2423</v>
      </c>
      <c r="O21" s="213">
        <v>1292</v>
      </c>
      <c r="P21" s="213">
        <v>597</v>
      </c>
      <c r="Q21" s="213">
        <v>1889</v>
      </c>
      <c r="R21" s="213">
        <v>1112</v>
      </c>
      <c r="S21" s="213">
        <v>563</v>
      </c>
      <c r="T21" s="213">
        <v>1675</v>
      </c>
      <c r="U21" s="213">
        <v>985</v>
      </c>
      <c r="V21" s="213">
        <v>486</v>
      </c>
      <c r="W21" s="320">
        <f t="shared" si="0"/>
        <v>1471</v>
      </c>
      <c r="X21" s="320">
        <v>769</v>
      </c>
      <c r="Y21" s="320">
        <v>354</v>
      </c>
      <c r="Z21" s="320">
        <v>1123</v>
      </c>
      <c r="AA21" s="320">
        <v>632</v>
      </c>
      <c r="AB21" s="320">
        <v>347</v>
      </c>
      <c r="AC21" s="320">
        <v>979</v>
      </c>
      <c r="AD21" s="320">
        <v>526</v>
      </c>
      <c r="AE21" s="320">
        <v>268</v>
      </c>
      <c r="AF21" s="320">
        <v>794</v>
      </c>
      <c r="AH21" s="334">
        <f t="shared" si="2"/>
        <v>-16.77215189873418</v>
      </c>
      <c r="AI21" s="334">
        <f t="shared" si="3"/>
        <v>-22.766570605187319</v>
      </c>
      <c r="AJ21" s="334">
        <f t="shared" si="4"/>
        <v>-18.896833503575078</v>
      </c>
    </row>
    <row r="22" spans="1:36" x14ac:dyDescent="0.25">
      <c r="A22" s="304" t="s">
        <v>12</v>
      </c>
      <c r="C22" s="213">
        <v>13093</v>
      </c>
      <c r="D22" s="213">
        <v>7275</v>
      </c>
      <c r="E22" s="213">
        <v>20368</v>
      </c>
      <c r="F22" s="213">
        <v>11080</v>
      </c>
      <c r="G22" s="213">
        <v>6251</v>
      </c>
      <c r="H22" s="213">
        <v>17331</v>
      </c>
      <c r="I22" s="213">
        <v>9945</v>
      </c>
      <c r="J22" s="213">
        <v>5626</v>
      </c>
      <c r="K22" s="213">
        <v>15571</v>
      </c>
      <c r="L22" s="213">
        <v>8499</v>
      </c>
      <c r="M22" s="213">
        <v>4729</v>
      </c>
      <c r="N22" s="213">
        <v>13228</v>
      </c>
      <c r="O22" s="213">
        <v>8052</v>
      </c>
      <c r="P22" s="213">
        <v>4631</v>
      </c>
      <c r="Q22" s="213">
        <v>12683</v>
      </c>
      <c r="R22" s="213">
        <v>6819</v>
      </c>
      <c r="S22" s="213">
        <v>4075</v>
      </c>
      <c r="T22" s="213">
        <v>10894</v>
      </c>
      <c r="U22" s="213">
        <v>6563</v>
      </c>
      <c r="V22" s="213">
        <v>3791</v>
      </c>
      <c r="W22" s="320">
        <f t="shared" si="0"/>
        <v>10354</v>
      </c>
      <c r="X22" s="320">
        <v>5148</v>
      </c>
      <c r="Y22" s="320">
        <v>3176</v>
      </c>
      <c r="Z22" s="320">
        <v>8324</v>
      </c>
      <c r="AA22" s="320">
        <v>4257</v>
      </c>
      <c r="AB22" s="320">
        <v>3129</v>
      </c>
      <c r="AC22" s="320">
        <v>7389</v>
      </c>
      <c r="AD22" s="320">
        <v>3737</v>
      </c>
      <c r="AE22" s="320">
        <v>2586</v>
      </c>
      <c r="AF22" s="320">
        <v>6323</v>
      </c>
      <c r="AH22" s="334">
        <f t="shared" si="2"/>
        <v>-12.21517500587268</v>
      </c>
      <c r="AI22" s="334">
        <f t="shared" si="3"/>
        <v>-17.353787152444873</v>
      </c>
      <c r="AJ22" s="334">
        <f t="shared" si="4"/>
        <v>-14.426850724049261</v>
      </c>
    </row>
    <row r="23" spans="1:36" x14ac:dyDescent="0.25">
      <c r="A23" s="304" t="s">
        <v>13</v>
      </c>
      <c r="C23" s="213">
        <v>3680</v>
      </c>
      <c r="D23" s="213">
        <v>1819</v>
      </c>
      <c r="E23" s="213">
        <v>5499</v>
      </c>
      <c r="F23" s="213">
        <v>3016</v>
      </c>
      <c r="G23" s="213">
        <v>1557</v>
      </c>
      <c r="H23" s="213">
        <v>4573</v>
      </c>
      <c r="I23" s="213">
        <v>2449</v>
      </c>
      <c r="J23" s="213">
        <v>1284</v>
      </c>
      <c r="K23" s="213">
        <v>3733</v>
      </c>
      <c r="L23" s="213">
        <v>2076</v>
      </c>
      <c r="M23" s="213">
        <v>1007</v>
      </c>
      <c r="N23" s="213">
        <v>3083</v>
      </c>
      <c r="O23" s="213">
        <v>1779</v>
      </c>
      <c r="P23" s="213">
        <v>899</v>
      </c>
      <c r="Q23" s="213">
        <v>2678</v>
      </c>
      <c r="R23" s="213">
        <v>1446</v>
      </c>
      <c r="S23" s="213">
        <v>691</v>
      </c>
      <c r="T23" s="213">
        <v>2137</v>
      </c>
      <c r="U23" s="213">
        <v>1298</v>
      </c>
      <c r="V23" s="213">
        <v>671</v>
      </c>
      <c r="W23" s="320">
        <f t="shared" si="0"/>
        <v>1969</v>
      </c>
      <c r="X23" s="320">
        <v>1054</v>
      </c>
      <c r="Y23" s="320">
        <v>536</v>
      </c>
      <c r="Z23" s="320">
        <v>1590</v>
      </c>
      <c r="AA23" s="320">
        <v>755</v>
      </c>
      <c r="AB23" s="320">
        <v>457</v>
      </c>
      <c r="AC23" s="320">
        <v>1212</v>
      </c>
      <c r="AD23" s="320">
        <v>625</v>
      </c>
      <c r="AE23" s="320">
        <v>410</v>
      </c>
      <c r="AF23" s="320">
        <v>1036</v>
      </c>
      <c r="AH23" s="334">
        <f t="shared" si="2"/>
        <v>-17.218543046357617</v>
      </c>
      <c r="AI23" s="334">
        <f t="shared" si="3"/>
        <v>-10.284463894967178</v>
      </c>
      <c r="AJ23" s="334">
        <f t="shared" si="4"/>
        <v>-14.521452145214523</v>
      </c>
    </row>
    <row r="24" spans="1:36" x14ac:dyDescent="0.25">
      <c r="A24" s="304" t="s">
        <v>14</v>
      </c>
      <c r="C24" s="213">
        <v>733</v>
      </c>
      <c r="D24" s="213">
        <v>402</v>
      </c>
      <c r="E24" s="213">
        <v>1135</v>
      </c>
      <c r="F24" s="213">
        <v>572</v>
      </c>
      <c r="G24" s="213">
        <v>324</v>
      </c>
      <c r="H24" s="213">
        <v>896</v>
      </c>
      <c r="I24" s="213">
        <v>555</v>
      </c>
      <c r="J24" s="213">
        <v>330</v>
      </c>
      <c r="K24" s="213">
        <v>885</v>
      </c>
      <c r="L24" s="213">
        <v>463</v>
      </c>
      <c r="M24" s="213">
        <v>259</v>
      </c>
      <c r="N24" s="213">
        <v>722</v>
      </c>
      <c r="O24" s="213">
        <v>464</v>
      </c>
      <c r="P24" s="213">
        <v>223</v>
      </c>
      <c r="Q24" s="213">
        <v>687</v>
      </c>
      <c r="R24" s="213">
        <v>355</v>
      </c>
      <c r="S24" s="213">
        <v>196</v>
      </c>
      <c r="T24" s="213">
        <v>551</v>
      </c>
      <c r="U24" s="213">
        <v>387</v>
      </c>
      <c r="V24" s="213">
        <v>194</v>
      </c>
      <c r="W24" s="320">
        <f t="shared" si="0"/>
        <v>581</v>
      </c>
      <c r="X24" s="320">
        <v>255</v>
      </c>
      <c r="Y24" s="320">
        <v>145</v>
      </c>
      <c r="Z24" s="320">
        <v>400</v>
      </c>
      <c r="AA24" s="320">
        <v>199</v>
      </c>
      <c r="AB24" s="320">
        <v>110</v>
      </c>
      <c r="AC24" s="320">
        <v>309</v>
      </c>
      <c r="AD24" s="320">
        <v>172</v>
      </c>
      <c r="AE24" s="320">
        <v>111</v>
      </c>
      <c r="AF24" s="320">
        <v>283</v>
      </c>
      <c r="AH24" s="334">
        <f t="shared" si="2"/>
        <v>-13.5678391959799</v>
      </c>
      <c r="AI24" s="334">
        <f t="shared" si="3"/>
        <v>0.90909090909090906</v>
      </c>
      <c r="AJ24" s="334">
        <f t="shared" si="4"/>
        <v>-8.4142394822006477</v>
      </c>
    </row>
    <row r="25" spans="1:36" x14ac:dyDescent="0.25">
      <c r="A25" s="304" t="s">
        <v>15</v>
      </c>
      <c r="C25" s="213">
        <v>21417</v>
      </c>
      <c r="D25" s="213">
        <v>10484</v>
      </c>
      <c r="E25" s="213">
        <v>31901</v>
      </c>
      <c r="F25" s="213">
        <v>17728</v>
      </c>
      <c r="G25" s="213">
        <v>8632</v>
      </c>
      <c r="H25" s="213">
        <v>26360</v>
      </c>
      <c r="I25" s="213">
        <v>15094</v>
      </c>
      <c r="J25" s="213">
        <v>7407</v>
      </c>
      <c r="K25" s="213">
        <v>22501</v>
      </c>
      <c r="L25" s="213">
        <v>12932</v>
      </c>
      <c r="M25" s="213">
        <v>6283</v>
      </c>
      <c r="N25" s="213">
        <v>19215</v>
      </c>
      <c r="O25" s="213">
        <v>12440</v>
      </c>
      <c r="P25" s="213">
        <v>5916</v>
      </c>
      <c r="Q25" s="213">
        <v>18356</v>
      </c>
      <c r="R25" s="213">
        <v>10378</v>
      </c>
      <c r="S25" s="213">
        <v>4997</v>
      </c>
      <c r="T25" s="213">
        <v>15375</v>
      </c>
      <c r="U25" s="213">
        <v>10262</v>
      </c>
      <c r="V25" s="213">
        <v>4797</v>
      </c>
      <c r="W25" s="320">
        <v>15060</v>
      </c>
      <c r="X25" s="320">
        <v>7767</v>
      </c>
      <c r="Y25" s="320">
        <v>3625</v>
      </c>
      <c r="Z25" s="320">
        <v>11392</v>
      </c>
      <c r="AA25" s="320">
        <v>5951</v>
      </c>
      <c r="AB25" s="320">
        <v>3388</v>
      </c>
      <c r="AC25" s="320">
        <v>9339</v>
      </c>
      <c r="AD25" s="320">
        <v>4862</v>
      </c>
      <c r="AE25" s="320">
        <v>2638</v>
      </c>
      <c r="AF25" s="320">
        <v>7501</v>
      </c>
      <c r="AH25" s="334">
        <f t="shared" si="2"/>
        <v>-18.299445471349355</v>
      </c>
      <c r="AI25" s="334">
        <f t="shared" si="3"/>
        <v>-22.136953955135773</v>
      </c>
      <c r="AJ25" s="334">
        <f t="shared" si="4"/>
        <v>-19.680908020130637</v>
      </c>
    </row>
    <row r="26" spans="1:36" x14ac:dyDescent="0.25">
      <c r="A26" s="304" t="s">
        <v>16</v>
      </c>
      <c r="C26" s="213">
        <v>11823</v>
      </c>
      <c r="D26" s="213">
        <v>5824</v>
      </c>
      <c r="E26" s="213">
        <v>17647</v>
      </c>
      <c r="F26" s="213">
        <v>10089</v>
      </c>
      <c r="G26" s="213">
        <v>5089</v>
      </c>
      <c r="H26" s="213">
        <v>15178</v>
      </c>
      <c r="I26" s="213">
        <v>8924</v>
      </c>
      <c r="J26" s="213">
        <v>4590</v>
      </c>
      <c r="K26" s="213">
        <v>13514</v>
      </c>
      <c r="L26" s="213">
        <v>7530</v>
      </c>
      <c r="M26" s="213">
        <v>3661</v>
      </c>
      <c r="N26" s="213">
        <v>11191</v>
      </c>
      <c r="O26" s="213">
        <v>6714</v>
      </c>
      <c r="P26" s="213">
        <v>3302</v>
      </c>
      <c r="Q26" s="213">
        <v>10016</v>
      </c>
      <c r="R26" s="213">
        <v>5370</v>
      </c>
      <c r="S26" s="213">
        <v>2816</v>
      </c>
      <c r="T26" s="213">
        <v>8186</v>
      </c>
      <c r="U26" s="213">
        <v>5155</v>
      </c>
      <c r="V26" s="213">
        <v>2589</v>
      </c>
      <c r="W26" s="320">
        <f>U26+V26</f>
        <v>7744</v>
      </c>
      <c r="X26" s="320">
        <v>3778</v>
      </c>
      <c r="Y26" s="320">
        <v>1938</v>
      </c>
      <c r="Z26" s="320">
        <v>5716</v>
      </c>
      <c r="AA26" s="320">
        <v>2910</v>
      </c>
      <c r="AB26" s="320">
        <v>1776</v>
      </c>
      <c r="AC26" s="320">
        <v>4690</v>
      </c>
      <c r="AD26" s="320">
        <v>2323</v>
      </c>
      <c r="AE26" s="320">
        <v>1374</v>
      </c>
      <c r="AF26" s="320">
        <v>3699</v>
      </c>
      <c r="AH26" s="334">
        <f t="shared" si="2"/>
        <v>-20.171821305841924</v>
      </c>
      <c r="AI26" s="334">
        <f t="shared" si="3"/>
        <v>-22.635135135135133</v>
      </c>
      <c r="AJ26" s="334">
        <f t="shared" si="4"/>
        <v>-21.130063965884862</v>
      </c>
    </row>
    <row r="27" spans="1:36" x14ac:dyDescent="0.25">
      <c r="A27" s="304" t="s">
        <v>17</v>
      </c>
      <c r="C27" s="213">
        <v>1484</v>
      </c>
      <c r="D27" s="213">
        <v>654</v>
      </c>
      <c r="E27" s="213">
        <v>2138</v>
      </c>
      <c r="F27" s="213">
        <v>1246</v>
      </c>
      <c r="G27" s="213">
        <v>577</v>
      </c>
      <c r="H27" s="213">
        <v>1823</v>
      </c>
      <c r="I27" s="213">
        <v>1027</v>
      </c>
      <c r="J27" s="213">
        <v>461</v>
      </c>
      <c r="K27" s="213">
        <v>1488</v>
      </c>
      <c r="L27" s="213">
        <v>856</v>
      </c>
      <c r="M27" s="213">
        <v>389</v>
      </c>
      <c r="N27" s="213">
        <v>1245</v>
      </c>
      <c r="O27" s="213">
        <v>718</v>
      </c>
      <c r="P27" s="213">
        <v>367</v>
      </c>
      <c r="Q27" s="213">
        <v>1085</v>
      </c>
      <c r="R27" s="213">
        <v>592</v>
      </c>
      <c r="S27" s="213">
        <v>282</v>
      </c>
      <c r="T27" s="213">
        <v>874</v>
      </c>
      <c r="U27" s="213">
        <v>636</v>
      </c>
      <c r="V27" s="213">
        <v>278</v>
      </c>
      <c r="W27" s="320">
        <f>U27+V27</f>
        <v>914</v>
      </c>
      <c r="X27" s="320">
        <v>402</v>
      </c>
      <c r="Y27" s="320">
        <v>197</v>
      </c>
      <c r="Z27" s="320">
        <v>599</v>
      </c>
      <c r="AA27" s="320">
        <v>260</v>
      </c>
      <c r="AB27" s="320">
        <v>144</v>
      </c>
      <c r="AC27" s="320">
        <v>404</v>
      </c>
      <c r="AD27" s="320">
        <v>168</v>
      </c>
      <c r="AE27" s="320">
        <v>81</v>
      </c>
      <c r="AF27" s="320">
        <v>249</v>
      </c>
      <c r="AH27" s="334">
        <f t="shared" si="2"/>
        <v>-35.384615384615387</v>
      </c>
      <c r="AI27" s="334">
        <f t="shared" si="3"/>
        <v>-43.75</v>
      </c>
      <c r="AJ27" s="334">
        <f t="shared" si="4"/>
        <v>-38.366336633663366</v>
      </c>
    </row>
    <row r="28" spans="1:36" x14ac:dyDescent="0.25">
      <c r="A28" s="304" t="s">
        <v>18</v>
      </c>
      <c r="C28" s="213">
        <v>7540</v>
      </c>
      <c r="D28" s="213">
        <v>3864</v>
      </c>
      <c r="E28" s="213">
        <v>11404</v>
      </c>
      <c r="F28" s="213">
        <v>6380</v>
      </c>
      <c r="G28" s="213">
        <v>3286</v>
      </c>
      <c r="H28" s="213">
        <v>9666</v>
      </c>
      <c r="I28" s="213">
        <v>5521</v>
      </c>
      <c r="J28" s="213">
        <v>2832</v>
      </c>
      <c r="K28" s="213">
        <v>8353</v>
      </c>
      <c r="L28" s="213">
        <v>4698</v>
      </c>
      <c r="M28" s="213">
        <v>2449</v>
      </c>
      <c r="N28" s="213">
        <v>7147</v>
      </c>
      <c r="O28" s="213">
        <v>4504</v>
      </c>
      <c r="P28" s="213">
        <v>2427</v>
      </c>
      <c r="Q28" s="213">
        <v>6931</v>
      </c>
      <c r="R28" s="213">
        <v>3687</v>
      </c>
      <c r="S28" s="213">
        <v>1978</v>
      </c>
      <c r="T28" s="213">
        <v>5665</v>
      </c>
      <c r="U28" s="213">
        <v>3538</v>
      </c>
      <c r="V28" s="213">
        <v>1793</v>
      </c>
      <c r="W28" s="320">
        <f>U28+V28</f>
        <v>5331</v>
      </c>
      <c r="X28" s="320">
        <v>2316</v>
      </c>
      <c r="Y28" s="320">
        <v>1178</v>
      </c>
      <c r="Z28" s="320">
        <v>3494</v>
      </c>
      <c r="AA28" s="320">
        <v>1925</v>
      </c>
      <c r="AB28" s="320">
        <v>1233</v>
      </c>
      <c r="AC28" s="320">
        <v>3159</v>
      </c>
      <c r="AD28" s="320">
        <v>1446</v>
      </c>
      <c r="AE28" s="320">
        <v>854</v>
      </c>
      <c r="AF28" s="320">
        <v>2300</v>
      </c>
      <c r="AH28" s="334">
        <f t="shared" si="2"/>
        <v>-24.88311688311688</v>
      </c>
      <c r="AI28" s="334">
        <f t="shared" si="3"/>
        <v>-30.738037307380374</v>
      </c>
      <c r="AJ28" s="334">
        <f t="shared" si="4"/>
        <v>-27.192149414371634</v>
      </c>
    </row>
    <row r="29" spans="1:36" x14ac:dyDescent="0.25">
      <c r="A29" s="304" t="s">
        <v>19</v>
      </c>
      <c r="C29" s="213">
        <v>14587</v>
      </c>
      <c r="D29" s="213">
        <v>7473</v>
      </c>
      <c r="E29" s="213">
        <v>22060</v>
      </c>
      <c r="F29" s="213">
        <v>11955</v>
      </c>
      <c r="G29" s="213">
        <v>6117</v>
      </c>
      <c r="H29" s="213">
        <v>18072</v>
      </c>
      <c r="I29" s="213">
        <v>10702</v>
      </c>
      <c r="J29" s="213">
        <v>5387</v>
      </c>
      <c r="K29" s="213">
        <v>16089</v>
      </c>
      <c r="L29" s="213">
        <v>9025</v>
      </c>
      <c r="M29" s="213">
        <v>4626</v>
      </c>
      <c r="N29" s="213">
        <v>13651</v>
      </c>
      <c r="O29" s="213">
        <v>8238</v>
      </c>
      <c r="P29" s="213">
        <v>4144</v>
      </c>
      <c r="Q29" s="213">
        <v>12382</v>
      </c>
      <c r="R29" s="213">
        <v>6822</v>
      </c>
      <c r="S29" s="213">
        <v>3614</v>
      </c>
      <c r="T29" s="213">
        <v>10436</v>
      </c>
      <c r="U29" s="213">
        <v>6729</v>
      </c>
      <c r="V29" s="213">
        <v>3451</v>
      </c>
      <c r="W29" s="320">
        <f>U29+V29</f>
        <v>10180</v>
      </c>
      <c r="X29" s="320">
        <v>4938</v>
      </c>
      <c r="Y29" s="320">
        <v>2493</v>
      </c>
      <c r="Z29" s="320">
        <v>7431</v>
      </c>
      <c r="AA29" s="320">
        <v>4089</v>
      </c>
      <c r="AB29" s="320">
        <v>2522</v>
      </c>
      <c r="AC29" s="320">
        <v>6612</v>
      </c>
      <c r="AD29" s="320">
        <v>3578</v>
      </c>
      <c r="AE29" s="320">
        <v>2130</v>
      </c>
      <c r="AF29" s="320">
        <v>5708</v>
      </c>
      <c r="AH29" s="334">
        <f t="shared" si="2"/>
        <v>-12.496943017852775</v>
      </c>
      <c r="AI29" s="334">
        <f t="shared" si="3"/>
        <v>-15.543219666931007</v>
      </c>
      <c r="AJ29" s="334">
        <f t="shared" si="4"/>
        <v>-13.67211131276467</v>
      </c>
    </row>
    <row r="30" spans="1:36" x14ac:dyDescent="0.25">
      <c r="A30" s="304" t="s">
        <v>20</v>
      </c>
      <c r="C30" s="213">
        <v>3205</v>
      </c>
      <c r="D30" s="213">
        <v>1857</v>
      </c>
      <c r="E30" s="213">
        <v>5062</v>
      </c>
      <c r="F30" s="213">
        <v>2627</v>
      </c>
      <c r="G30" s="213">
        <v>1511</v>
      </c>
      <c r="H30" s="213">
        <v>4138</v>
      </c>
      <c r="I30" s="213">
        <v>2264</v>
      </c>
      <c r="J30" s="213">
        <v>1314</v>
      </c>
      <c r="K30" s="213">
        <v>3578</v>
      </c>
      <c r="L30" s="213">
        <v>1942</v>
      </c>
      <c r="M30" s="213">
        <v>1146</v>
      </c>
      <c r="N30" s="213">
        <v>3088</v>
      </c>
      <c r="O30" s="213">
        <v>1940</v>
      </c>
      <c r="P30" s="213">
        <v>1111</v>
      </c>
      <c r="Q30" s="213">
        <v>3051</v>
      </c>
      <c r="R30" s="213">
        <v>1751</v>
      </c>
      <c r="S30" s="213">
        <v>1010</v>
      </c>
      <c r="T30" s="213">
        <v>2761</v>
      </c>
      <c r="U30" s="213">
        <v>1595</v>
      </c>
      <c r="V30" s="213">
        <v>945</v>
      </c>
      <c r="W30" s="320">
        <f>U30+V30</f>
        <v>2540</v>
      </c>
      <c r="X30" s="320">
        <v>1171</v>
      </c>
      <c r="Y30" s="320">
        <v>772</v>
      </c>
      <c r="Z30" s="320">
        <v>1943</v>
      </c>
      <c r="AA30" s="320">
        <v>1097</v>
      </c>
      <c r="AB30" s="320">
        <v>796</v>
      </c>
      <c r="AC30" s="320">
        <v>1893</v>
      </c>
      <c r="AD30" s="320">
        <v>781</v>
      </c>
      <c r="AE30" s="320">
        <v>604</v>
      </c>
      <c r="AF30" s="320">
        <v>1385</v>
      </c>
      <c r="AH30" s="334">
        <f t="shared" si="2"/>
        <v>-28.805834092980859</v>
      </c>
      <c r="AI30" s="334">
        <f t="shared" si="3"/>
        <v>-24.120603015075375</v>
      </c>
      <c r="AJ30" s="334">
        <f t="shared" si="4"/>
        <v>-26.835710512414156</v>
      </c>
    </row>
    <row r="31" spans="1:36" x14ac:dyDescent="0.25">
      <c r="A31" s="30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320"/>
      <c r="X31" s="320"/>
      <c r="Y31" s="320"/>
      <c r="Z31" s="320"/>
      <c r="AD31"/>
      <c r="AE31"/>
      <c r="AF31"/>
    </row>
    <row r="32" spans="1:36" s="288" customFormat="1" x14ac:dyDescent="0.25">
      <c r="A32" s="279" t="s">
        <v>21</v>
      </c>
      <c r="C32" s="248">
        <v>24710</v>
      </c>
      <c r="D32" s="248">
        <v>13005</v>
      </c>
      <c r="E32" s="248">
        <v>37715</v>
      </c>
      <c r="F32" s="248">
        <v>21008</v>
      </c>
      <c r="G32" s="248">
        <v>11100</v>
      </c>
      <c r="H32" s="248">
        <v>32108</v>
      </c>
      <c r="I32" s="248">
        <v>18303</v>
      </c>
      <c r="J32" s="248">
        <v>9721</v>
      </c>
      <c r="K32" s="248">
        <v>28024</v>
      </c>
      <c r="L32" s="248">
        <v>15875</v>
      </c>
      <c r="M32" s="248">
        <v>8254</v>
      </c>
      <c r="N32" s="248">
        <v>24129</v>
      </c>
      <c r="O32" s="248">
        <v>13826</v>
      </c>
      <c r="P32" s="248">
        <v>7398</v>
      </c>
      <c r="Q32" s="248">
        <v>21224</v>
      </c>
      <c r="R32" s="248">
        <v>11798</v>
      </c>
      <c r="S32" s="248">
        <v>6449</v>
      </c>
      <c r="T32" s="248">
        <v>18247</v>
      </c>
      <c r="U32" s="248">
        <v>11693</v>
      </c>
      <c r="V32" s="248">
        <v>6555</v>
      </c>
      <c r="W32" s="273">
        <f>U32+V32</f>
        <v>18248</v>
      </c>
      <c r="X32" s="273">
        <v>8895</v>
      </c>
      <c r="Y32" s="273">
        <v>5133</v>
      </c>
      <c r="Z32" s="273">
        <v>14028</v>
      </c>
      <c r="AA32" s="273">
        <v>7686</v>
      </c>
      <c r="AB32" s="273">
        <v>5416</v>
      </c>
      <c r="AC32" s="273">
        <v>13106</v>
      </c>
      <c r="AD32" s="273">
        <v>6754</v>
      </c>
      <c r="AE32" s="273">
        <v>4654</v>
      </c>
      <c r="AF32" s="273">
        <v>11410</v>
      </c>
      <c r="AH32" s="289">
        <f t="shared" si="2"/>
        <v>-12.125943273484257</v>
      </c>
      <c r="AI32" s="289">
        <f t="shared" si="3"/>
        <v>-14.069423929098965</v>
      </c>
      <c r="AJ32" s="289">
        <f t="shared" si="4"/>
        <v>-12.940637875782086</v>
      </c>
    </row>
    <row r="33" spans="1:36" s="288" customFormat="1" x14ac:dyDescent="0.25">
      <c r="A33" s="279" t="s">
        <v>22</v>
      </c>
      <c r="C33" s="248">
        <v>13328</v>
      </c>
      <c r="D33" s="248">
        <v>6117</v>
      </c>
      <c r="E33" s="248">
        <v>19445</v>
      </c>
      <c r="F33" s="248">
        <v>11034</v>
      </c>
      <c r="G33" s="248">
        <v>5246</v>
      </c>
      <c r="H33" s="248">
        <v>16280</v>
      </c>
      <c r="I33" s="248">
        <v>10178</v>
      </c>
      <c r="J33" s="248">
        <v>4751</v>
      </c>
      <c r="K33" s="248">
        <v>14929</v>
      </c>
      <c r="L33" s="248">
        <v>8879</v>
      </c>
      <c r="M33" s="248">
        <v>4141</v>
      </c>
      <c r="N33" s="248">
        <v>13020</v>
      </c>
      <c r="O33" s="248">
        <v>7728</v>
      </c>
      <c r="P33" s="248">
        <v>3719</v>
      </c>
      <c r="Q33" s="248">
        <v>11447</v>
      </c>
      <c r="R33" s="248">
        <v>6655</v>
      </c>
      <c r="S33" s="248">
        <v>3450</v>
      </c>
      <c r="T33" s="248">
        <v>10105</v>
      </c>
      <c r="U33" s="248">
        <v>6353</v>
      </c>
      <c r="V33" s="248">
        <v>3240</v>
      </c>
      <c r="W33" s="273">
        <f>U33+V33</f>
        <v>9593</v>
      </c>
      <c r="X33" s="273">
        <v>5070</v>
      </c>
      <c r="Y33" s="273">
        <v>2606</v>
      </c>
      <c r="Z33" s="273">
        <v>7676</v>
      </c>
      <c r="AA33" s="273">
        <v>4435</v>
      </c>
      <c r="AB33" s="273">
        <v>2664</v>
      </c>
      <c r="AC33" s="273">
        <v>7099</v>
      </c>
      <c r="AD33" s="273">
        <v>3670</v>
      </c>
      <c r="AE33" s="273">
        <v>2178</v>
      </c>
      <c r="AF33" s="273">
        <v>5848</v>
      </c>
      <c r="AH33" s="289">
        <f t="shared" si="2"/>
        <v>-17.249154453213077</v>
      </c>
      <c r="AI33" s="289">
        <f t="shared" si="3"/>
        <v>-18.243243243243242</v>
      </c>
      <c r="AJ33" s="289">
        <f t="shared" si="4"/>
        <v>-17.622200309902802</v>
      </c>
    </row>
    <row r="34" spans="1:36" s="288" customFormat="1" x14ac:dyDescent="0.25">
      <c r="A34" s="279" t="s">
        <v>23</v>
      </c>
      <c r="C34" s="248">
        <v>24127</v>
      </c>
      <c r="D34" s="248">
        <v>12834</v>
      </c>
      <c r="E34" s="248">
        <v>36961</v>
      </c>
      <c r="F34" s="248">
        <v>20328</v>
      </c>
      <c r="G34" s="248">
        <v>11085</v>
      </c>
      <c r="H34" s="248">
        <v>31413</v>
      </c>
      <c r="I34" s="248">
        <v>18031</v>
      </c>
      <c r="J34" s="248">
        <v>10043</v>
      </c>
      <c r="K34" s="248">
        <v>28074</v>
      </c>
      <c r="L34" s="248">
        <v>15445</v>
      </c>
      <c r="M34" s="248">
        <v>8455</v>
      </c>
      <c r="N34" s="248">
        <v>23900</v>
      </c>
      <c r="O34" s="248">
        <v>14039</v>
      </c>
      <c r="P34" s="248">
        <v>7933</v>
      </c>
      <c r="Q34" s="248">
        <v>21972</v>
      </c>
      <c r="R34" s="248">
        <v>11846</v>
      </c>
      <c r="S34" s="248">
        <v>6926</v>
      </c>
      <c r="T34" s="248">
        <v>18772</v>
      </c>
      <c r="U34" s="248">
        <v>11378</v>
      </c>
      <c r="V34" s="248">
        <v>6478</v>
      </c>
      <c r="W34" s="273">
        <f>U34+V34</f>
        <v>17856</v>
      </c>
      <c r="X34" s="273">
        <v>8848</v>
      </c>
      <c r="Y34" s="273">
        <v>5255</v>
      </c>
      <c r="Z34" s="273">
        <v>14103</v>
      </c>
      <c r="AA34" s="273">
        <v>7118</v>
      </c>
      <c r="AB34" s="273">
        <v>5125</v>
      </c>
      <c r="AC34" s="273">
        <v>12247</v>
      </c>
      <c r="AD34" s="273">
        <v>6225</v>
      </c>
      <c r="AE34" s="273">
        <v>4185</v>
      </c>
      <c r="AF34" s="273">
        <v>10410</v>
      </c>
      <c r="AH34" s="289">
        <f t="shared" si="2"/>
        <v>-12.545658892947456</v>
      </c>
      <c r="AI34" s="289">
        <f t="shared" si="3"/>
        <v>-18.341463414634145</v>
      </c>
      <c r="AJ34" s="289">
        <f t="shared" si="4"/>
        <v>-14.999591736751858</v>
      </c>
    </row>
    <row r="35" spans="1:36" s="288" customFormat="1" x14ac:dyDescent="0.25">
      <c r="A35" s="279" t="s">
        <v>24</v>
      </c>
      <c r="C35" s="248">
        <v>46677</v>
      </c>
      <c r="D35" s="248">
        <v>23047</v>
      </c>
      <c r="E35" s="248">
        <v>69724</v>
      </c>
      <c r="F35" s="248">
        <v>39031</v>
      </c>
      <c r="G35" s="248">
        <v>19465</v>
      </c>
      <c r="H35" s="248">
        <v>58496</v>
      </c>
      <c r="I35" s="248">
        <v>33570</v>
      </c>
      <c r="J35" s="248">
        <v>16904</v>
      </c>
      <c r="K35" s="248">
        <v>50474</v>
      </c>
      <c r="L35" s="248">
        <v>28555</v>
      </c>
      <c r="M35" s="248">
        <v>14048</v>
      </c>
      <c r="N35" s="248">
        <v>42603</v>
      </c>
      <c r="O35" s="248">
        <v>26619</v>
      </c>
      <c r="P35" s="248">
        <v>13134</v>
      </c>
      <c r="Q35" s="248">
        <v>39753</v>
      </c>
      <c r="R35" s="248">
        <v>21828</v>
      </c>
      <c r="S35" s="248">
        <v>10960</v>
      </c>
      <c r="T35" s="248">
        <v>32788</v>
      </c>
      <c r="U35" s="248">
        <v>21276</v>
      </c>
      <c r="V35" s="248">
        <v>10322</v>
      </c>
      <c r="W35" s="273">
        <v>31599</v>
      </c>
      <c r="X35" s="273">
        <v>15572</v>
      </c>
      <c r="Y35" s="273">
        <v>7619</v>
      </c>
      <c r="Z35" s="273">
        <v>23191</v>
      </c>
      <c r="AA35" s="273">
        <v>12000</v>
      </c>
      <c r="AB35" s="273">
        <v>7108</v>
      </c>
      <c r="AC35" s="273">
        <v>19113</v>
      </c>
      <c r="AD35" s="273">
        <v>9596</v>
      </c>
      <c r="AE35" s="273">
        <v>5468</v>
      </c>
      <c r="AF35" s="273">
        <v>15068</v>
      </c>
      <c r="AH35" s="289">
        <f t="shared" si="2"/>
        <v>-20.033333333333335</v>
      </c>
      <c r="AI35" s="289">
        <f t="shared" si="3"/>
        <v>-23.072594259988747</v>
      </c>
      <c r="AJ35" s="289">
        <f t="shared" si="4"/>
        <v>-21.163605922670435</v>
      </c>
    </row>
    <row r="36" spans="1:36" s="288" customFormat="1" x14ac:dyDescent="0.25">
      <c r="A36" s="279" t="s">
        <v>25</v>
      </c>
      <c r="C36" s="248">
        <v>17792</v>
      </c>
      <c r="D36" s="248">
        <v>9330</v>
      </c>
      <c r="E36" s="248">
        <v>27122</v>
      </c>
      <c r="F36" s="248">
        <v>14582</v>
      </c>
      <c r="G36" s="248">
        <v>7628</v>
      </c>
      <c r="H36" s="248">
        <v>22210</v>
      </c>
      <c r="I36" s="248">
        <v>12966</v>
      </c>
      <c r="J36" s="248">
        <v>6701</v>
      </c>
      <c r="K36" s="248">
        <v>19667</v>
      </c>
      <c r="L36" s="248">
        <v>10967</v>
      </c>
      <c r="M36" s="248">
        <v>5772</v>
      </c>
      <c r="N36" s="248">
        <v>16739</v>
      </c>
      <c r="O36" s="248">
        <v>10178</v>
      </c>
      <c r="P36" s="248">
        <v>5255</v>
      </c>
      <c r="Q36" s="248">
        <v>15433</v>
      </c>
      <c r="R36" s="248">
        <v>8573</v>
      </c>
      <c r="S36" s="248">
        <v>4624</v>
      </c>
      <c r="T36" s="248">
        <v>13197</v>
      </c>
      <c r="U36" s="248">
        <v>8324</v>
      </c>
      <c r="V36" s="248">
        <v>4396</v>
      </c>
      <c r="W36" s="273">
        <f>U36+V36</f>
        <v>12720</v>
      </c>
      <c r="X36" s="273">
        <v>6109</v>
      </c>
      <c r="Y36" s="273">
        <v>3265</v>
      </c>
      <c r="Z36" s="273">
        <v>9374</v>
      </c>
      <c r="AA36" s="273">
        <v>5186</v>
      </c>
      <c r="AB36" s="273">
        <v>3318</v>
      </c>
      <c r="AC36" s="273">
        <v>8505</v>
      </c>
      <c r="AD36" s="273">
        <v>4359</v>
      </c>
      <c r="AE36" s="273">
        <v>2734</v>
      </c>
      <c r="AF36" s="273">
        <v>7093</v>
      </c>
      <c r="AH36" s="289">
        <f t="shared" si="2"/>
        <v>-15.946779791747012</v>
      </c>
      <c r="AI36" s="289">
        <f t="shared" si="3"/>
        <v>-17.600964436407473</v>
      </c>
      <c r="AJ36" s="289">
        <f t="shared" si="4"/>
        <v>-16.601998824221045</v>
      </c>
    </row>
    <row r="37" spans="1:36" s="288" customFormat="1" x14ac:dyDescent="0.25">
      <c r="A37" s="279" t="s">
        <v>544</v>
      </c>
      <c r="C37" s="273">
        <f>C32+C33+C34+C35+C36</f>
        <v>126634</v>
      </c>
      <c r="D37" s="273">
        <f>D32+D33+D34+D35+D36</f>
        <v>64333</v>
      </c>
      <c r="E37" s="248">
        <v>190967</v>
      </c>
      <c r="F37" s="248">
        <v>105983</v>
      </c>
      <c r="G37" s="248">
        <v>54524</v>
      </c>
      <c r="H37" s="248">
        <f>F37+G37</f>
        <v>160507</v>
      </c>
      <c r="I37" s="248">
        <v>93048</v>
      </c>
      <c r="J37" s="248">
        <v>48120</v>
      </c>
      <c r="K37" s="248">
        <v>141168</v>
      </c>
      <c r="L37" s="248">
        <v>79721</v>
      </c>
      <c r="M37" s="248">
        <v>40670</v>
      </c>
      <c r="N37" s="248">
        <v>120391</v>
      </c>
      <c r="O37" s="76">
        <f>O32+O33+O34+O35+O36</f>
        <v>72390</v>
      </c>
      <c r="P37" s="76">
        <f>P32+P33+P34+P35+P36</f>
        <v>37439</v>
      </c>
      <c r="Q37" s="248">
        <v>109829</v>
      </c>
      <c r="R37" s="248">
        <v>60700</v>
      </c>
      <c r="S37" s="248">
        <v>32409</v>
      </c>
      <c r="T37" s="248">
        <v>93109</v>
      </c>
      <c r="U37" s="273">
        <f>U9+U10+U11+U12+U13+U16+U17+U18+U19+U20+U21+U22+U23+U24+U25+U26+U27+U28+U29+U30</f>
        <v>59024</v>
      </c>
      <c r="V37" s="273">
        <f>V9+V10+V11+V12+V13+V16+V17+V18+V19+V20+V21+V22+V23+V24+V25+V26+V27+V28+V29+V30</f>
        <v>30991</v>
      </c>
      <c r="W37" s="273">
        <v>90016</v>
      </c>
      <c r="X37" s="273">
        <f>X9+X10+X11+X12+X13+X16+X17+X18+X19+X20+X21+X22+X23+X24+X25+X26+X27+X28+X29+X30</f>
        <v>44494</v>
      </c>
      <c r="Y37" s="273">
        <f t="shared" ref="Y37:Z37" si="5">Y9+Y10+Y11+Y12+Y13+Y16+Y17+Y18+Y19+Y20+Y21+Y22+Y23+Y24+Y25+Y26+Y27+Y28+Y29+Y30</f>
        <v>23878</v>
      </c>
      <c r="Z37" s="273">
        <f t="shared" si="5"/>
        <v>68372</v>
      </c>
      <c r="AA37" s="273">
        <v>36425</v>
      </c>
      <c r="AB37" s="273">
        <v>23631</v>
      </c>
      <c r="AC37" s="273">
        <f>AC32+AC33+AC34+AC35+AC36</f>
        <v>60070</v>
      </c>
      <c r="AD37" s="273">
        <v>30604</v>
      </c>
      <c r="AE37" s="273">
        <v>19219</v>
      </c>
      <c r="AF37" s="273">
        <v>49829</v>
      </c>
      <c r="AH37" s="289">
        <f t="shared" si="2"/>
        <v>-15.980782429649965</v>
      </c>
      <c r="AI37" s="289">
        <f t="shared" si="3"/>
        <v>-18.670390588633577</v>
      </c>
      <c r="AJ37" s="289">
        <f t="shared" si="4"/>
        <v>-17.048443482603627</v>
      </c>
    </row>
    <row r="38" spans="1:36" s="319" customFormat="1" x14ac:dyDescent="0.25">
      <c r="A38" s="501" t="s">
        <v>203</v>
      </c>
      <c r="C38" s="502">
        <v>206</v>
      </c>
      <c r="D38" s="502">
        <v>99</v>
      </c>
      <c r="E38" s="502">
        <v>305</v>
      </c>
      <c r="F38" s="502">
        <v>143</v>
      </c>
      <c r="G38" s="502">
        <v>56</v>
      </c>
      <c r="H38" s="502">
        <v>199</v>
      </c>
      <c r="I38" s="502">
        <v>136</v>
      </c>
      <c r="J38" s="502">
        <v>49</v>
      </c>
      <c r="K38" s="502">
        <v>185</v>
      </c>
      <c r="L38" s="502">
        <v>97</v>
      </c>
      <c r="M38" s="502">
        <v>27</v>
      </c>
      <c r="N38" s="502">
        <v>124</v>
      </c>
      <c r="O38" s="503">
        <v>83</v>
      </c>
      <c r="P38" s="503">
        <v>46</v>
      </c>
      <c r="Q38" s="502">
        <v>129</v>
      </c>
      <c r="R38" s="502">
        <v>6490</v>
      </c>
      <c r="S38" s="502">
        <v>3013</v>
      </c>
      <c r="T38" s="502">
        <v>9503</v>
      </c>
      <c r="U38" s="502">
        <v>4195</v>
      </c>
      <c r="V38" s="502">
        <v>2059</v>
      </c>
      <c r="W38" s="502">
        <v>6254</v>
      </c>
      <c r="X38" s="238">
        <v>489</v>
      </c>
      <c r="Y38" s="238">
        <v>253</v>
      </c>
      <c r="Z38" s="238">
        <v>742</v>
      </c>
      <c r="AA38" s="238">
        <v>884</v>
      </c>
      <c r="AB38" s="238">
        <v>489</v>
      </c>
      <c r="AC38" s="238">
        <v>1373</v>
      </c>
      <c r="AD38" s="238">
        <v>297</v>
      </c>
      <c r="AE38" s="238">
        <v>171</v>
      </c>
      <c r="AF38" s="238">
        <v>468</v>
      </c>
      <c r="AH38" s="38">
        <f t="shared" si="2"/>
        <v>-66.402714932126699</v>
      </c>
      <c r="AI38" s="38">
        <f t="shared" si="3"/>
        <v>-65.030674846625772</v>
      </c>
      <c r="AJ38" s="38">
        <f t="shared" si="4"/>
        <v>-65.914056809905318</v>
      </c>
    </row>
    <row r="39" spans="1:36" s="273" customFormat="1" x14ac:dyDescent="0.25">
      <c r="A39" s="279" t="s">
        <v>543</v>
      </c>
      <c r="C39" s="273">
        <v>126840</v>
      </c>
      <c r="D39" s="273">
        <v>64432</v>
      </c>
      <c r="E39" s="273">
        <v>191272</v>
      </c>
      <c r="F39" s="273">
        <v>106126</v>
      </c>
      <c r="G39" s="273">
        <v>54580</v>
      </c>
      <c r="H39" s="273">
        <v>160706</v>
      </c>
      <c r="I39" s="273">
        <v>93184</v>
      </c>
      <c r="J39" s="273">
        <v>48169</v>
      </c>
      <c r="K39" s="273">
        <v>141353</v>
      </c>
      <c r="L39" s="273">
        <v>79818</v>
      </c>
      <c r="M39" s="273">
        <v>40697</v>
      </c>
      <c r="N39" s="273">
        <v>120515</v>
      </c>
      <c r="O39" s="404">
        <v>72473</v>
      </c>
      <c r="P39" s="404">
        <v>37485</v>
      </c>
      <c r="Q39" s="273">
        <v>109958</v>
      </c>
      <c r="R39" s="273">
        <v>67190</v>
      </c>
      <c r="S39" s="273">
        <v>35422</v>
      </c>
      <c r="T39" s="273">
        <v>102612</v>
      </c>
      <c r="U39" s="273">
        <v>63219</v>
      </c>
      <c r="V39" s="273">
        <v>33050</v>
      </c>
      <c r="W39" s="273">
        <v>96270</v>
      </c>
      <c r="X39" s="76">
        <f>X37+X38</f>
        <v>44983</v>
      </c>
      <c r="Y39" s="76">
        <f t="shared" ref="Y39:Z39" si="6">Y37+Y38</f>
        <v>24131</v>
      </c>
      <c r="Z39" s="273">
        <f t="shared" si="6"/>
        <v>69114</v>
      </c>
      <c r="AA39" s="273">
        <v>37309</v>
      </c>
      <c r="AB39" s="273">
        <v>24120</v>
      </c>
      <c r="AC39" s="273">
        <f>AC37+AC38</f>
        <v>61443</v>
      </c>
      <c r="AD39" s="273">
        <v>30901</v>
      </c>
      <c r="AE39" s="273">
        <v>19390</v>
      </c>
      <c r="AF39" s="273">
        <v>50297</v>
      </c>
      <c r="AG39" s="288"/>
      <c r="AH39" s="289">
        <f t="shared" si="2"/>
        <v>-17.175480447077113</v>
      </c>
      <c r="AI39" s="289">
        <f t="shared" si="3"/>
        <v>-19.610281923714759</v>
      </c>
      <c r="AJ39" s="289">
        <f t="shared" si="4"/>
        <v>-18.140390280422505</v>
      </c>
    </row>
    <row r="40" spans="1:36" x14ac:dyDescent="0.25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16"/>
      <c r="Y40" s="16"/>
      <c r="Z40" s="325"/>
      <c r="AA40" s="325"/>
      <c r="AB40" s="325"/>
      <c r="AC40" s="325"/>
      <c r="AD40" s="325"/>
      <c r="AE40" s="325"/>
      <c r="AF40" s="325"/>
      <c r="AG40" s="325"/>
      <c r="AH40" s="29"/>
      <c r="AI40" s="29"/>
      <c r="AJ40" s="29"/>
    </row>
    <row r="41" spans="1:36" s="456" customFormat="1" ht="6" customHeight="1" x14ac:dyDescent="0.25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53"/>
      <c r="Y41" s="353"/>
      <c r="Z41" s="326"/>
      <c r="AA41" s="326"/>
      <c r="AB41" s="326"/>
      <c r="AC41" s="326"/>
      <c r="AD41" s="326"/>
      <c r="AE41" s="326"/>
      <c r="AF41" s="326"/>
      <c r="AG41" s="326"/>
      <c r="AH41" s="317"/>
      <c r="AI41" s="317"/>
      <c r="AJ41" s="317"/>
    </row>
    <row r="42" spans="1:36" ht="13.5" customHeight="1" x14ac:dyDescent="0.25">
      <c r="A42" s="50" t="s">
        <v>534</v>
      </c>
      <c r="O42"/>
      <c r="P42"/>
      <c r="Q42"/>
      <c r="X42"/>
      <c r="Y42"/>
      <c r="Z42"/>
    </row>
    <row r="43" spans="1:36" s="387" customFormat="1" x14ac:dyDescent="0.25">
      <c r="A43" s="50" t="s">
        <v>499</v>
      </c>
      <c r="B43" s="50"/>
      <c r="C43" s="50"/>
      <c r="D43" s="50"/>
      <c r="E43" s="50"/>
      <c r="F43" s="50"/>
      <c r="G43" s="50"/>
      <c r="H43" s="50"/>
      <c r="I43" s="50"/>
      <c r="J43" s="304"/>
      <c r="K43" s="304"/>
      <c r="L43" s="304"/>
      <c r="M43" s="304"/>
      <c r="N43" s="304"/>
      <c r="R43" s="304"/>
      <c r="S43" s="304"/>
      <c r="T43" s="304"/>
      <c r="U43" s="304"/>
      <c r="V43" s="304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/>
      <c r="AH43"/>
      <c r="AI43"/>
      <c r="AJ43" s="334"/>
    </row>
    <row r="44" spans="1:36" x14ac:dyDescent="0.25">
      <c r="A44" s="50" t="s">
        <v>336</v>
      </c>
      <c r="B44" s="50"/>
      <c r="C44" s="50"/>
      <c r="D44" s="50"/>
      <c r="E44" s="50"/>
      <c r="F44" s="50"/>
      <c r="G44" s="50"/>
      <c r="H44" s="50"/>
      <c r="I44" s="50"/>
      <c r="O44"/>
      <c r="P44"/>
      <c r="Q44"/>
      <c r="AA44"/>
      <c r="AB44"/>
      <c r="AC44"/>
      <c r="AD44"/>
      <c r="AE44"/>
      <c r="AF44" s="331"/>
      <c r="AG44"/>
      <c r="AH44"/>
      <c r="AI44"/>
    </row>
    <row r="45" spans="1:36" s="456" customFormat="1" x14ac:dyDescent="0.25">
      <c r="A45" s="50" t="s">
        <v>547</v>
      </c>
      <c r="B45" s="50"/>
      <c r="C45" s="50"/>
      <c r="D45" s="50"/>
      <c r="E45" s="50"/>
      <c r="F45" s="50"/>
      <c r="G45" s="50"/>
      <c r="H45" s="50"/>
      <c r="I45" s="50"/>
      <c r="J45" s="304"/>
      <c r="K45" s="304"/>
      <c r="L45" s="304"/>
      <c r="M45" s="304"/>
      <c r="N45" s="304"/>
      <c r="R45" s="304"/>
      <c r="S45" s="304"/>
      <c r="T45" s="304"/>
      <c r="U45" s="304"/>
      <c r="V45" s="304"/>
      <c r="W45" s="304"/>
      <c r="AF45" s="331"/>
      <c r="AJ45" s="334"/>
    </row>
    <row r="46" spans="1:36" x14ac:dyDescent="0.25">
      <c r="A46" s="685" t="s">
        <v>539</v>
      </c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AA46"/>
      <c r="AB46"/>
      <c r="AC46"/>
      <c r="AD46"/>
      <c r="AE46"/>
      <c r="AF46"/>
      <c r="AG46"/>
      <c r="AH46"/>
      <c r="AI46"/>
    </row>
    <row r="47" spans="1:36" x14ac:dyDescent="0.25">
      <c r="A47" s="685" t="s">
        <v>540</v>
      </c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</row>
    <row r="48" spans="1:36" ht="15" customHeight="1" x14ac:dyDescent="0.25">
      <c r="A48" s="50" t="s">
        <v>541</v>
      </c>
      <c r="B48"/>
      <c r="C48"/>
      <c r="D48"/>
      <c r="E48"/>
      <c r="F48"/>
      <c r="G48"/>
    </row>
    <row r="49" spans="1:7" x14ac:dyDescent="0.25">
      <c r="A49" s="50" t="s">
        <v>542</v>
      </c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</sheetData>
  <mergeCells count="16">
    <mergeCell ref="A47:O47"/>
    <mergeCell ref="A46:O46"/>
    <mergeCell ref="AH4:AJ5"/>
    <mergeCell ref="A4:A7"/>
    <mergeCell ref="F6:H6"/>
    <mergeCell ref="I6:K6"/>
    <mergeCell ref="L6:N6"/>
    <mergeCell ref="O6:Q6"/>
    <mergeCell ref="AA6:AC6"/>
    <mergeCell ref="AD6:AF6"/>
    <mergeCell ref="X6:Z6"/>
    <mergeCell ref="U6:W6"/>
    <mergeCell ref="C4:W4"/>
    <mergeCell ref="C5:W5"/>
    <mergeCell ref="C6:E6"/>
    <mergeCell ref="R6:T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zoomScale="106" zoomScaleNormal="106" workbookViewId="0"/>
  </sheetViews>
  <sheetFormatPr defaultColWidth="8.85546875" defaultRowHeight="15" x14ac:dyDescent="0.25"/>
  <cols>
    <col min="1" max="1" width="40.140625" style="304" customWidth="1"/>
    <col min="2" max="2" width="1.85546875" style="304" customWidth="1"/>
    <col min="3" max="5" width="9.140625" style="304" customWidth="1"/>
    <col min="6" max="7" width="10.42578125" style="304" customWidth="1"/>
    <col min="8" max="8" width="10.42578125" style="304" bestFit="1" customWidth="1"/>
    <col min="9" max="10" width="10.42578125" style="304" customWidth="1"/>
    <col min="11" max="11" width="10.42578125" style="304" bestFit="1" customWidth="1"/>
    <col min="12" max="13" width="10.42578125" style="304" customWidth="1"/>
    <col min="14" max="14" width="10.42578125" style="304" bestFit="1" customWidth="1"/>
    <col min="15" max="16" width="10.42578125" style="304" customWidth="1"/>
    <col min="17" max="17" width="10.42578125" style="304" bestFit="1" customWidth="1"/>
    <col min="18" max="19" width="10.42578125" style="304" customWidth="1"/>
    <col min="20" max="20" width="10.42578125" style="304" bestFit="1" customWidth="1"/>
    <col min="21" max="32" width="8.85546875" style="304"/>
    <col min="33" max="33" width="0.85546875" style="304" customWidth="1"/>
    <col min="34" max="16384" width="8.85546875" style="304"/>
  </cols>
  <sheetData>
    <row r="1" spans="1:36" x14ac:dyDescent="0.25">
      <c r="A1" s="304" t="s">
        <v>526</v>
      </c>
    </row>
    <row r="2" spans="1:36" x14ac:dyDescent="0.25">
      <c r="A2" s="166" t="s">
        <v>348</v>
      </c>
    </row>
    <row r="3" spans="1:36" x14ac:dyDescent="0.25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F3" s="308"/>
      <c r="AG3" s="308"/>
      <c r="AH3" s="308"/>
      <c r="AI3" s="308"/>
      <c r="AJ3" s="308"/>
    </row>
    <row r="4" spans="1:36" x14ac:dyDescent="0.25">
      <c r="A4" s="718" t="s">
        <v>111</v>
      </c>
      <c r="B4" s="307"/>
      <c r="C4" s="684" t="s">
        <v>105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308"/>
      <c r="V4" s="308"/>
      <c r="W4" s="308"/>
      <c r="X4" s="368"/>
      <c r="Y4" s="368"/>
      <c r="Z4" s="368"/>
      <c r="AA4" s="368"/>
      <c r="AB4" s="368"/>
      <c r="AC4" s="368"/>
      <c r="AD4" s="368"/>
      <c r="AE4" s="368"/>
      <c r="AF4" s="366"/>
      <c r="AG4" s="365"/>
      <c r="AH4" s="682" t="s">
        <v>367</v>
      </c>
      <c r="AI4" s="682"/>
      <c r="AJ4" s="682"/>
    </row>
    <row r="5" spans="1:36" ht="15" customHeight="1" x14ac:dyDescent="0.25">
      <c r="A5" s="719"/>
      <c r="B5" s="307"/>
      <c r="C5" s="687" t="s">
        <v>113</v>
      </c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AH5" s="686"/>
      <c r="AI5" s="686"/>
      <c r="AJ5" s="686"/>
    </row>
    <row r="6" spans="1:36" x14ac:dyDescent="0.25">
      <c r="A6" s="719"/>
      <c r="B6" s="307"/>
      <c r="C6" s="684">
        <v>2013</v>
      </c>
      <c r="D6" s="684"/>
      <c r="E6" s="684"/>
      <c r="F6" s="684">
        <v>2014</v>
      </c>
      <c r="G6" s="684"/>
      <c r="H6" s="684"/>
      <c r="I6" s="684">
        <v>2015</v>
      </c>
      <c r="J6" s="684"/>
      <c r="K6" s="684"/>
      <c r="L6" s="684">
        <v>2016</v>
      </c>
      <c r="M6" s="684"/>
      <c r="N6" s="684"/>
      <c r="O6" s="684">
        <v>2017</v>
      </c>
      <c r="P6" s="684"/>
      <c r="Q6" s="684"/>
      <c r="R6" s="684">
        <v>2018</v>
      </c>
      <c r="S6" s="684"/>
      <c r="T6" s="684"/>
      <c r="U6" s="684">
        <v>2019</v>
      </c>
      <c r="V6" s="684"/>
      <c r="W6" s="684"/>
      <c r="X6" s="684">
        <v>2020</v>
      </c>
      <c r="Y6" s="684"/>
      <c r="Z6" s="684"/>
      <c r="AA6" s="684">
        <v>2021</v>
      </c>
      <c r="AB6" s="684"/>
      <c r="AC6" s="684"/>
      <c r="AD6" s="684">
        <v>2022</v>
      </c>
      <c r="AE6" s="684"/>
      <c r="AF6" s="684"/>
      <c r="AG6" s="500"/>
      <c r="AH6" s="683"/>
      <c r="AI6" s="683"/>
      <c r="AJ6" s="683"/>
    </row>
    <row r="7" spans="1:36" x14ac:dyDescent="0.25">
      <c r="A7" s="713"/>
      <c r="B7" s="308"/>
      <c r="C7" s="339" t="s">
        <v>106</v>
      </c>
      <c r="D7" s="339" t="s">
        <v>107</v>
      </c>
      <c r="E7" s="339" t="s">
        <v>0</v>
      </c>
      <c r="F7" s="339" t="s">
        <v>106</v>
      </c>
      <c r="G7" s="339" t="s">
        <v>107</v>
      </c>
      <c r="H7" s="339" t="s">
        <v>0</v>
      </c>
      <c r="I7" s="339" t="s">
        <v>106</v>
      </c>
      <c r="J7" s="339" t="s">
        <v>107</v>
      </c>
      <c r="K7" s="339" t="s">
        <v>0</v>
      </c>
      <c r="L7" s="339" t="s">
        <v>106</v>
      </c>
      <c r="M7" s="339" t="s">
        <v>107</v>
      </c>
      <c r="N7" s="344" t="s">
        <v>0</v>
      </c>
      <c r="O7" s="344" t="s">
        <v>106</v>
      </c>
      <c r="P7" s="344" t="s">
        <v>107</v>
      </c>
      <c r="Q7" s="344" t="s">
        <v>0</v>
      </c>
      <c r="R7" s="344" t="s">
        <v>106</v>
      </c>
      <c r="S7" s="344" t="s">
        <v>107</v>
      </c>
      <c r="T7" s="344" t="s">
        <v>0</v>
      </c>
      <c r="U7" s="344" t="s">
        <v>106</v>
      </c>
      <c r="V7" s="344" t="s">
        <v>107</v>
      </c>
      <c r="W7" s="344" t="s">
        <v>0</v>
      </c>
      <c r="X7" s="425" t="s">
        <v>106</v>
      </c>
      <c r="Y7" s="425" t="s">
        <v>107</v>
      </c>
      <c r="Z7" s="425" t="s">
        <v>0</v>
      </c>
      <c r="AA7" s="491" t="s">
        <v>106</v>
      </c>
      <c r="AB7" s="491" t="s">
        <v>107</v>
      </c>
      <c r="AC7" s="491" t="s">
        <v>468</v>
      </c>
      <c r="AD7" s="491" t="s">
        <v>106</v>
      </c>
      <c r="AE7" s="491" t="s">
        <v>107</v>
      </c>
      <c r="AF7" s="491" t="s">
        <v>468</v>
      </c>
      <c r="AG7" s="498"/>
      <c r="AH7" s="499" t="s">
        <v>106</v>
      </c>
      <c r="AI7" s="499" t="s">
        <v>107</v>
      </c>
      <c r="AJ7" s="499" t="s">
        <v>0</v>
      </c>
    </row>
    <row r="8" spans="1:36" x14ac:dyDescent="0.25">
      <c r="A8" s="345"/>
      <c r="B8" s="307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</row>
    <row r="9" spans="1:36" x14ac:dyDescent="0.25">
      <c r="A9" s="304" t="s">
        <v>147</v>
      </c>
      <c r="C9" s="286">
        <f>'Tav25'!C9/'Tav25'!C$37*100</f>
        <v>5.061831735552853</v>
      </c>
      <c r="D9" s="286">
        <f>'Tav25'!D9/'Tav25'!D$37*100</f>
        <v>5.5570236115213039</v>
      </c>
      <c r="E9" s="286">
        <f>'Tav25'!E9/'Tav25'!E$37*100</f>
        <v>5.2286520707766266</v>
      </c>
      <c r="F9" s="286">
        <f>'Tav25'!F9/'Tav25'!F$37*100</f>
        <v>5.0659067963730031</v>
      </c>
      <c r="G9" s="286">
        <f>'Tav25'!G9/'Tav25'!G$37*100</f>
        <v>5.3847846819749101</v>
      </c>
      <c r="H9" s="286">
        <f>'Tav25'!H9/'Tav25'!H$37*100</f>
        <v>5.1742291613449884</v>
      </c>
      <c r="I9" s="286">
        <f>'Tav25'!I9/'Tav25'!I$37*100</f>
        <v>5.131759951852807</v>
      </c>
      <c r="J9" s="286">
        <f>'Tav25'!J9/'Tav25'!J$37*100</f>
        <v>5.5590191188694931</v>
      </c>
      <c r="K9" s="286">
        <f>'Tav25'!K9/'Tav25'!K$37*100</f>
        <v>5.2773999773319726</v>
      </c>
      <c r="L9" s="286">
        <f>'Tav25'!L9/'Tav25'!L$37*100</f>
        <v>5.5255202518784259</v>
      </c>
      <c r="M9" s="286">
        <f>'Tav25'!M9/'Tav25'!M$37*100</f>
        <v>5.7437914925006144</v>
      </c>
      <c r="N9" s="286">
        <f>'Tav25'!N9/'Tav25'!N$37*100</f>
        <v>5.5992557583208047</v>
      </c>
      <c r="O9" s="286">
        <f>'Tav25'!O9/'Tav25'!O$37*100</f>
        <v>5.1802735184417736</v>
      </c>
      <c r="P9" s="286">
        <f>'Tav25'!P9/'Tav25'!P$37*100</f>
        <v>5.5209807954272287</v>
      </c>
      <c r="Q9" s="286">
        <f>'Tav25'!Q9/'Tav25'!Q$37*100</f>
        <v>5.2964153365686659</v>
      </c>
      <c r="R9" s="286">
        <f>'Tav25'!R9/'Tav25'!R$37*100</f>
        <v>5.2734761120263585</v>
      </c>
      <c r="S9" s="286">
        <f>'Tav25'!S9/'Tav25'!S$37*100</f>
        <v>5.6681785923663179</v>
      </c>
      <c r="T9" s="286">
        <f>'Tav25'!T9/'Tav25'!T$37*100</f>
        <v>5.4108625374560999</v>
      </c>
      <c r="U9" s="286">
        <f>'Tav25'!U9/'Tav25'!U$37*100</f>
        <v>5.5485904039034972</v>
      </c>
      <c r="V9" s="286">
        <f>'Tav25'!V9/'Tav25'!V$37*100</f>
        <v>6.0727307928108161</v>
      </c>
      <c r="W9" s="286">
        <f>'Tav25'!W9/'Tav25'!W$37*100</f>
        <v>5.7289815143974403</v>
      </c>
      <c r="X9" s="286">
        <f>'Tav25'!X9/'Tav25'!X$37*100</f>
        <v>5.82775205645705</v>
      </c>
      <c r="Y9" s="286">
        <f>'Tav25'!Y9/'Tav25'!Y$37*100</f>
        <v>6.84730714465198</v>
      </c>
      <c r="Z9" s="286">
        <f>'Tav25'!Z9/'Tav25'!Z$37*100</f>
        <v>6.1838179371672615</v>
      </c>
      <c r="AA9" s="286">
        <f>'Tav25'!AA9/'Tav25'!AA$37*100</f>
        <v>5.5346602608098827</v>
      </c>
      <c r="AB9" s="286">
        <f>'Tav25'!AB9/'Tav25'!AB$37*100</f>
        <v>6.1571664339215442</v>
      </c>
      <c r="AC9" s="286">
        <f>'Tav25'!AC9/'Tav25'!AC$37*100</f>
        <v>5.77825869818545</v>
      </c>
      <c r="AD9" s="286">
        <f>'Tav25'!AD9/'Tav25'!AD$37*100</f>
        <v>5.5254215135276432</v>
      </c>
      <c r="AE9" s="286">
        <f>'Tav25'!AE9/'Tav25'!AE$37*100</f>
        <v>6.4831676986315632</v>
      </c>
      <c r="AF9" s="286">
        <f>'Tav25'!AF9/'Tav25'!AF$37*100</f>
        <v>5.8941580204298702</v>
      </c>
      <c r="AG9" s="286"/>
      <c r="AH9" s="286">
        <f>AD9-AA9</f>
        <v>-9.2387472822395011E-3</v>
      </c>
      <c r="AI9" s="286">
        <f t="shared" ref="AI9:AJ9" si="0">AE9-AB9</f>
        <v>0.326001264710019</v>
      </c>
      <c r="AJ9" s="286">
        <f t="shared" si="0"/>
        <v>0.11589932224442023</v>
      </c>
    </row>
    <row r="10" spans="1:36" x14ac:dyDescent="0.25">
      <c r="A10" s="304" t="s">
        <v>146</v>
      </c>
      <c r="C10" s="286">
        <f>'Tav25'!C10/'Tav25'!C$37*100</f>
        <v>0.11450321398676501</v>
      </c>
      <c r="D10" s="286">
        <f>'Tav25'!D10/'Tav25'!D$37*100</f>
        <v>8.2383846548427717E-2</v>
      </c>
      <c r="E10" s="286">
        <f>'Tav25'!E10/'Tav25'!E$37*100</f>
        <v>0.10368283525425859</v>
      </c>
      <c r="F10" s="286">
        <f>'Tav25'!F10/'Tav25'!F$37*100</f>
        <v>0.11794344375984829</v>
      </c>
      <c r="G10" s="286">
        <f>'Tav25'!G10/'Tav25'!G$37*100</f>
        <v>9.3536791137847547E-2</v>
      </c>
      <c r="H10" s="286">
        <f>'Tav25'!H10/'Tav25'!H$37*100</f>
        <v>0.10965253851856929</v>
      </c>
      <c r="I10" s="286">
        <f>'Tav25'!I10/'Tav25'!I$37*100</f>
        <v>0.10747141260424728</v>
      </c>
      <c r="J10" s="286">
        <f>'Tav25'!J10/'Tav25'!J$37*100</f>
        <v>9.7672485453034086E-2</v>
      </c>
      <c r="K10" s="286">
        <f>'Tav25'!K10/'Tav25'!K$37*100</f>
        <v>0.10413124787487249</v>
      </c>
      <c r="L10" s="286">
        <f>'Tav25'!L10/'Tav25'!L$37*100</f>
        <v>0.10662184367983341</v>
      </c>
      <c r="M10" s="286">
        <f>'Tav25'!M10/'Tav25'!M$37*100</f>
        <v>0.10818785345463487</v>
      </c>
      <c r="N10" s="286">
        <f>'Tav25'!N10/'Tav25'!N$37*100</f>
        <v>0.10715086675914312</v>
      </c>
      <c r="O10" s="286">
        <f>'Tav25'!O10/'Tav25'!O$37*100</f>
        <v>9.9461251554082045E-2</v>
      </c>
      <c r="P10" s="286">
        <f>'Tav25'!P10/'Tav25'!P$37*100</f>
        <v>9.6156414434146215E-2</v>
      </c>
      <c r="Q10" s="286">
        <f>'Tav25'!Q10/'Tav25'!Q$37*100</f>
        <v>9.8334683917726651E-2</v>
      </c>
      <c r="R10" s="286">
        <f>'Tav25'!R10/'Tav25'!R$37*100</f>
        <v>0.1070840197693575</v>
      </c>
      <c r="S10" s="286">
        <f>'Tav25'!S10/'Tav25'!S$37*100</f>
        <v>7.71390663087414E-2</v>
      </c>
      <c r="T10" s="286">
        <f>'Tav25'!T10/'Tav25'!T$37*100</f>
        <v>9.6660902812832267E-2</v>
      </c>
      <c r="U10" s="286">
        <f>'Tav25'!U10/'Tav25'!U$37*100</f>
        <v>0.12029005150447276</v>
      </c>
      <c r="V10" s="286">
        <f>'Tav25'!V10/'Tav25'!V$37*100</f>
        <v>0.11938950017747088</v>
      </c>
      <c r="W10" s="286">
        <f>'Tav25'!W10/'Tav25'!W$37*100</f>
        <v>0.11997867045858515</v>
      </c>
      <c r="X10" s="286">
        <f>'Tav25'!X10/'Tav25'!X$37*100</f>
        <v>9.4394749853912885E-2</v>
      </c>
      <c r="Y10" s="286">
        <f>'Tav25'!Y10/'Tav25'!Y$37*100</f>
        <v>9.2135019683390565E-2</v>
      </c>
      <c r="Z10" s="286">
        <f>'Tav25'!Z10/'Tav25'!Z$37*100</f>
        <v>9.3605569531387114E-2</v>
      </c>
      <c r="AA10" s="286">
        <f>'Tav25'!AA10/'Tav25'!AA$37*100</f>
        <v>7.1379547014413181E-2</v>
      </c>
      <c r="AB10" s="286">
        <f>'Tav25'!AB10/'Tav25'!AB$37*100</f>
        <v>8.8866319664847024E-2</v>
      </c>
      <c r="AC10" s="286">
        <f>'Tav25'!AC10/'Tav25'!AC$37*100</f>
        <v>7.8242050940569338E-2</v>
      </c>
      <c r="AD10" s="286">
        <f>'Tav25'!AD10/'Tav25'!AD$37*100</f>
        <v>8.4956214873872699E-2</v>
      </c>
      <c r="AE10" s="286">
        <f>'Tav25'!AE10/'Tav25'!AE$37*100</f>
        <v>0.13007960872053698</v>
      </c>
      <c r="AF10" s="286">
        <f>'Tav25'!AF10/'Tav25'!AF$37*100</f>
        <v>0.10235003712697424</v>
      </c>
      <c r="AG10" s="286"/>
      <c r="AH10" s="286">
        <f t="shared" ref="AH10:AH36" si="1">AD10-AA10</f>
        <v>1.3576667859459518E-2</v>
      </c>
      <c r="AI10" s="286">
        <f t="shared" ref="AI10:AI36" si="2">AE10-AB10</f>
        <v>4.1213289055689953E-2</v>
      </c>
      <c r="AJ10" s="286">
        <f t="shared" ref="AJ10:AJ36" si="3">AF10-AC10</f>
        <v>2.4107986186404903E-2</v>
      </c>
    </row>
    <row r="11" spans="1:36" x14ac:dyDescent="0.25">
      <c r="A11" s="304" t="s">
        <v>5</v>
      </c>
      <c r="C11" s="286">
        <f>'Tav25'!C11/'Tav25'!C$37*100</f>
        <v>1.681223052260846</v>
      </c>
      <c r="D11" s="286">
        <f>'Tav25'!D11/'Tav25'!D$37*100</f>
        <v>1.9694402561671303</v>
      </c>
      <c r="E11" s="286">
        <f>'Tav25'!E11/'Tav25'!E$37*100</f>
        <v>1.7783177198154656</v>
      </c>
      <c r="F11" s="286">
        <f>'Tav25'!F11/'Tav25'!F$37*100</f>
        <v>1.7512242529462274</v>
      </c>
      <c r="G11" s="286">
        <f>'Tav25'!G11/'Tav25'!G$37*100</f>
        <v>2.0816521164991562</v>
      </c>
      <c r="H11" s="286">
        <f>'Tav25'!H11/'Tav25'!H$37*100</f>
        <v>1.8634701290286406</v>
      </c>
      <c r="I11" s="286">
        <f>'Tav25'!I11/'Tav25'!I$37*100</f>
        <v>1.6808528931304272</v>
      </c>
      <c r="J11" s="286">
        <f>'Tav25'!J11/'Tav25'!J$37*100</f>
        <v>1.974231088944306</v>
      </c>
      <c r="K11" s="286">
        <f>'Tav25'!K11/'Tav25'!K$37*100</f>
        <v>1.7808568514110847</v>
      </c>
      <c r="L11" s="286">
        <f>'Tav25'!L11/'Tav25'!L$37*100</f>
        <v>1.6896426286674777</v>
      </c>
      <c r="M11" s="286">
        <f>'Tav25'!M11/'Tav25'!M$37*100</f>
        <v>2.0162281780181952</v>
      </c>
      <c r="N11" s="286">
        <f>'Tav25'!N11/'Tav25'!N$37*100</f>
        <v>1.7999684361787842</v>
      </c>
      <c r="O11" s="286">
        <f>'Tav25'!O11/'Tav25'!O$37*100</f>
        <v>1.5416493990882718</v>
      </c>
      <c r="P11" s="286">
        <f>'Tav25'!P11/'Tav25'!P$37*100</f>
        <v>1.9391543577552819</v>
      </c>
      <c r="Q11" s="286">
        <f>'Tav25'!Q11/'Tav25'!Q$37*100</f>
        <v>1.6771526645967822</v>
      </c>
      <c r="R11" s="286">
        <f>'Tav25'!R11/'Tav25'!R$37*100</f>
        <v>1.6359143327841843</v>
      </c>
      <c r="S11" s="286">
        <f>'Tav25'!S11/'Tav25'!S$37*100</f>
        <v>2.0241290999413746</v>
      </c>
      <c r="T11" s="286">
        <f>'Tav25'!T11/'Tav25'!T$37*100</f>
        <v>1.7710425415373381</v>
      </c>
      <c r="U11" s="286">
        <f>'Tav25'!U11/'Tav25'!U$37*100</f>
        <v>1.9483599891569532</v>
      </c>
      <c r="V11" s="286">
        <f>'Tav25'!V11/'Tav25'!V$37*100</f>
        <v>2.4749120712464912</v>
      </c>
      <c r="W11" s="286">
        <f>'Tav25'!W11/'Tav25'!W$37*100</f>
        <v>2.1296214006398859</v>
      </c>
      <c r="X11" s="286">
        <f>'Tav25'!X11/'Tav25'!X$37*100</f>
        <v>1.3754663550141593</v>
      </c>
      <c r="Y11" s="286">
        <f>'Tav25'!Y11/'Tav25'!Y$37*100</f>
        <v>1.8217606164670406</v>
      </c>
      <c r="Z11" s="286">
        <f>'Tav25'!Z11/'Tav25'!Z$37*100</f>
        <v>1.5313286140525362</v>
      </c>
      <c r="AA11" s="286">
        <f>'Tav25'!AA11/'Tav25'!AA$37*100</f>
        <v>1.9684282772820865</v>
      </c>
      <c r="AB11" s="286">
        <f>'Tav25'!AB11/'Tav25'!AB$37*100</f>
        <v>2.4205492784901188</v>
      </c>
      <c r="AC11" s="286">
        <f>'Tav25'!AC11/'Tav25'!AC$37*100</f>
        <v>2.1458298651573164</v>
      </c>
      <c r="AD11" s="286">
        <f>'Tav25'!AD11/'Tav25'!AD$37*100</f>
        <v>2.1859887596392626</v>
      </c>
      <c r="AE11" s="286">
        <f>'Tav25'!AE11/'Tav25'!AE$37*100</f>
        <v>2.7420781518289195</v>
      </c>
      <c r="AF11" s="286">
        <f>'Tav25'!AF11/'Tav25'!AF$37*100</f>
        <v>2.4002087138012</v>
      </c>
      <c r="AG11" s="286"/>
      <c r="AH11" s="286">
        <f t="shared" si="1"/>
        <v>0.21756048235717618</v>
      </c>
      <c r="AI11" s="286">
        <f t="shared" si="2"/>
        <v>0.32152887333880065</v>
      </c>
      <c r="AJ11" s="286">
        <f t="shared" si="3"/>
        <v>0.2543788486438836</v>
      </c>
    </row>
    <row r="12" spans="1:36" x14ac:dyDescent="0.25">
      <c r="A12" s="304" t="s">
        <v>6</v>
      </c>
      <c r="C12" s="286">
        <f>'Tav25'!C12/'Tav25'!C$37*100</f>
        <v>12.655369016219971</v>
      </c>
      <c r="D12" s="286">
        <f>'Tav25'!D12/'Tav25'!D$37*100</f>
        <v>12.606282934108467</v>
      </c>
      <c r="E12" s="286">
        <f>'Tav25'!E12/'Tav25'!E$37*100</f>
        <v>12.638832887357502</v>
      </c>
      <c r="F12" s="286">
        <f>'Tav25'!F12/'Tav25'!F$37*100</f>
        <v>12.886972438976063</v>
      </c>
      <c r="G12" s="286">
        <f>'Tav25'!G12/'Tav25'!G$37*100</f>
        <v>12.798033893331375</v>
      </c>
      <c r="H12" s="286">
        <f>'Tav25'!H12/'Tav25'!H$37*100</f>
        <v>12.856760141302248</v>
      </c>
      <c r="I12" s="286">
        <f>'Tav25'!I12/'Tav25'!I$37*100</f>
        <v>12.750408391367895</v>
      </c>
      <c r="J12" s="286">
        <f>'Tav25'!J12/'Tav25'!J$37*100</f>
        <v>12.570656691604324</v>
      </c>
      <c r="K12" s="286">
        <f>'Tav25'!K12/'Tav25'!K$37*100</f>
        <v>12.68913634818089</v>
      </c>
      <c r="L12" s="286">
        <f>'Tav25'!L12/'Tav25'!L$37*100</f>
        <v>12.591412551272562</v>
      </c>
      <c r="M12" s="286">
        <f>'Tav25'!M12/'Tav25'!M$37*100</f>
        <v>12.426850258175559</v>
      </c>
      <c r="N12" s="286">
        <f>'Tav25'!N12/'Tav25'!N$37*100</f>
        <v>12.535820783945645</v>
      </c>
      <c r="O12" s="286">
        <f>'Tav25'!O12/'Tav25'!O$37*100</f>
        <v>12.277938941842796</v>
      </c>
      <c r="P12" s="286">
        <f>'Tav25'!P12/'Tav25'!P$37*100</f>
        <v>12.203851598600391</v>
      </c>
      <c r="Q12" s="286">
        <f>'Tav25'!Q12/'Tav25'!Q$37*100</f>
        <v>12.252683717415255</v>
      </c>
      <c r="R12" s="286">
        <f>'Tav25'!R12/'Tav25'!R$37*100</f>
        <v>12.420098846787479</v>
      </c>
      <c r="S12" s="286">
        <f>'Tav25'!S12/'Tav25'!S$37*100</f>
        <v>12.129346786386499</v>
      </c>
      <c r="T12" s="286">
        <f>'Tav25'!T12/'Tav25'!T$37*100</f>
        <v>12.318895058479846</v>
      </c>
      <c r="U12" s="286">
        <f>'Tav25'!U12/'Tav25'!U$37*100</f>
        <v>12.193345079967472</v>
      </c>
      <c r="V12" s="286">
        <f>'Tav25'!V12/'Tav25'!V$37*100</f>
        <v>12.484269626665807</v>
      </c>
      <c r="W12" s="286">
        <f>'Tav25'!W12/'Tav25'!W$37*100</f>
        <v>12.293370067543547</v>
      </c>
      <c r="X12" s="286">
        <f>'Tav25'!X12/'Tav25'!X$37*100</f>
        <v>12.693846361307143</v>
      </c>
      <c r="Y12" s="286">
        <f>'Tav25'!Y12/'Tav25'!Y$37*100</f>
        <v>12.735572493508668</v>
      </c>
      <c r="Z12" s="286">
        <f>'Tav25'!Z12/'Tav25'!Z$37*100</f>
        <v>12.708418650909728</v>
      </c>
      <c r="AA12" s="286">
        <f>'Tav25'!AA12/'Tav25'!AA$37*100</f>
        <v>13.526424159231299</v>
      </c>
      <c r="AB12" s="286">
        <f>'Tav25'!AB12/'Tav25'!AB$37*100</f>
        <v>14.252464982438322</v>
      </c>
      <c r="AC12" s="286">
        <f>'Tav25'!AC12/'Tav25'!AC$37*100</f>
        <v>13.81554852671883</v>
      </c>
      <c r="AD12" s="286">
        <f>'Tav25'!AD12/'Tav25'!AD$37*100</f>
        <v>14.272644098810613</v>
      </c>
      <c r="AE12" s="286">
        <f>'Tav25'!AE12/'Tav25'!AE$37*100</f>
        <v>14.860294500234145</v>
      </c>
      <c r="AF12" s="286">
        <f>'Tav25'!AF12/'Tav25'!AF$37*100</f>
        <v>14.501595456461096</v>
      </c>
      <c r="AG12" s="286"/>
      <c r="AH12" s="286">
        <f t="shared" si="1"/>
        <v>0.74621993957931387</v>
      </c>
      <c r="AI12" s="286">
        <f t="shared" si="2"/>
        <v>0.60782951779582284</v>
      </c>
      <c r="AJ12" s="286">
        <f t="shared" si="3"/>
        <v>0.68604692974226644</v>
      </c>
    </row>
    <row r="13" spans="1:36" x14ac:dyDescent="0.25">
      <c r="A13" s="304" t="s">
        <v>83</v>
      </c>
      <c r="C13" s="286">
        <f>'Tav25'!C13/'Tav25'!C$37*100</f>
        <v>0.38852125021716127</v>
      </c>
      <c r="D13" s="286">
        <f>'Tav25'!D13/'Tav25'!D$37*100</f>
        <v>0.30932802760636063</v>
      </c>
      <c r="E13" s="286">
        <f>'Tav25'!E13/'Tav25'!E$37*100</f>
        <v>0.36184262202370043</v>
      </c>
      <c r="F13" s="286">
        <f>'Tav25'!F13/'Tav25'!F$37*100</f>
        <v>0.41138673183435082</v>
      </c>
      <c r="G13" s="286">
        <f>'Tav25'!G13/'Tav25'!G$37*100</f>
        <v>0.31729146797740443</v>
      </c>
      <c r="H13" s="286">
        <f>'Tav25'!H13/'Tav25'!H$37*100</f>
        <v>0.37942270430573122</v>
      </c>
      <c r="I13" s="286">
        <f>'Tav25'!I13/'Tav25'!I$37*100</f>
        <v>0.45460407531596597</v>
      </c>
      <c r="J13" s="286">
        <f>'Tav25'!J13/'Tav25'!J$37*100</f>
        <v>0.35328345802161265</v>
      </c>
      <c r="K13" s="286">
        <f>'Tav25'!K13/'Tav25'!K$37*100</f>
        <v>0.42006687067890736</v>
      </c>
      <c r="L13" s="286">
        <f>'Tav25'!L13/'Tav25'!L$37*100</f>
        <v>0.45784674050752</v>
      </c>
      <c r="M13" s="286">
        <f>'Tav25'!M13/'Tav25'!M$37*100</f>
        <v>0.35406933857880502</v>
      </c>
      <c r="N13" s="286">
        <f>'Tav25'!N13/'Tav25'!N$37*100</f>
        <v>0.42278907891785927</v>
      </c>
      <c r="O13" s="286">
        <f>'Tav25'!O13/'Tav25'!O$37*100</f>
        <v>0.40751485011741956</v>
      </c>
      <c r="P13" s="286">
        <f>'Tav25'!P13/'Tav25'!P$37*100</f>
        <v>0.35257351959186944</v>
      </c>
      <c r="Q13" s="286">
        <f>'Tav25'!Q13/'Tav25'!Q$37*100</f>
        <v>0.38878620400804886</v>
      </c>
      <c r="R13" s="286">
        <f>'Tav25'!R13/'Tav25'!R$37*100</f>
        <v>0.42998352553542007</v>
      </c>
      <c r="S13" s="286">
        <f>'Tav25'!S13/'Tav25'!S$37*100</f>
        <v>0.4011231448054553</v>
      </c>
      <c r="T13" s="286">
        <f>'Tav25'!T13/'Tav25'!T$37*100</f>
        <v>0.41993792222019355</v>
      </c>
      <c r="U13" s="286">
        <f>'Tav25'!U13/'Tav25'!U$37*100</f>
        <v>0.44558145838980756</v>
      </c>
      <c r="V13" s="286">
        <f>'Tav25'!V13/'Tav25'!V$37*100</f>
        <v>0.34526152754025363</v>
      </c>
      <c r="W13" s="286">
        <f>'Tav25'!W13/'Tav25'!W$37*100</f>
        <v>0.41103803768218988</v>
      </c>
      <c r="X13" s="286">
        <f>'Tav25'!X13/'Tav25'!X$37*100</f>
        <v>0.45848878500471979</v>
      </c>
      <c r="Y13" s="286">
        <f>'Tav25'!Y13/'Tav25'!Y$37*100</f>
        <v>0.37272803417371642</v>
      </c>
      <c r="Z13" s="286">
        <f>'Tav25'!Z13/'Tav25'!Z$37*100</f>
        <v>0.42853799801088166</v>
      </c>
      <c r="AA13" s="286">
        <f>'Tav25'!AA13/'Tav25'!AA$37*100</f>
        <v>0.54083733699382297</v>
      </c>
      <c r="AB13" s="286">
        <f>'Tav25'!AB13/'Tav25'!AB$37*100</f>
        <v>0.41047776226143623</v>
      </c>
      <c r="AC13" s="286">
        <f>'Tav25'!AC13/'Tav25'!AC$37*100</f>
        <v>0.48942899950058266</v>
      </c>
      <c r="AD13" s="286">
        <f>'Tav25'!AD13/'Tav25'!AD$37*100</f>
        <v>0.48359691543589073</v>
      </c>
      <c r="AE13" s="286">
        <f>'Tav25'!AE13/'Tav25'!AE$37*100</f>
        <v>0.49430251313804052</v>
      </c>
      <c r="AF13" s="286">
        <f>'Tav25'!AF13/'Tav25'!AF$37*100</f>
        <v>0.48766782395793612</v>
      </c>
      <c r="AG13" s="286"/>
      <c r="AH13" s="286">
        <f t="shared" si="1"/>
        <v>-5.7240421557932242E-2</v>
      </c>
      <c r="AI13" s="286">
        <f t="shared" si="2"/>
        <v>8.3824750876604293E-2</v>
      </c>
      <c r="AJ13" s="286">
        <f t="shared" si="3"/>
        <v>-1.7611755426465425E-3</v>
      </c>
    </row>
    <row r="14" spans="1:36" x14ac:dyDescent="0.25">
      <c r="A14" s="304" t="s">
        <v>108</v>
      </c>
      <c r="C14" s="286">
        <f>'Tav25'!C14/'Tav25'!C$37*100</f>
        <v>0.15161804886523367</v>
      </c>
      <c r="D14" s="286">
        <f>'Tav25'!D14/'Tav25'!D$37*100</f>
        <v>0.14766915890755911</v>
      </c>
      <c r="E14" s="286">
        <f>'Tav25'!E14/'Tav25'!E$37*100</f>
        <v>0.15028774605036474</v>
      </c>
      <c r="F14" s="286">
        <f>'Tav25'!F14/'Tav25'!F$37*100</f>
        <v>0.17078210656426032</v>
      </c>
      <c r="G14" s="286">
        <f>'Tav25'!G14/'Tav25'!G$37*100</f>
        <v>0.1375541046144817</v>
      </c>
      <c r="H14" s="286">
        <f>'Tav25'!H14/'Tav25'!H$37*100</f>
        <v>0.15949460148155531</v>
      </c>
      <c r="I14" s="286">
        <f>'Tav25'!I14/'Tav25'!I$37*100</f>
        <v>0.19237382856160262</v>
      </c>
      <c r="J14" s="286">
        <f>'Tav25'!J14/'Tav25'!J$37*100</f>
        <v>0.12676641729010807</v>
      </c>
      <c r="K14" s="286">
        <f>'Tav25'!K14/'Tav25'!K$37*100</f>
        <v>0.17001020061203673</v>
      </c>
      <c r="L14" s="286">
        <f>'Tav25'!L14/'Tav25'!L$37*100</f>
        <v>0.17812119767689819</v>
      </c>
      <c r="M14" s="286">
        <f>'Tav25'!M14/'Tav25'!M$37*100</f>
        <v>0.13277600196705189</v>
      </c>
      <c r="N14" s="286">
        <f>'Tav25'!N14/'Tav25'!N$37*100</f>
        <v>0.1628028673239694</v>
      </c>
      <c r="O14" s="286">
        <f>'Tav25'!O14/'Tav25'!O$37*100</f>
        <v>0.16024312750379888</v>
      </c>
      <c r="P14" s="286">
        <f>'Tav25'!P14/'Tav25'!P$37*100</f>
        <v>0.11218248350650391</v>
      </c>
      <c r="Q14" s="286">
        <f>'Tav25'!Q14/'Tav25'!Q$37*100</f>
        <v>0.1438600005463038</v>
      </c>
      <c r="R14" s="286">
        <f>'Tav25'!R14/'Tav25'!R$37*100</f>
        <v>0.16474464579901155</v>
      </c>
      <c r="S14" s="286">
        <f>'Tav25'!S14/'Tav25'!S$37*100</f>
        <v>0.16044925792218209</v>
      </c>
      <c r="T14" s="286">
        <f>'Tav25'!T14/'Tav25'!T$37*100</f>
        <v>0.16324952475056118</v>
      </c>
      <c r="U14" s="286">
        <f>'Tav25'!U14/'Tav25'!U$37*100</f>
        <v>0.19653022499322312</v>
      </c>
      <c r="V14" s="286">
        <f>'Tav25'!V14/'Tav25'!V$37*100</f>
        <v>0.12906972992159013</v>
      </c>
      <c r="W14" s="286">
        <f>'Tav25'!W14/'Tav25'!W$37*100</f>
        <v>0.17330252399573409</v>
      </c>
      <c r="X14" s="286">
        <f>'Tav25'!X14/'Tav25'!X$37*100</f>
        <v>0.22699689845821908</v>
      </c>
      <c r="Y14" s="286">
        <f>'Tav25'!Y14/'Tav25'!Y$37*100</f>
        <v>0.15076639584554821</v>
      </c>
      <c r="Z14" s="286">
        <f>'Tav25'!Z14/'Tav25'!Z$37*100</f>
        <v>0.20037442227812557</v>
      </c>
      <c r="AA14" s="286">
        <f>'Tav25'!AA14/'Tav25'!AA$37*100</f>
        <v>0.24159231297185998</v>
      </c>
      <c r="AB14" s="286">
        <f>'Tav25'!AB14/'Tav25'!AB$37*100</f>
        <v>0.18619609834539377</v>
      </c>
      <c r="AC14" s="286">
        <f>'Tav25'!AC14/'Tav25'!AC$37*100</f>
        <v>0.21974363242883302</v>
      </c>
      <c r="AD14" s="286">
        <f>'Tav25'!AD14/'Tav25'!AD$37*100</f>
        <v>0.22872827081427266</v>
      </c>
      <c r="AE14" s="286">
        <f>'Tav25'!AE14/'Tav25'!AE$37*100</f>
        <v>0.14048597741817992</v>
      </c>
      <c r="AF14" s="286">
        <f>'Tav25'!AF14/'Tav25'!AF$37*100</f>
        <v>0.19466575688855886</v>
      </c>
      <c r="AG14" s="286"/>
      <c r="AH14" s="286">
        <f t="shared" si="1"/>
        <v>-1.2864042157587324E-2</v>
      </c>
      <c r="AI14" s="286">
        <f t="shared" si="2"/>
        <v>-4.5710120927213854E-2</v>
      </c>
      <c r="AJ14" s="286">
        <f t="shared" si="3"/>
        <v>-2.5077875540274158E-2</v>
      </c>
    </row>
    <row r="15" spans="1:36" x14ac:dyDescent="0.25">
      <c r="A15" s="304" t="s">
        <v>4</v>
      </c>
      <c r="C15" s="286">
        <f>'Tav25'!C15/'Tav25'!C$37*100</f>
        <v>0.23690320135192761</v>
      </c>
      <c r="D15" s="286">
        <f>'Tav25'!D15/'Tav25'!D$37*100</f>
        <v>0.16165886869880156</v>
      </c>
      <c r="E15" s="286">
        <f>'Tav25'!E15/'Tav25'!E$37*100</f>
        <v>0.21155487597333569</v>
      </c>
      <c r="F15" s="286">
        <f>'Tav25'!F15/'Tav25'!F$37*100</f>
        <v>0.24060462527009047</v>
      </c>
      <c r="G15" s="286">
        <f>'Tav25'!G15/'Tav25'!G$37*100</f>
        <v>0.17973736336292276</v>
      </c>
      <c r="H15" s="286">
        <f>'Tav25'!H15/'Tav25'!H$37*100</f>
        <v>0.21992810282417588</v>
      </c>
      <c r="I15" s="286">
        <f>'Tav25'!I15/'Tav25'!I$37*100</f>
        <v>0.26223024675436335</v>
      </c>
      <c r="J15" s="286">
        <f>'Tav25'!J15/'Tav25'!J$37*100</f>
        <v>0.22651704073150458</v>
      </c>
      <c r="K15" s="286">
        <f>'Tav25'!K15/'Tav25'!K$37*100</f>
        <v>0.25005667006687066</v>
      </c>
      <c r="L15" s="286">
        <f>'Tav25'!L15/'Tav25'!L$37*100</f>
        <v>0.27972554283062179</v>
      </c>
      <c r="M15" s="286">
        <f>'Tav25'!M15/'Tav25'!M$37*100</f>
        <v>0.22129333661175316</v>
      </c>
      <c r="N15" s="286">
        <f>'Tav25'!N15/'Tav25'!N$37*100</f>
        <v>0.2599862115938899</v>
      </c>
      <c r="O15" s="286">
        <f>'Tav25'!O15/'Tav25'!O$37*100</f>
        <v>0.24727172261362068</v>
      </c>
      <c r="P15" s="286">
        <f>'Tav25'!P15/'Tav25'!P$37*100</f>
        <v>0.24039103608536552</v>
      </c>
      <c r="Q15" s="286">
        <f>'Tav25'!Q15/'Tav25'!Q$37*100</f>
        <v>0.24492620346174507</v>
      </c>
      <c r="R15" s="286">
        <f>'Tav25'!R15/'Tav25'!R$37*100</f>
        <v>0.26523887973640858</v>
      </c>
      <c r="S15" s="286">
        <f>'Tav25'!S15/'Tav25'!S$37*100</f>
        <v>0.24067388688327318</v>
      </c>
      <c r="T15" s="286">
        <f>'Tav25'!T15/'Tav25'!T$37*100</f>
        <v>0.25668839746963235</v>
      </c>
      <c r="U15" s="286">
        <f>'Tav25'!U15/'Tav25'!U$37*100</f>
        <v>0.24905123339658444</v>
      </c>
      <c r="V15" s="286">
        <f>'Tav25'!V15/'Tav25'!V$37*100</f>
        <v>0.21619179761866347</v>
      </c>
      <c r="W15" s="286">
        <f>'Tav25'!W15/'Tav25'!W$37*100</f>
        <v>0.23773551368645574</v>
      </c>
      <c r="X15" s="286">
        <f>'Tav25'!X15/'Tav25'!X$37*100</f>
        <v>0.23149188654650066</v>
      </c>
      <c r="Y15" s="286">
        <f>'Tav25'!Y15/'Tav25'!Y$37*100</f>
        <v>0.22196163832816818</v>
      </c>
      <c r="Z15" s="286">
        <f>'Tav25'!Z15/'Tav25'!Z$37*100</f>
        <v>0.22816357573275611</v>
      </c>
      <c r="AA15" s="286">
        <f>'Tav25'!AA15/'Tav25'!AA$37*100</f>
        <v>0.29924502402196296</v>
      </c>
      <c r="AB15" s="286">
        <f>'Tav25'!AB15/'Tav25'!AB$37*100</f>
        <v>0.22428166391604251</v>
      </c>
      <c r="AC15" s="286">
        <f>'Tav25'!AC15/'Tav25'!AC$37*100</f>
        <v>0.26968536707174962</v>
      </c>
      <c r="AD15" s="286">
        <f>'Tav25'!AD15/'Tav25'!AD$37*100</f>
        <v>0.25486864462161807</v>
      </c>
      <c r="AE15" s="286">
        <f>'Tav25'!AE15/'Tav25'!AE$37*100</f>
        <v>0.35381653571986055</v>
      </c>
      <c r="AF15" s="286">
        <f>'Tav25'!AF15/'Tav25'!AF$37*100</f>
        <v>0.29300206706937726</v>
      </c>
      <c r="AG15" s="286"/>
      <c r="AH15" s="286">
        <f t="shared" si="1"/>
        <v>-4.437637940034489E-2</v>
      </c>
      <c r="AI15" s="286">
        <f t="shared" si="2"/>
        <v>0.12953487180381804</v>
      </c>
      <c r="AJ15" s="286">
        <f t="shared" si="3"/>
        <v>2.3316699997627643E-2</v>
      </c>
    </row>
    <row r="16" spans="1:36" x14ac:dyDescent="0.25">
      <c r="A16" s="304" t="s">
        <v>7</v>
      </c>
      <c r="C16" s="286">
        <f>'Tav25'!C16/'Tav25'!C$37*100</f>
        <v>4.1884485999020802</v>
      </c>
      <c r="D16" s="286">
        <f>'Tav25'!D16/'Tav25'!D$37*100</f>
        <v>3.6544230799123314</v>
      </c>
      <c r="E16" s="286">
        <f>'Tav25'!E16/'Tav25'!E$37*100</f>
        <v>4.0085459791482299</v>
      </c>
      <c r="F16" s="286">
        <f>'Tav25'!F16/'Tav25'!F$37*100</f>
        <v>4.0751818687902777</v>
      </c>
      <c r="G16" s="286">
        <f>'Tav25'!G16/'Tav25'!G$37*100</f>
        <v>3.5690705010637513</v>
      </c>
      <c r="H16" s="286">
        <f>'Tav25'!H16/'Tav25'!H$37*100</f>
        <v>3.9032565557888441</v>
      </c>
      <c r="I16" s="286">
        <f>'Tav25'!I16/'Tav25'!I$37*100</f>
        <v>4.3697876364886934</v>
      </c>
      <c r="J16" s="286">
        <f>'Tav25'!J16/'Tav25'!J$37*100</f>
        <v>3.6097256857855364</v>
      </c>
      <c r="K16" s="286">
        <f>'Tav25'!K16/'Tav25'!K$37*100</f>
        <v>4.1107049756318714</v>
      </c>
      <c r="L16" s="286">
        <f>'Tav25'!L16/'Tav25'!L$37*100</f>
        <v>4.5119855496042449</v>
      </c>
      <c r="M16" s="286">
        <f>'Tav25'!M16/'Tav25'!M$37*100</f>
        <v>3.8037865748709119</v>
      </c>
      <c r="N16" s="286">
        <f>'Tav25'!N16/'Tav25'!N$37*100</f>
        <v>4.272744640380095</v>
      </c>
      <c r="O16" s="286">
        <f>'Tav25'!O16/'Tav25'!O$37*100</f>
        <v>4.2671639729244371</v>
      </c>
      <c r="P16" s="286">
        <f>'Tav25'!P16/'Tav25'!P$37*100</f>
        <v>3.6432597024493174</v>
      </c>
      <c r="Q16" s="286">
        <f>'Tav25'!Q16/'Tav25'!Q$37*100</f>
        <v>4.0544846989410814</v>
      </c>
      <c r="R16" s="286">
        <f>'Tav25'!R16/'Tav25'!R$37*100</f>
        <v>4.5107084019769355</v>
      </c>
      <c r="S16" s="286">
        <f>'Tav25'!S16/'Tav25'!S$37*100</f>
        <v>3.9340923817458116</v>
      </c>
      <c r="T16" s="286">
        <f>'Tav25'!T16/'Tav25'!T$37*100</f>
        <v>4.3100022554210655</v>
      </c>
      <c r="U16" s="286">
        <f>'Tav25'!U16/'Tav25'!U$37*100</f>
        <v>4.3372187584711304</v>
      </c>
      <c r="V16" s="286">
        <f>'Tav25'!V16/'Tav25'!V$37*100</f>
        <v>3.8398244651673066</v>
      </c>
      <c r="W16" s="286">
        <f>'Tav25'!W16/'Tav25'!W$37*100</f>
        <v>4.1659260575897621</v>
      </c>
      <c r="X16" s="286">
        <f>'Tav25'!X16/'Tav25'!X$37*100</f>
        <v>4.5961253202679009</v>
      </c>
      <c r="Y16" s="286">
        <f>'Tav25'!Y16/'Tav25'!Y$37*100</f>
        <v>4.0078733562274902</v>
      </c>
      <c r="Z16" s="286">
        <f>'Tav25'!Z16/'Tav25'!Z$37*100</f>
        <v>4.3906862458316276</v>
      </c>
      <c r="AA16" s="286">
        <f>'Tav25'!AA16/'Tav25'!AA$37*100</f>
        <v>4.796156485929993</v>
      </c>
      <c r="AB16" s="286">
        <f>'Tav25'!AB16/'Tav25'!AB$37*100</f>
        <v>4.0159113029495153</v>
      </c>
      <c r="AC16" s="286">
        <f>'Tav25'!AC16/'Tav25'!AC$37*100</f>
        <v>4.488097219910105</v>
      </c>
      <c r="AD16" s="286">
        <f>'Tav25'!AD16/'Tav25'!AD$37*100</f>
        <v>4.8228989674552345</v>
      </c>
      <c r="AE16" s="286">
        <f>'Tav25'!AE16/'Tav25'!AE$37*100</f>
        <v>4.172953847754826</v>
      </c>
      <c r="AF16" s="286">
        <f>'Tav25'!AF16/'Tav25'!AF$37*100</f>
        <v>4.5716349916715169</v>
      </c>
      <c r="AG16" s="286"/>
      <c r="AH16" s="286">
        <f t="shared" si="1"/>
        <v>2.6742481525241502E-2</v>
      </c>
      <c r="AI16" s="286">
        <f t="shared" si="2"/>
        <v>0.15704254480531077</v>
      </c>
      <c r="AJ16" s="286">
        <f t="shared" si="3"/>
        <v>8.3537771761411861E-2</v>
      </c>
    </row>
    <row r="17" spans="1:36" x14ac:dyDescent="0.25">
      <c r="A17" s="304" t="s">
        <v>145</v>
      </c>
      <c r="C17" s="286">
        <f>'Tav25'!C17/'Tav25'!C$37*100</f>
        <v>0.82758185005606699</v>
      </c>
      <c r="D17" s="286">
        <f>'Tav25'!D17/'Tav25'!D$37*100</f>
        <v>0.79896787029984617</v>
      </c>
      <c r="E17" s="286">
        <f>'Tav25'!E17/'Tav25'!E$37*100</f>
        <v>0.81794236700581768</v>
      </c>
      <c r="F17" s="286">
        <f>'Tav25'!F17/'Tav25'!F$37*100</f>
        <v>0.78974929941594407</v>
      </c>
      <c r="G17" s="286">
        <f>'Tav25'!G17/'Tav25'!G$37*100</f>
        <v>0.91519330936835153</v>
      </c>
      <c r="H17" s="286">
        <f>'Tav25'!H17/'Tav25'!H$37*100</f>
        <v>0.83236245148186683</v>
      </c>
      <c r="I17" s="286">
        <f>'Tav25'!I17/'Tav25'!I$37*100</f>
        <v>0.88234029748087006</v>
      </c>
      <c r="J17" s="286">
        <f>'Tav25'!J17/'Tav25'!J$37*100</f>
        <v>0.90606816292601833</v>
      </c>
      <c r="K17" s="286">
        <f>'Tav25'!K17/'Tav25'!K$37*100</f>
        <v>0.89042842570554237</v>
      </c>
      <c r="L17" s="286">
        <f>'Tav25'!L17/'Tav25'!L$37*100</f>
        <v>0.84043100312339281</v>
      </c>
      <c r="M17" s="286">
        <f>'Tav25'!M17/'Tav25'!M$37*100</f>
        <v>0.82124416031472824</v>
      </c>
      <c r="N17" s="286">
        <f>'Tav25'!N17/'Tav25'!N$37*100</f>
        <v>0.83394938159829213</v>
      </c>
      <c r="O17" s="286">
        <f>'Tav25'!O17/'Tav25'!O$37*100</f>
        <v>0.80397845006216317</v>
      </c>
      <c r="P17" s="286">
        <f>'Tav25'!P17/'Tav25'!P$37*100</f>
        <v>0.81198749966612349</v>
      </c>
      <c r="Q17" s="286">
        <f>'Tav25'!Q17/'Tav25'!Q$37*100</f>
        <v>0.80670861065838717</v>
      </c>
      <c r="R17" s="286">
        <f>'Tav25'!R17/'Tav25'!R$37*100</f>
        <v>0.83855024711696857</v>
      </c>
      <c r="S17" s="286">
        <f>'Tav25'!S17/'Tav25'!S$37*100</f>
        <v>0.93183992100959612</v>
      </c>
      <c r="T17" s="286">
        <f>'Tav25'!T17/'Tav25'!T$37*100</f>
        <v>0.87102213534674422</v>
      </c>
      <c r="U17" s="286">
        <f>'Tav25'!U17/'Tav25'!U$37*100</f>
        <v>0.85388994307400379</v>
      </c>
      <c r="V17" s="286">
        <f>'Tav25'!V17/'Tav25'!V$37*100</f>
        <v>0.81636604175405769</v>
      </c>
      <c r="W17" s="286">
        <f>'Tav25'!W17/'Tav25'!W$37*100</f>
        <v>0.84096160682545318</v>
      </c>
      <c r="X17" s="286">
        <f>'Tav25'!X17/'Tav25'!X$37*100</f>
        <v>0.94394749853912896</v>
      </c>
      <c r="Y17" s="286">
        <f>'Tav25'!Y17/'Tav25'!Y$37*100</f>
        <v>0.99254543931652572</v>
      </c>
      <c r="Z17" s="286">
        <f>'Tav25'!Z17/'Tav25'!Z$37*100</f>
        <v>0.96091967472064588</v>
      </c>
      <c r="AA17" s="286">
        <f>'Tav25'!AA17/'Tav25'!AA$37*100</f>
        <v>1.0789293067947838</v>
      </c>
      <c r="AB17" s="286">
        <f>'Tav25'!AB17/'Tav25'!AB$37*100</f>
        <v>1.1087131310566627</v>
      </c>
      <c r="AC17" s="286">
        <f>'Tav25'!AC17/'Tav25'!AC$37*100</f>
        <v>1.0903945397036789</v>
      </c>
      <c r="AD17" s="286">
        <f>'Tav25'!AD17/'Tav25'!AD$37*100</f>
        <v>1.0194745784864723</v>
      </c>
      <c r="AE17" s="286">
        <f>'Tav25'!AE17/'Tav25'!AE$37*100</f>
        <v>1.097871897601332</v>
      </c>
      <c r="AF17" s="286">
        <f>'Tav25'!AF17/'Tav25'!AF$37*100</f>
        <v>1.0495895964197555</v>
      </c>
      <c r="AG17" s="286"/>
      <c r="AH17" s="286">
        <f t="shared" si="1"/>
        <v>-5.9454728308311555E-2</v>
      </c>
      <c r="AI17" s="286">
        <f t="shared" si="2"/>
        <v>-1.0841233455330723E-2</v>
      </c>
      <c r="AJ17" s="286">
        <f t="shared" si="3"/>
        <v>-4.0804943283923478E-2</v>
      </c>
    </row>
    <row r="18" spans="1:36" x14ac:dyDescent="0.25">
      <c r="A18" s="304" t="s">
        <v>8</v>
      </c>
      <c r="C18" s="286">
        <f>'Tav25'!C18/'Tav25'!C$37*100</f>
        <v>5.120267858552995</v>
      </c>
      <c r="D18" s="286">
        <f>'Tav25'!D18/'Tav25'!D$37*100</f>
        <v>4.7456204436292415</v>
      </c>
      <c r="E18" s="286">
        <f>'Tav25'!E18/'Tav25'!E$37*100</f>
        <v>4.9940565647467885</v>
      </c>
      <c r="F18" s="286">
        <f>'Tav25'!F18/'Tav25'!F$37*100</f>
        <v>5.1347857675287543</v>
      </c>
      <c r="G18" s="286">
        <f>'Tav25'!G18/'Tav25'!G$37*100</f>
        <v>4.8198958256914386</v>
      </c>
      <c r="H18" s="286">
        <f>'Tav25'!H18/'Tav25'!H$37*100</f>
        <v>5.0278181013912171</v>
      </c>
      <c r="I18" s="286">
        <f>'Tav25'!I18/'Tav25'!I$37*100</f>
        <v>5.2317083655747565</v>
      </c>
      <c r="J18" s="286">
        <f>'Tav25'!J18/'Tav25'!J$37*100</f>
        <v>5.0041562759767251</v>
      </c>
      <c r="K18" s="286">
        <f>'Tav25'!K18/'Tav25'!K$37*100</f>
        <v>5.1541425818882463</v>
      </c>
      <c r="L18" s="286">
        <f>'Tav25'!L18/'Tav25'!L$37*100</f>
        <v>5.3273290600970888</v>
      </c>
      <c r="M18" s="286">
        <f>'Tav25'!M18/'Tav25'!M$37*100</f>
        <v>5.2028522252274403</v>
      </c>
      <c r="N18" s="286">
        <f>'Tav25'!N18/'Tav25'!N$37*100</f>
        <v>5.2852787999102926</v>
      </c>
      <c r="O18" s="286">
        <f>'Tav25'!O18/'Tav25'!O$37*100</f>
        <v>5.1968503937007871</v>
      </c>
      <c r="P18" s="286">
        <f>'Tav25'!P18/'Tav25'!P$37*100</f>
        <v>5.1256710916424053</v>
      </c>
      <c r="Q18" s="286">
        <f>'Tav25'!Q18/'Tav25'!Q$37*100</f>
        <v>5.1725864753389361</v>
      </c>
      <c r="R18" s="286">
        <f>'Tav25'!R18/'Tav25'!R$37*100</f>
        <v>5.1845140032948924</v>
      </c>
      <c r="S18" s="286">
        <f>'Tav25'!S18/'Tav25'!S$37*100</f>
        <v>5.3781357030454497</v>
      </c>
      <c r="T18" s="286">
        <f>'Tav25'!T18/'Tav25'!T$37*100</f>
        <v>5.2519090528305536</v>
      </c>
      <c r="U18" s="286">
        <f>'Tav25'!U18/'Tav25'!U$37*100</f>
        <v>5.1267281105990783</v>
      </c>
      <c r="V18" s="286">
        <f>'Tav25'!V18/'Tav25'!V$37*100</f>
        <v>5.4531960891871831</v>
      </c>
      <c r="W18" s="286">
        <f>'Tav25'!W18/'Tav25'!W$37*100</f>
        <v>5.2390686100248844</v>
      </c>
      <c r="X18" s="286">
        <f>'Tav25'!X18/'Tav25'!X$37*100</f>
        <v>5.3962331999820199</v>
      </c>
      <c r="Y18" s="286">
        <f>'Tav25'!Y18/'Tav25'!Y$37*100</f>
        <v>5.5406650473238965</v>
      </c>
      <c r="Z18" s="286">
        <f>'Tav25'!Z18/'Tav25'!Z$37*100</f>
        <v>5.4466740771075877</v>
      </c>
      <c r="AA18" s="286">
        <f>'Tav25'!AA18/'Tav25'!AA$37*100</f>
        <v>5.7597803706245712</v>
      </c>
      <c r="AB18" s="286">
        <f>'Tav25'!AB18/'Tav25'!AB$37*100</f>
        <v>5.7382252126444078</v>
      </c>
      <c r="AC18" s="286">
        <f>'Tav25'!AC18/'Tav25'!AC$37*100</f>
        <v>5.7499583818877973</v>
      </c>
      <c r="AD18" s="286">
        <f>'Tav25'!AD18/'Tav25'!AD$37*100</f>
        <v>5.6659260227421253</v>
      </c>
      <c r="AE18" s="286">
        <f>'Tav25'!AE18/'Tav25'!AE$37*100</f>
        <v>5.5674072532389829</v>
      </c>
      <c r="AF18" s="286">
        <f>'Tav25'!AF18/'Tav25'!AF$37*100</f>
        <v>5.6272451785105062</v>
      </c>
      <c r="AG18" s="286"/>
      <c r="AH18" s="286">
        <f t="shared" si="1"/>
        <v>-9.3854347882445843E-2</v>
      </c>
      <c r="AI18" s="286">
        <f t="shared" si="2"/>
        <v>-0.17081795940542488</v>
      </c>
      <c r="AJ18" s="286">
        <f t="shared" si="3"/>
        <v>-0.12271320337729108</v>
      </c>
    </row>
    <row r="19" spans="1:36" x14ac:dyDescent="0.25">
      <c r="A19" s="304" t="s">
        <v>9</v>
      </c>
      <c r="C19" s="286">
        <f>'Tav25'!C19/'Tav25'!C$37*100</f>
        <v>5.0460381887960581</v>
      </c>
      <c r="D19" s="286">
        <f>'Tav25'!D19/'Tav25'!D$37*100</f>
        <v>5.2570220571091042</v>
      </c>
      <c r="E19" s="286">
        <f>'Tav25'!E19/'Tav25'!E$37*100</f>
        <v>5.1171144752758329</v>
      </c>
      <c r="F19" s="286">
        <f>'Tav25'!F19/'Tav25'!F$37*100</f>
        <v>5.1319551248785187</v>
      </c>
      <c r="G19" s="286">
        <f>'Tav25'!G19/'Tav25'!G$37*100</f>
        <v>5.4049592839850344</v>
      </c>
      <c r="H19" s="286">
        <f>'Tav25'!H19/'Tav25'!H$37*100</f>
        <v>5.2246942500950109</v>
      </c>
      <c r="I19" s="286">
        <f>'Tav25'!I19/'Tav25'!I$37*100</f>
        <v>5.292967070759178</v>
      </c>
      <c r="J19" s="286">
        <f>'Tav25'!J19/'Tav25'!J$37*100</f>
        <v>5.9684123025768914</v>
      </c>
      <c r="K19" s="286">
        <f>'Tav25'!K19/'Tav25'!K$37*100</f>
        <v>5.5232063923835426</v>
      </c>
      <c r="L19" s="286">
        <f>'Tav25'!L19/'Tav25'!L$37*100</f>
        <v>5.3122765645187595</v>
      </c>
      <c r="M19" s="286">
        <f>'Tav25'!M19/'Tav25'!M$37*100</f>
        <v>5.8593557905089746</v>
      </c>
      <c r="N19" s="286">
        <f>'Tav25'!N19/'Tav25'!N$37*100</f>
        <v>5.4970886528062728</v>
      </c>
      <c r="O19" s="286">
        <f>'Tav25'!O19/'Tav25'!O$37*100</f>
        <v>5.2451996132062435</v>
      </c>
      <c r="P19" s="286">
        <f>'Tav25'!P19/'Tav25'!P$37*100</f>
        <v>5.7854109351211305</v>
      </c>
      <c r="Q19" s="286">
        <f>'Tav25'!Q19/'Tav25'!Q$37*100</f>
        <v>5.429349261124111</v>
      </c>
      <c r="R19" s="286">
        <f>'Tav25'!R19/'Tav25'!R$37*100</f>
        <v>5.1614497528830316</v>
      </c>
      <c r="S19" s="286">
        <f>'Tav25'!S19/'Tav25'!S$37*100</f>
        <v>5.6681785923663179</v>
      </c>
      <c r="T19" s="286">
        <f>'Tav25'!T19/'Tav25'!T$37*100</f>
        <v>5.337829855330849</v>
      </c>
      <c r="U19" s="286">
        <f>'Tav25'!U19/'Tav25'!U$37*100</f>
        <v>5.2673488750338846</v>
      </c>
      <c r="V19" s="286">
        <f>'Tav25'!V19/'Tav25'!V$37*100</f>
        <v>5.7371494950146822</v>
      </c>
      <c r="W19" s="286">
        <f>'Tav25'!W19/'Tav25'!W$37*100</f>
        <v>5.4290348382509777</v>
      </c>
      <c r="X19" s="286">
        <f>'Tav25'!X19/'Tav25'!X$37*100</f>
        <v>5.3400458488785008</v>
      </c>
      <c r="Y19" s="286">
        <f>'Tav25'!Y19/'Tav25'!Y$37*100</f>
        <v>5.8924533042968426</v>
      </c>
      <c r="Z19" s="286">
        <f>'Tav25'!Z19/'Tav25'!Z$37*100</f>
        <v>5.5329667115193351</v>
      </c>
      <c r="AA19" s="286">
        <f>'Tav25'!AA19/'Tav25'!AA$37*100</f>
        <v>4.8428277282086478</v>
      </c>
      <c r="AB19" s="286">
        <f>'Tav25'!AB19/'Tav25'!AB$37*100</f>
        <v>5.7847742372307565</v>
      </c>
      <c r="AC19" s="286">
        <f>'Tav25'!AC19/'Tav25'!AC$37*100</f>
        <v>5.2139170967204924</v>
      </c>
      <c r="AD19" s="286">
        <f>'Tav25'!AD19/'Tav25'!AD$37*100</f>
        <v>5.0581623317213431</v>
      </c>
      <c r="AE19" s="286">
        <f>'Tav25'!AE19/'Tav25'!AE$37*100</f>
        <v>5.6558613871689474</v>
      </c>
      <c r="AF19" s="286">
        <f>'Tav25'!AF19/'Tav25'!AF$37*100</f>
        <v>5.2880852515603367</v>
      </c>
      <c r="AG19" s="286"/>
      <c r="AH19" s="286">
        <f t="shared" si="1"/>
        <v>0.21533460351269529</v>
      </c>
      <c r="AI19" s="286">
        <f t="shared" si="2"/>
        <v>-0.12891285006180908</v>
      </c>
      <c r="AJ19" s="286">
        <f t="shared" si="3"/>
        <v>7.4168154839844291E-2</v>
      </c>
    </row>
    <row r="20" spans="1:36" x14ac:dyDescent="0.25">
      <c r="A20" s="304" t="s">
        <v>10</v>
      </c>
      <c r="C20" s="286">
        <f>'Tav25'!C20/'Tav25'!C$37*100</f>
        <v>1.5635611289227223</v>
      </c>
      <c r="D20" s="286">
        <f>'Tav25'!D20/'Tav25'!D$37*100</f>
        <v>1.4860180622697525</v>
      </c>
      <c r="E20" s="286">
        <f>'Tav25'!E20/'Tav25'!E$37*100</f>
        <v>1.5374384055884001</v>
      </c>
      <c r="F20" s="286">
        <f>'Tav25'!F20/'Tav25'!F$37*100</f>
        <v>1.4917486766745611</v>
      </c>
      <c r="G20" s="286">
        <f>'Tav25'!G20/'Tav25'!G$37*100</f>
        <v>1.5130951507592987</v>
      </c>
      <c r="H20" s="286">
        <f>'Tav25'!H20/'Tav25'!H$37*100</f>
        <v>1.4990000436118052</v>
      </c>
      <c r="I20" s="286">
        <f>'Tav25'!I20/'Tav25'!I$37*100</f>
        <v>1.336944372796836</v>
      </c>
      <c r="J20" s="286">
        <f>'Tav25'!J20/'Tav25'!J$37*100</f>
        <v>1.3965087281795512</v>
      </c>
      <c r="K20" s="286">
        <f>'Tav25'!K20/'Tav25'!K$37*100</f>
        <v>1.35724810155276</v>
      </c>
      <c r="L20" s="286">
        <f>'Tav25'!L20/'Tav25'!L$37*100</f>
        <v>1.3145846138407695</v>
      </c>
      <c r="M20" s="286">
        <f>'Tav25'!M20/'Tav25'!M$37*100</f>
        <v>1.4334890582739119</v>
      </c>
      <c r="N20" s="286">
        <f>'Tav25'!N20/'Tav25'!N$37*100</f>
        <v>1.354752431660174</v>
      </c>
      <c r="O20" s="286">
        <f>'Tav25'!O20/'Tav25'!O$37*100</f>
        <v>1.2405028318828568</v>
      </c>
      <c r="P20" s="286">
        <f>'Tav25'!P20/'Tav25'!P$37*100</f>
        <v>1.4396752050001336</v>
      </c>
      <c r="Q20" s="286">
        <f>'Tav25'!Q20/'Tav25'!Q$37*100</f>
        <v>1.3083975999053075</v>
      </c>
      <c r="R20" s="286">
        <f>'Tav25'!R20/'Tav25'!R$37*100</f>
        <v>1.2883031301482701</v>
      </c>
      <c r="S20" s="286">
        <f>'Tav25'!S20/'Tav25'!S$37*100</f>
        <v>1.3915887562096949</v>
      </c>
      <c r="T20" s="286">
        <f>'Tav25'!T20/'Tav25'!T$37*100</f>
        <v>1.3242543685358021</v>
      </c>
      <c r="U20" s="286">
        <f>'Tav25'!U20/'Tav25'!U$37*100</f>
        <v>1.2215370018975331</v>
      </c>
      <c r="V20" s="286">
        <f>'Tav25'!V20/'Tav25'!V$37*100</f>
        <v>1.3649123939208156</v>
      </c>
      <c r="W20" s="286">
        <f>'Tav25'!W20/'Tav25'!W$37*100</f>
        <v>1.2708851759687168</v>
      </c>
      <c r="X20" s="286">
        <f>'Tav25'!X20/'Tav25'!X$37*100</f>
        <v>1.2473591944981346</v>
      </c>
      <c r="Y20" s="286">
        <f>'Tav25'!Y20/'Tav25'!Y$37*100</f>
        <v>1.3317698299690091</v>
      </c>
      <c r="Z20" s="286">
        <f>'Tav25'!Z20/'Tav25'!Z$37*100</f>
        <v>1.2768384718890773</v>
      </c>
      <c r="AA20" s="286">
        <f>'Tav25'!AA20/'Tav25'!AA$37*100</f>
        <v>1.2765957446808509</v>
      </c>
      <c r="AB20" s="286">
        <f>'Tav25'!AB20/'Tav25'!AB$37*100</f>
        <v>1.1933477212136601</v>
      </c>
      <c r="AC20" s="286">
        <f>'Tav25'!AC20/'Tav25'!AC$37*100</f>
        <v>1.2435491926086233</v>
      </c>
      <c r="AD20" s="286">
        <f>'Tav25'!AD20/'Tav25'!AD$37*100</f>
        <v>1.3527643445301267</v>
      </c>
      <c r="AE20" s="286">
        <f>'Tav25'!AE20/'Tav25'!AE$37*100</f>
        <v>1.2695769811124409</v>
      </c>
      <c r="AF20" s="286">
        <f>'Tav25'!AF20/'Tav25'!AF$37*100</f>
        <v>1.3205161652852757</v>
      </c>
      <c r="AG20" s="286"/>
      <c r="AH20" s="286">
        <f t="shared" si="1"/>
        <v>7.616859984927582E-2</v>
      </c>
      <c r="AI20" s="286">
        <f t="shared" si="2"/>
        <v>7.6229259898780821E-2</v>
      </c>
      <c r="AJ20" s="286">
        <f t="shared" si="3"/>
        <v>7.6966972676652423E-2</v>
      </c>
    </row>
    <row r="21" spans="1:36" x14ac:dyDescent="0.25">
      <c r="A21" s="304" t="s">
        <v>11</v>
      </c>
      <c r="C21" s="286">
        <f>'Tav25'!C21/'Tav25'!C$37*100</f>
        <v>2.103700428005117</v>
      </c>
      <c r="D21" s="286">
        <f>'Tav25'!D21/'Tav25'!D$37*100</f>
        <v>1.8979372950118911</v>
      </c>
      <c r="E21" s="286">
        <f>'Tav25'!E21/'Tav25'!E$37*100</f>
        <v>2.0343829038524981</v>
      </c>
      <c r="F21" s="286">
        <f>'Tav25'!F21/'Tav25'!F$37*100</f>
        <v>2.1022239415755357</v>
      </c>
      <c r="G21" s="286">
        <f>'Tav25'!G21/'Tav25'!G$37*100</f>
        <v>1.9477661213410609</v>
      </c>
      <c r="H21" s="286">
        <f>'Tav25'!H21/'Tav25'!H$37*100</f>
        <v>2.0497548393528011</v>
      </c>
      <c r="I21" s="286">
        <f>'Tav25'!I21/'Tav25'!I$37*100</f>
        <v>2.0602269796234203</v>
      </c>
      <c r="J21" s="286">
        <f>'Tav25'!J21/'Tav25'!J$37*100</f>
        <v>1.8142144638403987</v>
      </c>
      <c r="K21" s="286">
        <f>'Tav25'!K21/'Tav25'!K$37*100</f>
        <v>1.9763685821149271</v>
      </c>
      <c r="L21" s="286">
        <f>'Tav25'!L21/'Tav25'!L$37*100</f>
        <v>2.0860250122301527</v>
      </c>
      <c r="M21" s="286">
        <f>'Tav25'!M21/'Tav25'!M$37*100</f>
        <v>1.8686992869436931</v>
      </c>
      <c r="N21" s="286">
        <f>'Tav25'!N21/'Tav25'!N$37*100</f>
        <v>2.0126089159488667</v>
      </c>
      <c r="O21" s="286">
        <f>'Tav25'!O21/'Tav25'!O$37*100</f>
        <v>1.7847769028871392</v>
      </c>
      <c r="P21" s="286">
        <f>'Tav25'!P21/'Tav25'!P$37*100</f>
        <v>1.5945938726995914</v>
      </c>
      <c r="Q21" s="286">
        <f>'Tav25'!Q21/'Tav25'!Q$37*100</f>
        <v>1.7199464622276446</v>
      </c>
      <c r="R21" s="286">
        <f>'Tav25'!R21/'Tav25'!R$37*100</f>
        <v>1.8319604612850082</v>
      </c>
      <c r="S21" s="286">
        <f>'Tav25'!S21/'Tav25'!S$37*100</f>
        <v>1.7371717732728564</v>
      </c>
      <c r="T21" s="286">
        <f>'Tav25'!T21/'Tav25'!T$37*100</f>
        <v>1.7989668023499339</v>
      </c>
      <c r="U21" s="286">
        <f>'Tav25'!U21/'Tav25'!U$37*100</f>
        <v>1.6688126863648685</v>
      </c>
      <c r="V21" s="286">
        <f>'Tav25'!V21/'Tav25'!V$37*100</f>
        <v>1.5681972185473201</v>
      </c>
      <c r="W21" s="286">
        <f>'Tav25'!W21/'Tav25'!W$37*100</f>
        <v>1.6341539281905439</v>
      </c>
      <c r="X21" s="286">
        <f>'Tav25'!X21/'Tav25'!X$37*100</f>
        <v>1.7283229199442622</v>
      </c>
      <c r="Y21" s="286">
        <f>'Tav25'!Y21/'Tav25'!Y$37*100</f>
        <v>1.4825362258145574</v>
      </c>
      <c r="Z21" s="286">
        <f>'Tav25'!Z21/'Tav25'!Z$37*100</f>
        <v>1.6424852278710582</v>
      </c>
      <c r="AA21" s="286">
        <f>'Tav25'!AA21/'Tav25'!AA$37*100</f>
        <v>1.7350720658888124</v>
      </c>
      <c r="AB21" s="286">
        <f>'Tav25'!AB21/'Tav25'!AB$37*100</f>
        <v>1.4684101392239008</v>
      </c>
      <c r="AC21" s="286">
        <f>'Tav25'!AC21/'Tav25'!AC$37*100</f>
        <v>1.6297652738471784</v>
      </c>
      <c r="AD21" s="286">
        <f>'Tav25'!AD21/'Tav25'!AD$37*100</f>
        <v>1.7187295778329632</v>
      </c>
      <c r="AE21" s="286">
        <f>'Tav25'!AE21/'Tav25'!AE$37*100</f>
        <v>1.3944534054841564</v>
      </c>
      <c r="AF21" s="286">
        <f>'Tav25'!AF21/'Tav25'!AF$37*100</f>
        <v>1.5934495976238736</v>
      </c>
      <c r="AG21" s="286"/>
      <c r="AH21" s="286">
        <f t="shared" si="1"/>
        <v>-1.6342488055849147E-2</v>
      </c>
      <c r="AI21" s="286">
        <f t="shared" si="2"/>
        <v>-7.3956733739744429E-2</v>
      </c>
      <c r="AJ21" s="286">
        <f t="shared" si="3"/>
        <v>-3.6315676223304783E-2</v>
      </c>
    </row>
    <row r="22" spans="1:36" x14ac:dyDescent="0.25">
      <c r="A22" s="304" t="s">
        <v>12</v>
      </c>
      <c r="C22" s="286">
        <f>'Tav25'!C22/'Tav25'!C$37*100</f>
        <v>10.33924538433596</v>
      </c>
      <c r="D22" s="286">
        <f>'Tav25'!D22/'Tav25'!D$37*100</f>
        <v>11.308348747920974</v>
      </c>
      <c r="E22" s="286">
        <f>'Tav25'!E22/'Tav25'!E$37*100</f>
        <v>10.665717113427975</v>
      </c>
      <c r="F22" s="286">
        <f>'Tav25'!F22/'Tav25'!F$37*100</f>
        <v>10.454506854872951</v>
      </c>
      <c r="G22" s="286">
        <f>'Tav25'!G22/'Tav25'!G$37*100</f>
        <v>11.464676105935002</v>
      </c>
      <c r="H22" s="286">
        <f>'Tav25'!H22/'Tav25'!H$37*100</f>
        <v>10.797659915143889</v>
      </c>
      <c r="I22" s="286">
        <f>'Tav25'!I22/'Tav25'!I$37*100</f>
        <v>10.68803198349239</v>
      </c>
      <c r="J22" s="286">
        <f>'Tav25'!J22/'Tav25'!J$37*100</f>
        <v>11.691604322527017</v>
      </c>
      <c r="K22" s="286">
        <f>'Tav25'!K22/'Tav25'!K$37*100</f>
        <v>11.030120140541765</v>
      </c>
      <c r="L22" s="286">
        <f>'Tav25'!L22/'Tav25'!L$37*100</f>
        <v>10.660929993351814</v>
      </c>
      <c r="M22" s="286">
        <f>'Tav25'!M22/'Tav25'!M$37*100</f>
        <v>11.627735431522005</v>
      </c>
      <c r="N22" s="286">
        <f>'Tav25'!N22/'Tav25'!N$37*100</f>
        <v>10.987532290619731</v>
      </c>
      <c r="O22" s="286">
        <f>'Tav25'!O22/'Tav25'!O$37*100</f>
        <v>11.123083298798177</v>
      </c>
      <c r="P22" s="286">
        <f>'Tav25'!P22/'Tav25'!P$37*100</f>
        <v>12.369454312348086</v>
      </c>
      <c r="Q22" s="286">
        <f>'Tav25'!Q22/'Tav25'!Q$37*100</f>
        <v>11.547951816004879</v>
      </c>
      <c r="R22" s="286">
        <f>'Tav25'!R22/'Tav25'!R$37*100</f>
        <v>11.233937397034596</v>
      </c>
      <c r="S22" s="286">
        <f>'Tav25'!S22/'Tav25'!S$37*100</f>
        <v>12.573667808324847</v>
      </c>
      <c r="T22" s="286">
        <f>'Tav25'!T22/'Tav25'!T$37*100</f>
        <v>11.700265280477721</v>
      </c>
      <c r="U22" s="286">
        <f>'Tav25'!U22/'Tav25'!U$37*100</f>
        <v>11.119205746814854</v>
      </c>
      <c r="V22" s="286">
        <f>'Tav25'!V22/'Tav25'!V$37*100</f>
        <v>12.232583653318706</v>
      </c>
      <c r="W22" s="286">
        <f>'Tav25'!W22/'Tav25'!W$37*100</f>
        <v>11.502399573409171</v>
      </c>
      <c r="X22" s="286">
        <f>'Tav25'!X22/'Tav25'!X$37*100</f>
        <v>11.570099339236751</v>
      </c>
      <c r="Y22" s="286">
        <f>'Tav25'!Y22/'Tav25'!Y$37*100</f>
        <v>13.300946477929475</v>
      </c>
      <c r="Z22" s="286">
        <f>'Tav25'!Z22/'Tav25'!Z$37*100</f>
        <v>12.174574387176037</v>
      </c>
      <c r="AA22" s="286">
        <f>'Tav25'!AA22/'Tav25'!AA$37*100</f>
        <v>11.687028140013727</v>
      </c>
      <c r="AB22" s="286">
        <f>'Tav25'!AB22/'Tav25'!AB$37*100</f>
        <v>13.241081630062206</v>
      </c>
      <c r="AC22" s="286">
        <f>'Tav25'!AC22/'Tav25'!AC$37*100</f>
        <v>12.300649242550358</v>
      </c>
      <c r="AD22" s="286">
        <f>'Tav25'!AD22/'Tav25'!AD$37*100</f>
        <v>12.21082211475624</v>
      </c>
      <c r="AE22" s="286">
        <f>'Tav25'!AE22/'Tav25'!AE$37*100</f>
        <v>13.455434726052342</v>
      </c>
      <c r="AF22" s="286">
        <f>'Tav25'!AF22/'Tav25'!AF$37*100</f>
        <v>12.68939774027173</v>
      </c>
      <c r="AG22" s="286"/>
      <c r="AH22" s="286">
        <f t="shared" si="1"/>
        <v>0.52379397474251377</v>
      </c>
      <c r="AI22" s="286">
        <f t="shared" si="2"/>
        <v>0.21435309599013586</v>
      </c>
      <c r="AJ22" s="286">
        <f t="shared" si="3"/>
        <v>0.38874849772137132</v>
      </c>
    </row>
    <row r="23" spans="1:36" x14ac:dyDescent="0.25">
      <c r="A23" s="304" t="s">
        <v>13</v>
      </c>
      <c r="C23" s="286">
        <f>'Tav25'!C23/'Tav25'!C$37*100</f>
        <v>2.906012603250312</v>
      </c>
      <c r="D23" s="286">
        <f>'Tav25'!D23/'Tav25'!D$37*100</f>
        <v>2.8274757900300003</v>
      </c>
      <c r="E23" s="286">
        <f>'Tav25'!E23/'Tav25'!E$37*100</f>
        <v>2.8795551063796365</v>
      </c>
      <c r="F23" s="286">
        <f>'Tav25'!F23/'Tav25'!F$37*100</f>
        <v>2.8457394110376191</v>
      </c>
      <c r="G23" s="286">
        <f>'Tav25'!G23/'Tav25'!G$37*100</f>
        <v>2.8556232117966402</v>
      </c>
      <c r="H23" s="286">
        <f>'Tav25'!H23/'Tav25'!H$37*100</f>
        <v>2.8490969241216897</v>
      </c>
      <c r="I23" s="286">
        <f>'Tav25'!I23/'Tav25'!I$37*100</f>
        <v>2.6319748946780157</v>
      </c>
      <c r="J23" s="286">
        <f>'Tav25'!J23/'Tav25'!J$37*100</f>
        <v>2.6683291770573563</v>
      </c>
      <c r="K23" s="286">
        <f>'Tav25'!K23/'Tav25'!K$37*100</f>
        <v>2.6443669953530544</v>
      </c>
      <c r="L23" s="286">
        <f>'Tav25'!L23/'Tav25'!L$37*100</f>
        <v>2.6040817350509902</v>
      </c>
      <c r="M23" s="286">
        <f>'Tav25'!M23/'Tav25'!M$37*100</f>
        <v>2.4760265552003937</v>
      </c>
      <c r="N23" s="286">
        <f>'Tav25'!N23/'Tav25'!N$37*100</f>
        <v>2.5608226528561104</v>
      </c>
      <c r="O23" s="286">
        <f>'Tav25'!O23/'Tav25'!O$37*100</f>
        <v>2.4575217571487773</v>
      </c>
      <c r="P23" s="286">
        <f>'Tav25'!P23/'Tav25'!P$37*100</f>
        <v>2.4012393493415956</v>
      </c>
      <c r="Q23" s="286">
        <f>'Tav25'!Q23/'Tav25'!Q$37*100</f>
        <v>2.4383359586265922</v>
      </c>
      <c r="R23" s="286">
        <f>'Tav25'!R23/'Tav25'!R$37*100</f>
        <v>2.3822075782537069</v>
      </c>
      <c r="S23" s="286">
        <f>'Tav25'!S23/'Tav25'!S$37*100</f>
        <v>2.1321237927736125</v>
      </c>
      <c r="T23" s="286">
        <f>'Tav25'!T23/'Tav25'!T$37*100</f>
        <v>2.2951594367891395</v>
      </c>
      <c r="U23" s="286">
        <f>'Tav25'!U23/'Tav25'!U$37*100</f>
        <v>2.1991054486310655</v>
      </c>
      <c r="V23" s="286">
        <f>'Tav25'!V23/'Tav25'!V$37*100</f>
        <v>2.1651447194346742</v>
      </c>
      <c r="W23" s="286">
        <f>'Tav25'!W23/'Tav25'!W$37*100</f>
        <v>2.1873889086384644</v>
      </c>
      <c r="X23" s="286">
        <f>'Tav25'!X23/'Tav25'!X$37*100</f>
        <v>2.3688587225243851</v>
      </c>
      <c r="Y23" s="286">
        <f>'Tav25'!Y23/'Tav25'!Y$37*100</f>
        <v>2.2447441159226065</v>
      </c>
      <c r="Z23" s="286">
        <f>'Tav25'!Z23/'Tav25'!Z$37*100</f>
        <v>2.3255133680453985</v>
      </c>
      <c r="AA23" s="286">
        <f>'Tav25'!AA23/'Tav25'!AA$37*100</f>
        <v>2.0727522306108441</v>
      </c>
      <c r="AB23" s="286">
        <f>'Tav25'!AB23/'Tav25'!AB$37*100</f>
        <v>1.933900385087385</v>
      </c>
      <c r="AC23" s="286">
        <f>'Tav25'!AC23/'Tav25'!AC$37*100</f>
        <v>2.0176460795738307</v>
      </c>
      <c r="AD23" s="286">
        <f>'Tav25'!AD23/'Tav25'!AD$37*100</f>
        <v>2.042216703698863</v>
      </c>
      <c r="AE23" s="286">
        <f>'Tav25'!AE23/'Tav25'!AE$37*100</f>
        <v>2.1333055830168064</v>
      </c>
      <c r="AF23" s="286">
        <f>'Tav25'!AF23/'Tav25'!AF$37*100</f>
        <v>2.0791105581087317</v>
      </c>
      <c r="AG23" s="286"/>
      <c r="AH23" s="286">
        <f t="shared" si="1"/>
        <v>-3.0535526911981137E-2</v>
      </c>
      <c r="AI23" s="286">
        <f t="shared" si="2"/>
        <v>0.19940519792942135</v>
      </c>
      <c r="AJ23" s="286">
        <f t="shared" si="3"/>
        <v>6.1464478534901001E-2</v>
      </c>
    </row>
    <row r="24" spans="1:36" x14ac:dyDescent="0.25">
      <c r="A24" s="304" t="s">
        <v>14</v>
      </c>
      <c r="C24" s="286">
        <f>'Tav25'!C24/'Tav25'!C$37*100</f>
        <v>0.57883348863654305</v>
      </c>
      <c r="D24" s="286">
        <f>'Tav25'!D24/'Tav25'!D$37*100</f>
        <v>0.62487370400882902</v>
      </c>
      <c r="E24" s="286">
        <f>'Tav25'!E24/'Tav25'!E$37*100</f>
        <v>0.59434352532112877</v>
      </c>
      <c r="F24" s="286">
        <f>'Tav25'!F24/'Tav25'!F$37*100</f>
        <v>0.53970919864506572</v>
      </c>
      <c r="G24" s="286">
        <f>'Tav25'!G24/'Tav25'!G$37*100</f>
        <v>0.59423373193456097</v>
      </c>
      <c r="H24" s="286">
        <f>'Tav25'!H24/'Tav25'!H$37*100</f>
        <v>0.55823110518544361</v>
      </c>
      <c r="I24" s="286">
        <f>'Tav25'!I24/'Tav25'!I$37*100</f>
        <v>0.59646633995357234</v>
      </c>
      <c r="J24" s="286">
        <f>'Tav25'!J24/'Tav25'!J$37*100</f>
        <v>0.68578553615960092</v>
      </c>
      <c r="K24" s="286">
        <f>'Tav25'!K24/'Tav25'!K$37*100</f>
        <v>0.62691261475688542</v>
      </c>
      <c r="L24" s="286">
        <f>'Tav25'!L24/'Tav25'!L$37*100</f>
        <v>0.58077545439721023</v>
      </c>
      <c r="M24" s="286">
        <f>'Tav25'!M24/'Tav25'!M$37*100</f>
        <v>0.63683304647160077</v>
      </c>
      <c r="N24" s="286">
        <f>'Tav25'!N24/'Tav25'!N$37*100</f>
        <v>0.59971260310156083</v>
      </c>
      <c r="O24" s="286">
        <f>'Tav25'!O24/'Tav25'!O$37*100</f>
        <v>0.64097251001519551</v>
      </c>
      <c r="P24" s="286">
        <f>'Tav25'!P24/'Tav25'!P$37*100</f>
        <v>0.59563556718929456</v>
      </c>
      <c r="Q24" s="286">
        <f>'Tav25'!Q24/'Tav25'!Q$37*100</f>
        <v>0.62551785047665009</v>
      </c>
      <c r="R24" s="286">
        <f>'Tav25'!R24/'Tav25'!R$37*100</f>
        <v>0.58484349258649093</v>
      </c>
      <c r="S24" s="286">
        <f>'Tav25'!S24/'Tav25'!S$37*100</f>
        <v>0.60477027986053256</v>
      </c>
      <c r="T24" s="286">
        <f>'Tav25'!T24/'Tav25'!T$37*100</f>
        <v>0.5917795272207842</v>
      </c>
      <c r="U24" s="286">
        <f>'Tav25'!U24/'Tav25'!U$37*100</f>
        <v>0.65566549200325286</v>
      </c>
      <c r="V24" s="286">
        <f>'Tav25'!V24/'Tav25'!V$37*100</f>
        <v>0.62598819011971218</v>
      </c>
      <c r="W24" s="286">
        <f>'Tav25'!W24/'Tav25'!W$37*100</f>
        <v>0.64544081052257374</v>
      </c>
      <c r="X24" s="286">
        <f>'Tav25'!X24/'Tav25'!X$37*100</f>
        <v>0.57311098125589965</v>
      </c>
      <c r="Y24" s="286">
        <f>'Tav25'!Y24/'Tav25'!Y$37*100</f>
        <v>0.60725353882234689</v>
      </c>
      <c r="Z24" s="286">
        <f>'Tav25'!Z24/'Tav25'!Z$37*100</f>
        <v>0.58503480957116949</v>
      </c>
      <c r="AA24" s="286">
        <f>'Tav25'!AA24/'Tav25'!AA$37*100</f>
        <v>0.54632807137954698</v>
      </c>
      <c r="AB24" s="286">
        <f>'Tav25'!AB24/'Tav25'!AB$37*100</f>
        <v>0.46549024586348442</v>
      </c>
      <c r="AC24" s="286">
        <f>'Tav25'!AC24/'Tav25'!AC$37*100</f>
        <v>0.51439986682204097</v>
      </c>
      <c r="AD24" s="286">
        <f>'Tav25'!AD24/'Tav25'!AD$37*100</f>
        <v>0.56201803685792706</v>
      </c>
      <c r="AE24" s="286">
        <f>'Tav25'!AE24/'Tav25'!AE$37*100</f>
        <v>0.57755346271918417</v>
      </c>
      <c r="AF24" s="286">
        <f>'Tav25'!AF24/'Tav25'!AF$37*100</f>
        <v>0.56794236288105315</v>
      </c>
      <c r="AG24" s="286"/>
      <c r="AH24" s="286">
        <f t="shared" si="1"/>
        <v>1.5689965478380086E-2</v>
      </c>
      <c r="AI24" s="286">
        <f t="shared" si="2"/>
        <v>0.11206321685569975</v>
      </c>
      <c r="AJ24" s="286">
        <f t="shared" si="3"/>
        <v>5.3542496059012179E-2</v>
      </c>
    </row>
    <row r="25" spans="1:36" x14ac:dyDescent="0.25">
      <c r="A25" s="304" t="s">
        <v>550</v>
      </c>
      <c r="C25" s="286">
        <f>'Tav25'!C25/'Tav25'!C$37*100</f>
        <v>16.912519544514112</v>
      </c>
      <c r="D25" s="286">
        <f>'Tav25'!D25/'Tav25'!D$37*100</f>
        <v>16.296457494598418</v>
      </c>
      <c r="E25" s="286">
        <f>'Tav25'!E25/'Tav25'!E$37*100</f>
        <v>16.704980441646985</v>
      </c>
      <c r="F25" s="286">
        <f>'Tav25'!F25/'Tav25'!F$37*100</f>
        <v>16.727210967796722</v>
      </c>
      <c r="G25" s="286">
        <f>'Tav25'!G25/'Tav25'!G$37*100</f>
        <v>15.831560413762746</v>
      </c>
      <c r="H25" s="286">
        <f>'Tav25'!H25/'Tav25'!H$37*100</f>
        <v>16.422959746303899</v>
      </c>
      <c r="I25" s="286">
        <f>'Tav25'!I25/'Tav25'!I$37*100</f>
        <v>16.221735018485084</v>
      </c>
      <c r="J25" s="286">
        <f>'Tav25'!J25/'Tav25'!J$37*100</f>
        <v>15.392768079800497</v>
      </c>
      <c r="K25" s="286">
        <f>'Tav25'!K25/'Tav25'!K$37*100</f>
        <v>15.939164683214328</v>
      </c>
      <c r="L25" s="286">
        <f>'Tav25'!L25/'Tav25'!L$37*100</f>
        <v>16.221572734913011</v>
      </c>
      <c r="M25" s="286">
        <f>'Tav25'!M25/'Tav25'!M$37*100</f>
        <v>15.448733710351611</v>
      </c>
      <c r="N25" s="286">
        <f>'Tav25'!N25/'Tav25'!N$37*100</f>
        <v>15.960495385867715</v>
      </c>
      <c r="O25" s="286">
        <f>'Tav25'!O25/'Tav25'!O$37*100</f>
        <v>17.184694018510843</v>
      </c>
      <c r="P25" s="286">
        <f>'Tav25'!P25/'Tav25'!P$37*100</f>
        <v>15.801704105344694</v>
      </c>
      <c r="Q25" s="286">
        <f>'Tav25'!Q25/'Tav25'!Q$37*100</f>
        <v>16.713254240683245</v>
      </c>
      <c r="R25" s="286">
        <f>'Tav25'!R25/'Tav25'!R$37*100</f>
        <v>17.097199341021415</v>
      </c>
      <c r="S25" s="286">
        <f>'Tav25'!S25/'Tav25'!S$37*100</f>
        <v>15.418556573791232</v>
      </c>
      <c r="T25" s="286">
        <f>'Tav25'!T25/'Tav25'!T$37*100</f>
        <v>16.512904230525514</v>
      </c>
      <c r="U25" s="286">
        <f>'Tav25'!U25/'Tav25'!U$37*100</f>
        <v>17.386148007590133</v>
      </c>
      <c r="V25" s="286">
        <f>'Tav25'!V25/'Tav25'!V$37*100</f>
        <v>15.478687360846695</v>
      </c>
      <c r="W25" s="286">
        <f>'Tav25'!W25/'Tav25'!W$37*100</f>
        <v>16.730359047280484</v>
      </c>
      <c r="X25" s="286">
        <f>'Tav25'!X25/'Tav25'!X$37*100</f>
        <v>17.456286240841461</v>
      </c>
      <c r="Y25" s="286">
        <f>'Tav25'!Y25/'Tav25'!Y$37*100</f>
        <v>15.181338470558673</v>
      </c>
      <c r="Z25" s="286">
        <f>'Tav25'!Z25/'Tav25'!Z$37*100</f>
        <v>16.661791376586908</v>
      </c>
      <c r="AA25" s="286">
        <f>'Tav25'!AA25/'Tav25'!AA$37*100</f>
        <v>16.33768016472203</v>
      </c>
      <c r="AB25" s="286">
        <f>'Tav25'!AB25/'Tav25'!AB$37*100</f>
        <v>14.337099572595319</v>
      </c>
      <c r="AC25" s="286">
        <f>'Tav25'!AC25/'Tav25'!AC$37*100</f>
        <v>15.546861994339936</v>
      </c>
      <c r="AD25" s="286">
        <f>'Tav25'!AD25/'Tav25'!AD$37*100</f>
        <v>15.886812181414195</v>
      </c>
      <c r="AE25" s="286">
        <f>'Tav25'!AE25/'Tav25'!AE$37*100</f>
        <v>13.726000312191061</v>
      </c>
      <c r="AF25" s="286">
        <f>'Tav25'!AF25/'Tav25'!AF$37*100</f>
        <v>15.053482911557529</v>
      </c>
      <c r="AG25" s="286"/>
      <c r="AH25" s="286">
        <f t="shared" si="1"/>
        <v>-0.45086798330783573</v>
      </c>
      <c r="AI25" s="286">
        <f t="shared" si="2"/>
        <v>-0.61109926040425755</v>
      </c>
      <c r="AJ25" s="286">
        <f t="shared" si="3"/>
        <v>-0.49337908278240761</v>
      </c>
    </row>
    <row r="26" spans="1:36" x14ac:dyDescent="0.25">
      <c r="A26" s="304" t="s">
        <v>16</v>
      </c>
      <c r="C26" s="286">
        <f>'Tav25'!C26/'Tav25'!C$37*100</f>
        <v>9.3363551652794676</v>
      </c>
      <c r="D26" s="286">
        <f>'Tav25'!D26/'Tav25'!D$37*100</f>
        <v>9.0528966471328864</v>
      </c>
      <c r="E26" s="286">
        <f>'Tav25'!E26/'Tav25'!E$37*100</f>
        <v>9.240863604706572</v>
      </c>
      <c r="F26" s="286">
        <f>'Tav25'!F26/'Tav25'!F$37*100</f>
        <v>9.5194512327448741</v>
      </c>
      <c r="G26" s="286">
        <f>'Tav25'!G26/'Tav25'!G$37*100</f>
        <v>9.3335045117746311</v>
      </c>
      <c r="H26" s="286">
        <f>'Tav25'!H26/'Tav25'!H$37*100</f>
        <v>9.456285395652527</v>
      </c>
      <c r="I26" s="286">
        <f>'Tav25'!I26/'Tav25'!I$37*100</f>
        <v>9.5907488608030267</v>
      </c>
      <c r="J26" s="286">
        <f>'Tav25'!J26/'Tav25'!J$37*100</f>
        <v>9.5386533665835405</v>
      </c>
      <c r="K26" s="286">
        <f>'Tav25'!K26/'Tav25'!K$37*100</f>
        <v>9.5729910461294345</v>
      </c>
      <c r="L26" s="286">
        <f>'Tav25'!L26/'Tav25'!L$37*100</f>
        <v>9.4454409754017128</v>
      </c>
      <c r="M26" s="286">
        <f>'Tav25'!M26/'Tav25'!M$37*100</f>
        <v>9.0017211703958697</v>
      </c>
      <c r="N26" s="286">
        <f>'Tav25'!N26/'Tav25'!N$37*100</f>
        <v>9.2955453480741905</v>
      </c>
      <c r="O26" s="286">
        <f>'Tav25'!O26/'Tav25'!O$37*100</f>
        <v>9.2747617074181505</v>
      </c>
      <c r="P26" s="286">
        <f>'Tav25'!P26/'Tav25'!P$37*100</f>
        <v>8.8196800128208555</v>
      </c>
      <c r="Q26" s="286">
        <f>'Tav25'!Q26/'Tav25'!Q$37*100</f>
        <v>9.119631427036575</v>
      </c>
      <c r="R26" s="286">
        <f>'Tav25'!R26/'Tav25'!R$37*100</f>
        <v>8.8467874794069186</v>
      </c>
      <c r="S26" s="286">
        <f>'Tav25'!S26/'Tav25'!S$37*100</f>
        <v>8.6889444290166313</v>
      </c>
      <c r="T26" s="286">
        <f>'Tav25'!T26/'Tav25'!T$37*100</f>
        <v>8.7918461158427217</v>
      </c>
      <c r="U26" s="286">
        <f>'Tav25'!U26/'Tav25'!U$37*100</f>
        <v>8.7337354296557326</v>
      </c>
      <c r="V26" s="286">
        <f>'Tav25'!V26/'Tav25'!V$37*100</f>
        <v>8.3540382691749215</v>
      </c>
      <c r="W26" s="286">
        <f>'Tav25'!W26/'Tav25'!W$37*100</f>
        <v>8.6029150373266976</v>
      </c>
      <c r="X26" s="286">
        <f>'Tav25'!X26/'Tav25'!X$37*100</f>
        <v>8.4910324987638788</v>
      </c>
      <c r="Y26" s="286">
        <f>'Tav25'!Y26/'Tav25'!Y$37*100</f>
        <v>8.1162576430186792</v>
      </c>
      <c r="Z26" s="286">
        <f>'Tav25'!Z26/'Tav25'!Z$37*100</f>
        <v>8.3601474287720112</v>
      </c>
      <c r="AA26" s="286">
        <f>'Tav25'!AA26/'Tav25'!AA$37*100</f>
        <v>7.9890185312285515</v>
      </c>
      <c r="AB26" s="286">
        <f>'Tav25'!AB26/'Tav25'!AB$37*100</f>
        <v>7.5155516059413481</v>
      </c>
      <c r="AC26" s="286">
        <f>'Tav25'!AC26/'Tav25'!AC$37*100</f>
        <v>7.8075578491759607</v>
      </c>
      <c r="AD26" s="286">
        <f>'Tav25'!AD26/'Tav25'!AD$37*100</f>
        <v>7.5905110443079336</v>
      </c>
      <c r="AE26" s="286">
        <f>'Tav25'!AE26/'Tav25'!AE$37*100</f>
        <v>7.1491752952807115</v>
      </c>
      <c r="AF26" s="286">
        <f>'Tav25'!AF26/'Tav25'!AF$37*100</f>
        <v>7.4233879869152499</v>
      </c>
      <c r="AG26" s="286"/>
      <c r="AH26" s="286">
        <f t="shared" si="1"/>
        <v>-0.39850748692061799</v>
      </c>
      <c r="AI26" s="286">
        <f t="shared" si="2"/>
        <v>-0.36637631066063658</v>
      </c>
      <c r="AJ26" s="286">
        <f t="shared" si="3"/>
        <v>-0.38416986226071081</v>
      </c>
    </row>
    <row r="27" spans="1:36" x14ac:dyDescent="0.25">
      <c r="A27" s="304" t="s">
        <v>17</v>
      </c>
      <c r="C27" s="286">
        <f>'Tav25'!C27/'Tav25'!C$37*100</f>
        <v>1.1718811693542017</v>
      </c>
      <c r="D27" s="286">
        <f>'Tav25'!D27/'Tav25'!D$37*100</f>
        <v>1.0165855781636175</v>
      </c>
      <c r="E27" s="286">
        <f>'Tav25'!E27/'Tav25'!E$37*100</f>
        <v>1.1195651604727519</v>
      </c>
      <c r="F27" s="286">
        <f>'Tav25'!F27/'Tav25'!F$37*100</f>
        <v>1.1756602473981677</v>
      </c>
      <c r="G27" s="286">
        <f>'Tav25'!G27/'Tav25'!G$37*100</f>
        <v>1.0582495781674126</v>
      </c>
      <c r="H27" s="286">
        <f>'Tav25'!H27/'Tav25'!H$37*100</f>
        <v>1.1357760097690444</v>
      </c>
      <c r="I27" s="286">
        <f>'Tav25'!I27/'Tav25'!I$37*100</f>
        <v>1.1037314074456195</v>
      </c>
      <c r="J27" s="286">
        <f>'Tav25'!J27/'Tav25'!J$37*100</f>
        <v>0.95802161263507901</v>
      </c>
      <c r="K27" s="286">
        <f>'Tav25'!K27/'Tav25'!K$37*100</f>
        <v>1.0540632437946278</v>
      </c>
      <c r="L27" s="286">
        <f>'Tav25'!L27/'Tav25'!L$37*100</f>
        <v>1.0737446845874989</v>
      </c>
      <c r="M27" s="286">
        <f>'Tav25'!M27/'Tav25'!M$37*100</f>
        <v>0.95647897713302188</v>
      </c>
      <c r="N27" s="286">
        <f>'Tav25'!N27/'Tav25'!N$37*100</f>
        <v>1.0341304582568465</v>
      </c>
      <c r="O27" s="286">
        <f>'Tav25'!O27/'Tav25'!O$37*100</f>
        <v>0.99184970299765163</v>
      </c>
      <c r="P27" s="286">
        <f>'Tav25'!P27/'Tav25'!P$37*100</f>
        <v>0.98026122492587942</v>
      </c>
      <c r="Q27" s="286">
        <f>'Tav25'!Q27/'Tav25'!Q$37*100</f>
        <v>0.98789937084012414</v>
      </c>
      <c r="R27" s="286">
        <f>'Tav25'!R27/'Tav25'!R$37*100</f>
        <v>0.97528830313014825</v>
      </c>
      <c r="S27" s="286">
        <f>'Tav25'!S27/'Tav25'!S$37*100</f>
        <v>0.87012866796260302</v>
      </c>
      <c r="T27" s="286">
        <f>'Tav25'!T27/'Tav25'!T$37*100</f>
        <v>0.93868476731572681</v>
      </c>
      <c r="U27" s="286">
        <f>'Tav25'!U27/'Tav25'!U$37*100</f>
        <v>1.0775277853076715</v>
      </c>
      <c r="V27" s="286">
        <f>'Tav25'!V27/'Tav25'!V$37*100</f>
        <v>0.89703462295505143</v>
      </c>
      <c r="W27" s="286">
        <f>'Tav25'!W27/'Tav25'!W$37*100</f>
        <v>1.0153750444365446</v>
      </c>
      <c r="X27" s="286">
        <f>'Tav25'!X27/'Tav25'!X$37*100</f>
        <v>0.90349260574459478</v>
      </c>
      <c r="Y27" s="286">
        <f>'Tav25'!Y27/'Tav25'!Y$37*100</f>
        <v>0.82502722171036103</v>
      </c>
      <c r="Z27" s="286">
        <f>'Tav25'!Z27/'Tav25'!Z$37*100</f>
        <v>0.87608962733282636</v>
      </c>
      <c r="AA27" s="286">
        <f>'Tav25'!AA27/'Tav25'!AA$37*100</f>
        <v>0.71379547014413181</v>
      </c>
      <c r="AB27" s="286">
        <f>'Tav25'!AB27/'Tav25'!AB$37*100</f>
        <v>0.60936904913037959</v>
      </c>
      <c r="AC27" s="286">
        <f>'Tav25'!AC27/'Tav25'!AC$37*100</f>
        <v>0.67254869319127686</v>
      </c>
      <c r="AD27" s="286">
        <f>'Tav25'!AD27/'Tav25'!AD$37*100</f>
        <v>0.54894784995425439</v>
      </c>
      <c r="AE27" s="286">
        <f>'Tav25'!AE27/'Tav25'!AE$37*100</f>
        <v>0.42145793225453981</v>
      </c>
      <c r="AF27" s="286">
        <f>'Tav25'!AF27/'Tav25'!AF$37*100</f>
        <v>0.49970900479640373</v>
      </c>
      <c r="AG27" s="286"/>
      <c r="AH27" s="286">
        <f t="shared" si="1"/>
        <v>-0.16484762018987742</v>
      </c>
      <c r="AI27" s="286">
        <f t="shared" si="2"/>
        <v>-0.18791111687583978</v>
      </c>
      <c r="AJ27" s="286">
        <f t="shared" si="3"/>
        <v>-0.17283968839487313</v>
      </c>
    </row>
    <row r="28" spans="1:36" x14ac:dyDescent="0.25">
      <c r="A28" s="304" t="s">
        <v>18</v>
      </c>
      <c r="C28" s="286">
        <f>'Tav25'!C28/'Tav25'!C$37*100</f>
        <v>5.9541671273117807</v>
      </c>
      <c r="D28" s="286">
        <f>'Tav25'!D28/'Tav25'!D$37*100</f>
        <v>6.0062487370400879</v>
      </c>
      <c r="E28" s="286">
        <f>'Tav25'!E28/'Tav25'!E$37*100</f>
        <v>5.9717123900988129</v>
      </c>
      <c r="F28" s="286">
        <f>'Tav25'!F28/'Tav25'!F$37*100</f>
        <v>6.0198333695026562</v>
      </c>
      <c r="G28" s="286">
        <f>'Tav25'!G28/'Tav25'!G$37*100</f>
        <v>6.0267038368424908</v>
      </c>
      <c r="H28" s="286">
        <f>'Tav25'!H28/'Tav25'!H$37*100</f>
        <v>6.0221672575027885</v>
      </c>
      <c r="I28" s="286">
        <f>'Tav25'!I28/'Tav25'!I$37*100</f>
        <v>5.9334966898804913</v>
      </c>
      <c r="J28" s="286">
        <f>'Tav25'!J28/'Tav25'!J$37*100</f>
        <v>5.8852867830423943</v>
      </c>
      <c r="K28" s="286">
        <f>'Tav25'!K28/'Tav25'!K$37*100</f>
        <v>5.9170633571347615</v>
      </c>
      <c r="L28" s="286">
        <f>'Tav25'!L28/'Tav25'!L$37*100</f>
        <v>5.8930520189159692</v>
      </c>
      <c r="M28" s="286">
        <f>'Tav25'!M28/'Tav25'!M$37*100</f>
        <v>6.0216375706909266</v>
      </c>
      <c r="N28" s="286">
        <f>'Tav25'!N28/'Tav25'!N$37*100</f>
        <v>5.9364902692061694</v>
      </c>
      <c r="O28" s="286">
        <f>'Tav25'!O28/'Tav25'!O$37*100</f>
        <v>6.2218538472164662</v>
      </c>
      <c r="P28" s="286">
        <f>'Tav25'!P28/'Tav25'!P$37*100</f>
        <v>6.4825449397686903</v>
      </c>
      <c r="Q28" s="286">
        <f>'Tav25'!Q28/'Tav25'!Q$37*100</f>
        <v>6.3107193910533654</v>
      </c>
      <c r="R28" s="286">
        <f>'Tav25'!R28/'Tav25'!R$37*100</f>
        <v>6.0741350906095555</v>
      </c>
      <c r="S28" s="286">
        <f>'Tav25'!S28/'Tav25'!S$37*100</f>
        <v>6.1032429263476198</v>
      </c>
      <c r="T28" s="286">
        <f>'Tav25'!T28/'Tav25'!T$37*100</f>
        <v>6.0842668270521649</v>
      </c>
      <c r="U28" s="286">
        <f>'Tav25'!U28/'Tav25'!U$37*100</f>
        <v>5.994171862293304</v>
      </c>
      <c r="V28" s="286">
        <f>'Tav25'!V28/'Tav25'!V$37*100</f>
        <v>5.7855506437352782</v>
      </c>
      <c r="W28" s="286">
        <f>'Tav25'!W28/'Tav25'!W$37*100</f>
        <v>5.9222804834696054</v>
      </c>
      <c r="X28" s="286">
        <f>'Tav25'!X28/'Tav25'!X$37*100</f>
        <v>5.2051962062300534</v>
      </c>
      <c r="Y28" s="286">
        <f>'Tav25'!Y28/'Tav25'!Y$37*100</f>
        <v>4.9334115085015489</v>
      </c>
      <c r="Z28" s="286">
        <f>'Tav25'!Z28/'Tav25'!Z$37*100</f>
        <v>5.1102790616041656</v>
      </c>
      <c r="AA28" s="286">
        <f>'Tav25'!AA28/'Tav25'!AA$37*100</f>
        <v>5.2848318462594372</v>
      </c>
      <c r="AB28" s="286">
        <f>'Tav25'!AB28/'Tav25'!AB$37*100</f>
        <v>5.2177224831788749</v>
      </c>
      <c r="AC28" s="286">
        <f>'Tav25'!AC28/'Tav25'!AC$37*100</f>
        <v>5.2588646578991174</v>
      </c>
      <c r="AD28" s="286">
        <f>'Tav25'!AD28/'Tav25'!AD$37*100</f>
        <v>4.7248725656776891</v>
      </c>
      <c r="AE28" s="286">
        <f>'Tav25'!AE28/'Tav25'!AE$37*100</f>
        <v>4.4435194338935426</v>
      </c>
      <c r="AF28" s="286">
        <f>'Tav25'!AF28/'Tav25'!AF$37*100</f>
        <v>4.6157859880792307</v>
      </c>
      <c r="AG28" s="286"/>
      <c r="AH28" s="286">
        <f t="shared" si="1"/>
        <v>-0.55995928058174815</v>
      </c>
      <c r="AI28" s="286">
        <f t="shared" si="2"/>
        <v>-0.77420304928533223</v>
      </c>
      <c r="AJ28" s="286">
        <f t="shared" si="3"/>
        <v>-0.64307866981988671</v>
      </c>
    </row>
    <row r="29" spans="1:36" x14ac:dyDescent="0.25">
      <c r="A29" s="304" t="s">
        <v>19</v>
      </c>
      <c r="C29" s="286">
        <f>'Tav25'!C29/'Tav25'!C$37*100</f>
        <v>11.51902332706856</v>
      </c>
      <c r="D29" s="286">
        <f>'Tav25'!D29/'Tav25'!D$37*100</f>
        <v>11.616122363328307</v>
      </c>
      <c r="E29" s="286">
        <f>'Tav25'!E29/'Tav25'!E$37*100</f>
        <v>11.551734069237094</v>
      </c>
      <c r="F29" s="286">
        <f>'Tav25'!F29/'Tav25'!F$37*100</f>
        <v>11.280110961191889</v>
      </c>
      <c r="G29" s="58">
        <f>'Tav25'!G29/'Tav25'!G$37*100</f>
        <v>11.218912772357127</v>
      </c>
      <c r="H29" s="58">
        <f>'Tav25'!H29/'Tav25'!H$37*100</f>
        <v>11.259322023338546</v>
      </c>
      <c r="I29" s="58">
        <f>'Tav25'!I29/'Tav25'!I$37*100</f>
        <v>11.501590576906542</v>
      </c>
      <c r="J29" s="58">
        <f>'Tav25'!J29/'Tav25'!J$37*100</f>
        <v>11.194929343308397</v>
      </c>
      <c r="K29" s="58">
        <f>'Tav25'!K29/'Tav25'!K$37*100</f>
        <v>11.397058823529411</v>
      </c>
      <c r="L29" s="58">
        <f>'Tav25'!L29/'Tav25'!L$37*100</f>
        <v>11.320731049535254</v>
      </c>
      <c r="M29" s="58">
        <f>'Tav25'!M29/'Tav25'!M$37*100</f>
        <v>11.374477501844112</v>
      </c>
      <c r="N29" s="58">
        <f>'Tav25'!N29/'Tav25'!N$37*100</f>
        <v>11.338887458364828</v>
      </c>
      <c r="O29" s="286">
        <f>'Tav25'!O29/'Tav25'!O$37*100</f>
        <v>11.380024865312889</v>
      </c>
      <c r="P29" s="286">
        <f>'Tav25'!P29/'Tav25'!P$37*100</f>
        <v>11.068671705975053</v>
      </c>
      <c r="Q29" s="286">
        <f>'Tav25'!Q29/'Tav25'!Q$37*100</f>
        <v>11.273889409900846</v>
      </c>
      <c r="R29" s="286">
        <f>'Tav25'!R29/'Tav25'!R$37*100</f>
        <v>11.238879736408567</v>
      </c>
      <c r="S29" s="286">
        <f>'Tav25'!S29/'Tav25'!S$37*100</f>
        <v>11.151223425591656</v>
      </c>
      <c r="T29" s="286">
        <f>'Tav25'!T29/'Tav25'!T$37*100</f>
        <v>11.20836868616353</v>
      </c>
      <c r="U29" s="286">
        <f>'Tav25'!U29/'Tav25'!U$37*100</f>
        <v>11.400447275684469</v>
      </c>
      <c r="V29" s="286">
        <f>'Tav25'!V29/'Tav25'!V$37*100</f>
        <v>11.13549094898519</v>
      </c>
      <c r="W29" s="286">
        <f>'Tav25'!W29/'Tav25'!W$37*100</f>
        <v>11.309100604337006</v>
      </c>
      <c r="X29" s="286">
        <f>'Tav25'!X29/'Tav25'!X$37*100</f>
        <v>11.098125589967186</v>
      </c>
      <c r="Y29" s="286">
        <f>'Tav25'!Y29/'Tav25'!Y$37*100</f>
        <v>10.440572912304214</v>
      </c>
      <c r="Z29" s="286">
        <f>'Tav25'!Z29/'Tav25'!Z$37*100</f>
        <v>10.868484174808401</v>
      </c>
      <c r="AA29" s="286">
        <f>'Tav25'!AA29/'Tav25'!AA$37*100</f>
        <v>11.225806451612904</v>
      </c>
      <c r="AB29" s="286">
        <f>'Tav25'!AB29/'Tav25'!AB$37*100</f>
        <v>10.672421818797343</v>
      </c>
      <c r="AC29" s="286">
        <f>'Tav25'!AC29/'Tav25'!AC$37*100</f>
        <v>11.007158315298819</v>
      </c>
      <c r="AD29" s="286">
        <f>'Tav25'!AD29/'Tav25'!AD$37*100</f>
        <v>11.69128218533525</v>
      </c>
      <c r="AE29" s="286">
        <f>'Tav25'!AE29/'Tav25'!AE$37*100</f>
        <v>11.08278266298975</v>
      </c>
      <c r="AF29" s="286">
        <f>'Tav25'!AF29/'Tav25'!AF$37*100</f>
        <v>11.455176704328803</v>
      </c>
      <c r="AG29" s="286"/>
      <c r="AH29" s="286">
        <f t="shared" si="1"/>
        <v>0.46547573372234652</v>
      </c>
      <c r="AI29" s="286">
        <f t="shared" si="2"/>
        <v>0.41036084419240737</v>
      </c>
      <c r="AJ29" s="286">
        <f t="shared" si="3"/>
        <v>0.44801838902998448</v>
      </c>
    </row>
    <row r="30" spans="1:36" x14ac:dyDescent="0.25">
      <c r="A30" s="304" t="s">
        <v>20</v>
      </c>
      <c r="C30" s="286">
        <f>'Tav25'!C30/'Tav25'!C$37*100</f>
        <v>2.5309158677764265</v>
      </c>
      <c r="D30" s="286">
        <f>'Tav25'!D30/'Tav25'!D$37*100</f>
        <v>2.8865434535930237</v>
      </c>
      <c r="E30" s="286">
        <f>'Tav25'!E30/'Tav25'!E$37*100</f>
        <v>2.6507197578639241</v>
      </c>
      <c r="F30" s="286">
        <f>'Tav25'!F30/'Tav25'!F$37*100</f>
        <v>2.4786994140569716</v>
      </c>
      <c r="G30" s="286">
        <f>'Tav25'!G30/'Tav25'!G$37*100</f>
        <v>2.7712566942997579</v>
      </c>
      <c r="H30" s="286">
        <f>'Tav25'!H30/'Tav25'!H$37*100</f>
        <v>2.5780807067604528</v>
      </c>
      <c r="I30" s="286">
        <f>'Tav25'!I30/'Tav25'!I$37*100</f>
        <v>2.4331527813601581</v>
      </c>
      <c r="J30" s="286">
        <f>'Tav25'!J30/'Tav25'!J$37*100</f>
        <v>2.7306733167082298</v>
      </c>
      <c r="K30" s="286">
        <f>'Tav25'!K30/'Tav25'!K$37*100</f>
        <v>2.5345687407911139</v>
      </c>
      <c r="L30" s="286">
        <f>'Tav25'!L30/'Tav25'!L$37*100</f>
        <v>2.4359955344263118</v>
      </c>
      <c r="M30" s="286">
        <f>'Tav25'!M30/'Tav25'!M$37*100</f>
        <v>2.8178018195229901</v>
      </c>
      <c r="N30" s="286">
        <f>'Tav25'!N30/'Tav25'!N$37*100</f>
        <v>2.5649757872266199</v>
      </c>
      <c r="O30" s="286">
        <f>'Tav25'!O30/'Tav25'!O$37*100</f>
        <v>2.6799281668738777</v>
      </c>
      <c r="P30" s="286">
        <f>'Tav25'!P30/'Tav25'!P$37*100</f>
        <v>2.9674937898982345</v>
      </c>
      <c r="Q30" s="286">
        <f>'Tav25'!Q30/'Tav25'!Q$37*100</f>
        <v>2.7779548206757778</v>
      </c>
      <c r="R30" s="286">
        <f>'Tav25'!R30/'Tav25'!R$37*100</f>
        <v>2.8846787479406921</v>
      </c>
      <c r="S30" s="286">
        <f>'Tav25'!S30/'Tav25'!S$37*100</f>
        <v>3.1164182788731525</v>
      </c>
      <c r="T30" s="286">
        <f>'Tav25'!T30/'Tav25'!T$37*100</f>
        <v>2.9653416962914436</v>
      </c>
      <c r="U30" s="286">
        <f>'Tav25'!U30/'Tav25'!U$37*100</f>
        <v>2.7022905936568176</v>
      </c>
      <c r="V30" s="286">
        <f>'Tav25'!V30/'Tav25'!V$37*100</f>
        <v>3.049272369397567</v>
      </c>
      <c r="W30" s="286">
        <f>'Tav25'!W30/'Tav25'!W$37*100</f>
        <v>2.8217205830074654</v>
      </c>
      <c r="X30" s="286">
        <f>'Tav25'!X30/'Tav25'!X$37*100</f>
        <v>2.6318155256888569</v>
      </c>
      <c r="Y30" s="286">
        <f>'Tav25'!Y30/'Tav25'!Y$37*100</f>
        <v>3.233101599798978</v>
      </c>
      <c r="Z30" s="286">
        <f>'Tav25'!Z30/'Tav25'!Z$37*100</f>
        <v>2.8418065874919556</v>
      </c>
      <c r="AA30" s="286">
        <f>'Tav25'!AA30/'Tav25'!AA$37*100</f>
        <v>3.0116678105696635</v>
      </c>
      <c r="AB30" s="286">
        <f>'Tav25'!AB30/'Tav25'!AB$37*100</f>
        <v>3.3684566882484868</v>
      </c>
      <c r="AC30" s="286">
        <f>'Tav25'!AC30/'Tav25'!AC$37*100</f>
        <v>3.1513234559680372</v>
      </c>
      <c r="AD30" s="286">
        <f>'Tav25'!AD30/'Tav25'!AD$37*100</f>
        <v>2.5519539929420993</v>
      </c>
      <c r="AE30" s="286">
        <f>'Tav25'!AE30/'Tav25'!AE$37*100</f>
        <v>3.1427233466881734</v>
      </c>
      <c r="AF30" s="286">
        <f>'Tav25'!AF30/'Tav25'!AF$37*100</f>
        <v>2.779505910212928</v>
      </c>
      <c r="AG30" s="286"/>
      <c r="AH30" s="286">
        <f t="shared" si="1"/>
        <v>-0.45971381762756414</v>
      </c>
      <c r="AI30" s="286">
        <f t="shared" si="2"/>
        <v>-0.22573334156031333</v>
      </c>
      <c r="AJ30" s="286">
        <f t="shared" si="3"/>
        <v>-0.37181754575510917</v>
      </c>
    </row>
    <row r="31" spans="1:36" x14ac:dyDescent="0.25">
      <c r="A31" s="304" t="s">
        <v>21</v>
      </c>
      <c r="C31" s="286">
        <f>'Tav25'!C32/'Tav25'!C$37*100</f>
        <v>19.512927018020438</v>
      </c>
      <c r="D31" s="286">
        <f>'Tav25'!D32/'Tav25'!D$37*100</f>
        <v>20.21513064834533</v>
      </c>
      <c r="E31" s="286">
        <f>'Tav25'!E32/'Tav25'!E$37*100</f>
        <v>19.749485513203851</v>
      </c>
      <c r="F31" s="286">
        <f>'Tav25'!F32/'Tav25'!F$37*100</f>
        <v>19.822046932055141</v>
      </c>
      <c r="G31" s="286">
        <f>'Tav25'!G32/'Tav25'!G$37*100</f>
        <v>20.35800748294329</v>
      </c>
      <c r="H31" s="286">
        <f>'Tav25'!H32/'Tav25'!H$37*100</f>
        <v>20.004111970194447</v>
      </c>
      <c r="I31" s="286">
        <f>'Tav25'!I32/'Tav25'!I$37*100</f>
        <v>19.670492648955378</v>
      </c>
      <c r="J31" s="286">
        <f>'Tav25'!J32/'Tav25'!J$37*100</f>
        <v>20.201579384871156</v>
      </c>
      <c r="K31" s="286">
        <f>'Tav25'!K32/'Tav25'!K$37*100</f>
        <v>19.851524424798821</v>
      </c>
      <c r="L31" s="286">
        <f>'Tav25'!L32/'Tav25'!L$37*100</f>
        <v>19.913197275498302</v>
      </c>
      <c r="M31" s="286">
        <f>'Tav25'!M32/'Tav25'!M$37*100</f>
        <v>20.295057782149005</v>
      </c>
      <c r="N31" s="286">
        <f>'Tav25'!N32/'Tav25'!N$37*100</f>
        <v>20.042195845204375</v>
      </c>
      <c r="O31" s="286">
        <f>'Tav25'!O32/'Tav25'!O$37*100</f>
        <v>19.099323110926925</v>
      </c>
      <c r="P31" s="286">
        <f>'Tav25'!P32/'Tav25'!P$37*100</f>
        <v>19.760143166217045</v>
      </c>
      <c r="Q31" s="286">
        <f>'Tav25'!Q32/'Tav25'!Q$37*100</f>
        <v>19.324586402498429</v>
      </c>
      <c r="R31" s="286">
        <f>'Tav25'!R32/'Tav25'!R$37*100</f>
        <v>19.436573311367379</v>
      </c>
      <c r="S31" s="286">
        <f>'Tav25'!S32/'Tav25'!S$37*100</f>
        <v>19.898793545002931</v>
      </c>
      <c r="T31" s="286">
        <f>'Tav25'!T32/'Tav25'!T$37*100</f>
        <v>19.597461040286117</v>
      </c>
      <c r="U31" s="286">
        <f>'Tav25'!U32/'Tav25'!U$37*100</f>
        <v>19.810585524532392</v>
      </c>
      <c r="V31" s="286">
        <f>'Tav25'!V32/'Tav25'!V$37*100</f>
        <v>21.151301990900585</v>
      </c>
      <c r="W31" s="286">
        <f>'Tav25'!W32/'Tav25'!W$37*100</f>
        <v>20.271951653039462</v>
      </c>
      <c r="X31" s="286">
        <f>'Tav25'!X32/'Tav25'!X$37*100</f>
        <v>19.991459522632265</v>
      </c>
      <c r="Y31" s="286">
        <f>'Tav25'!Y32/'Tav25'!Y$37*100</f>
        <v>21.49677527431108</v>
      </c>
      <c r="Z31" s="286">
        <f>'Tav25'!Z32/'Tav25'!Z$37*100</f>
        <v>20.517170771660915</v>
      </c>
      <c r="AA31" s="286">
        <f>'Tav25'!AA32/'Tav25'!AA$37*100</f>
        <v>21.100892244337679</v>
      </c>
      <c r="AB31" s="286">
        <f>'Tav25'!AB32/'Tav25'!AB$37*100</f>
        <v>22.919047014514831</v>
      </c>
      <c r="AC31" s="286">
        <f>'Tav25'!AC32/'Tav25'!AC$37*100</f>
        <v>21.817879141002162</v>
      </c>
      <c r="AD31" s="286">
        <f>'Tav25'!AD32/'Tav25'!AD$37*100</f>
        <v>22.069010586851391</v>
      </c>
      <c r="AE31" s="286">
        <f>'Tav25'!AE32/'Tav25'!AE$37*100</f>
        <v>24.215619959415164</v>
      </c>
      <c r="AF31" s="286">
        <f>'Tav25'!AF32/'Tav25'!AF$37*100</f>
        <v>22.898312227819144</v>
      </c>
      <c r="AG31" s="286"/>
      <c r="AH31" s="286">
        <f t="shared" si="1"/>
        <v>0.96811834251371209</v>
      </c>
      <c r="AI31" s="286">
        <f t="shared" si="2"/>
        <v>1.2965729449003334</v>
      </c>
      <c r="AJ31" s="286">
        <f t="shared" si="3"/>
        <v>1.0804330868169814</v>
      </c>
    </row>
    <row r="32" spans="1:36" x14ac:dyDescent="0.25">
      <c r="A32" s="304" t="s">
        <v>22</v>
      </c>
      <c r="C32" s="286">
        <f>'Tav25'!C33/'Tav25'!C$37*100</f>
        <v>10.524819558728304</v>
      </c>
      <c r="D32" s="286">
        <f>'Tav25'!D33/'Tav25'!D$37*100</f>
        <v>9.5083394214477792</v>
      </c>
      <c r="E32" s="286">
        <f>'Tav25'!E33/'Tav25'!E$37*100</f>
        <v>10.182387532924537</v>
      </c>
      <c r="F32" s="286">
        <f>'Tav25'!F33/'Tav25'!F$37*100</f>
        <v>10.411103667569327</v>
      </c>
      <c r="G32" s="286">
        <f>'Tav25'!G33/'Tav25'!G$37*100</f>
        <v>9.6214511041009469</v>
      </c>
      <c r="H32" s="286">
        <f>'Tav25'!H33/'Tav25'!H$37*100</f>
        <v>10.142859812967659</v>
      </c>
      <c r="I32" s="286">
        <f>'Tav25'!I33/'Tav25'!I$37*100</f>
        <v>10.938440374860287</v>
      </c>
      <c r="J32" s="286">
        <f>'Tav25'!J33/'Tav25'!J$37*100</f>
        <v>9.8732335827098918</v>
      </c>
      <c r="K32" s="286">
        <f>'Tav25'!K33/'Tav25'!K$37*100</f>
        <v>10.575342853904568</v>
      </c>
      <c r="L32" s="286">
        <f>'Tav25'!L33/'Tav25'!L$37*100</f>
        <v>11.137592353332245</v>
      </c>
      <c r="M32" s="286">
        <f>'Tav25'!M33/'Tav25'!M$37*100</f>
        <v>10.181952298991886</v>
      </c>
      <c r="N32" s="286">
        <f>'Tav25'!N33/'Tav25'!N$37*100</f>
        <v>10.814761900806538</v>
      </c>
      <c r="O32" s="286">
        <f>'Tav25'!O33/'Tav25'!O$37*100</f>
        <v>10.675507666804808</v>
      </c>
      <c r="P32" s="286">
        <f>'Tav25'!P33/'Tav25'!P$37*100</f>
        <v>9.9334918133497148</v>
      </c>
      <c r="Q32" s="286">
        <f>'Tav25'!Q33/'Tav25'!Q$37*100</f>
        <v>10.422565988946452</v>
      </c>
      <c r="R32" s="286">
        <f>'Tav25'!R33/'Tav25'!R$37*100</f>
        <v>10.963756177924218</v>
      </c>
      <c r="S32" s="286">
        <f>'Tav25'!S33/'Tav25'!S$37*100</f>
        <v>10.645191150606314</v>
      </c>
      <c r="T32" s="286">
        <f>'Tav25'!T33/'Tav25'!T$37*100</f>
        <v>10.852871365818558</v>
      </c>
      <c r="U32" s="286">
        <f>'Tav25'!U33/'Tav25'!U$37*100</f>
        <v>10.76341827053402</v>
      </c>
      <c r="V32" s="286">
        <f>'Tav25'!V33/'Tav25'!V$37*100</f>
        <v>10.4546481236488</v>
      </c>
      <c r="W32" s="286">
        <f>'Tav25'!W33/'Tav25'!W$37*100</f>
        <v>10.65699431212229</v>
      </c>
      <c r="X32" s="286">
        <f>'Tav25'!X33/'Tav25'!X$37*100</f>
        <v>11.39479480379377</v>
      </c>
      <c r="Y32" s="286">
        <f>'Tav25'!Y33/'Tav25'!Y$37*100</f>
        <v>10.913811877041628</v>
      </c>
      <c r="Z32" s="286">
        <f>'Tav25'!Z33/'Tav25'!Z$37*100</f>
        <v>11.226817995670741</v>
      </c>
      <c r="AA32" s="286">
        <f>'Tav25'!AA33/'Tav25'!AA$37*100</f>
        <v>12.175703500343172</v>
      </c>
      <c r="AB32" s="286">
        <f>'Tav25'!AB33/'Tav25'!AB$37*100</f>
        <v>11.273327408912023</v>
      </c>
      <c r="AC32" s="286">
        <f>'Tav25'!AC33/'Tav25'!AC$37*100</f>
        <v>11.817879141002164</v>
      </c>
      <c r="AD32" s="286">
        <f>'Tav25'!AD33/'Tav25'!AD$37*100</f>
        <v>11.991896484119723</v>
      </c>
      <c r="AE32" s="286">
        <f>'Tav25'!AE33/'Tav25'!AE$37*100</f>
        <v>11.332535511733182</v>
      </c>
      <c r="AF32" s="286">
        <f>'Tav25'!AF33/'Tav25'!AF$37*100</f>
        <v>11.736137590559714</v>
      </c>
      <c r="AG32" s="286"/>
      <c r="AH32" s="286">
        <f t="shared" si="1"/>
        <v>-0.18380701622344908</v>
      </c>
      <c r="AI32" s="286">
        <f t="shared" si="2"/>
        <v>5.9208102821159514E-2</v>
      </c>
      <c r="AJ32" s="286">
        <f t="shared" si="3"/>
        <v>-8.1741550442449906E-2</v>
      </c>
    </row>
    <row r="33" spans="1:36" x14ac:dyDescent="0.25">
      <c r="A33" s="304" t="s">
        <v>23</v>
      </c>
      <c r="C33" s="286">
        <f>'Tav25'!C34/'Tav25'!C$37*100</f>
        <v>19.052545130059858</v>
      </c>
      <c r="D33" s="286">
        <f>'Tav25'!D34/'Tav25'!D$37*100</f>
        <v>19.949326162311724</v>
      </c>
      <c r="E33" s="286">
        <f>'Tav25'!E34/'Tav25'!E$37*100</f>
        <v>19.354652898144707</v>
      </c>
      <c r="F33" s="286">
        <f>'Tav25'!F34/'Tav25'!F$37*100</f>
        <v>19.180434598001568</v>
      </c>
      <c r="G33" s="286">
        <f>'Tav25'!G34/'Tav25'!G$37*100</f>
        <v>20.330496662020394</v>
      </c>
      <c r="H33" s="286">
        <f>'Tav25'!H34/'Tav25'!H$37*100</f>
        <v>19.571109048203507</v>
      </c>
      <c r="I33" s="286">
        <f>'Tav25'!I34/'Tav25'!I$37*100</f>
        <v>19.378170406671824</v>
      </c>
      <c r="J33" s="286">
        <f>'Tav25'!J34/'Tav25'!J$37*100</f>
        <v>20.870739817123855</v>
      </c>
      <c r="K33" s="286">
        <f>'Tav25'!K34/'Tav25'!K$37*100</f>
        <v>19.886943216592996</v>
      </c>
      <c r="L33" s="286">
        <f>'Tav25'!L34/'Tav25'!L$37*100</f>
        <v>19.373816183941493</v>
      </c>
      <c r="M33" s="286">
        <f>'Tav25'!M34/'Tav25'!M$37*100</f>
        <v>20.789279567248585</v>
      </c>
      <c r="N33" s="286">
        <f>'Tav25'!N34/'Tav25'!N$37*100</f>
        <v>19.851982291035046</v>
      </c>
      <c r="O33" s="286">
        <f>'Tav25'!O34/'Tav25'!O$37*100</f>
        <v>19.393562646774416</v>
      </c>
      <c r="P33" s="286">
        <f>'Tav25'!P34/'Tav25'!P$37*100</f>
        <v>21.18913432516894</v>
      </c>
      <c r="Q33" s="286">
        <f>'Tav25'!Q34/'Tav25'!Q$37*100</f>
        <v>20.005645139261944</v>
      </c>
      <c r="R33" s="286">
        <f>'Tav25'!R34/'Tav25'!R$37*100</f>
        <v>19.515650741350907</v>
      </c>
      <c r="S33" s="286">
        <f>'Tav25'!S34/'Tav25'!S$37*100</f>
        <v>21.370606930173714</v>
      </c>
      <c r="T33" s="286">
        <f>'Tav25'!T34/'Tav25'!T$37*100</f>
        <v>20.161316306694303</v>
      </c>
      <c r="U33" s="286">
        <f>'Tav25'!U34/'Tav25'!U$37*100</f>
        <v>19.276904310111142</v>
      </c>
      <c r="V33" s="286">
        <f>'Tav25'!V34/'Tav25'!V$37*100</f>
        <v>20.902842760801523</v>
      </c>
      <c r="W33" s="286">
        <f>'Tav25'!W34/'Tav25'!W$37*100</f>
        <v>19.83647351581941</v>
      </c>
      <c r="X33" s="286">
        <f>'Tav25'!X34/'Tav25'!X$37*100</f>
        <v>19.885827302557647</v>
      </c>
      <c r="Y33" s="286">
        <f>'Tav25'!Y34/'Tav25'!Y$37*100</f>
        <v>22.007705838009883</v>
      </c>
      <c r="Z33" s="286">
        <f>'Tav25'!Z34/'Tav25'!Z$37*100</f>
        <v>20.626864798455507</v>
      </c>
      <c r="AA33" s="286">
        <f>'Tav25'!AA34/'Tav25'!AA$37*100</f>
        <v>19.541523678792039</v>
      </c>
      <c r="AB33" s="286">
        <f>'Tav25'!AB34/'Tav25'!AB$37*100</f>
        <v>21.687613727730522</v>
      </c>
      <c r="AC33" s="286">
        <f>'Tav25'!AC34/'Tav25'!AC$37*100</f>
        <v>20.387880805726653</v>
      </c>
      <c r="AD33" s="286">
        <f>'Tav25'!AD34/'Tav25'!AD$37*100</f>
        <v>20.340478368840675</v>
      </c>
      <c r="AE33" s="286">
        <f>'Tav25'!AE34/'Tav25'!AE$37*100</f>
        <v>21.775326499817886</v>
      </c>
      <c r="AF33" s="286">
        <f>'Tav25'!AF34/'Tav25'!AF$37*100</f>
        <v>20.891448754741216</v>
      </c>
      <c r="AG33" s="286"/>
      <c r="AH33" s="286">
        <f t="shared" si="1"/>
        <v>0.79895469004863529</v>
      </c>
      <c r="AI33" s="286">
        <f t="shared" si="2"/>
        <v>8.7712772087364499E-2</v>
      </c>
      <c r="AJ33" s="286">
        <f t="shared" si="3"/>
        <v>0.50356794901456325</v>
      </c>
    </row>
    <row r="34" spans="1:36" x14ac:dyDescent="0.25">
      <c r="A34" s="304" t="s">
        <v>548</v>
      </c>
      <c r="C34" s="286">
        <f>'Tav25'!C35/'Tav25'!C$37*100</f>
        <v>36.859769098346419</v>
      </c>
      <c r="D34" s="286">
        <f>'Tav25'!D35/'Tav25'!D$37*100</f>
        <v>35.824537950973841</v>
      </c>
      <c r="E34" s="286">
        <f>'Tav25'!E35/'Tav25'!E$37*100</f>
        <v>36.511020228625888</v>
      </c>
      <c r="F34" s="286">
        <f>'Tav25'!F35/'Tav25'!F$37*100</f>
        <v>36.827604427125102</v>
      </c>
      <c r="G34" s="286">
        <f>'Tav25'!G35/'Tav25'!G$37*100</f>
        <v>35.699875284278484</v>
      </c>
      <c r="H34" s="286">
        <f>'Tav25'!H35/'Tav25'!H$37*100</f>
        <v>36.444516438535388</v>
      </c>
      <c r="I34" s="286">
        <f>'Tav25'!I35/'Tav25'!I$37*100</f>
        <v>36.078153211245805</v>
      </c>
      <c r="J34" s="286">
        <f>'Tav25'!J35/'Tav25'!J$37*100</f>
        <v>35.128844555278469</v>
      </c>
      <c r="K34" s="286">
        <f>'Tav25'!K35/'Tav25'!K$37*100</f>
        <v>35.754561940383091</v>
      </c>
      <c r="L34" s="286">
        <f>'Tav25'!L35/'Tav25'!L$37*100</f>
        <v>35.818667603266391</v>
      </c>
      <c r="M34" s="286">
        <f>'Tav25'!M35/'Tav25'!M$37*100</f>
        <v>34.541431030243423</v>
      </c>
      <c r="N34" s="286">
        <f>'Tav25'!N35/'Tav25'!N$37*100</f>
        <v>35.387196717362599</v>
      </c>
      <c r="O34" s="286">
        <f>'Tav25'!O35/'Tav25'!O$37*100</f>
        <v>36.771653543307089</v>
      </c>
      <c r="P34" s="286">
        <f>'Tav25'!P35/'Tav25'!P$37*100</f>
        <v>35.081065199391013</v>
      </c>
      <c r="Q34" s="286">
        <f>'Tav25'!Q35/'Tav25'!Q$37*100</f>
        <v>36.195358238716551</v>
      </c>
      <c r="R34" s="286">
        <f>'Tav25'!R35/'Tav25'!R$37*100</f>
        <v>35.960461285008236</v>
      </c>
      <c r="S34" s="286">
        <f>'Tav25'!S35/'Tav25'!S$37*100</f>
        <v>33.817766669752231</v>
      </c>
      <c r="T34" s="286">
        <f>'Tav25'!T35/'Tav25'!T$37*100</f>
        <v>35.214640904746055</v>
      </c>
      <c r="U34" s="286">
        <f>'Tav25'!U35/'Tav25'!U$37*100</f>
        <v>36.046354025481158</v>
      </c>
      <c r="V34" s="286">
        <f>'Tav25'!V35/'Tav25'!V$37*100</f>
        <v>33.306443806266337</v>
      </c>
      <c r="W34" s="286">
        <f>'Tav25'!W35/'Tav25'!W$37*100</f>
        <v>35.103759331674368</v>
      </c>
      <c r="X34" s="286">
        <f>'Tav25'!X35/'Tav25'!X$37*100</f>
        <v>34.997977255360276</v>
      </c>
      <c r="Y34" s="286">
        <f>'Tav25'!Y35/'Tav25'!Y$37*100</f>
        <v>31.908032498534215</v>
      </c>
      <c r="Z34" s="286">
        <f>'Tav25'!Z35/'Tav25'!Z$37*100</f>
        <v>33.918855671912482</v>
      </c>
      <c r="AA34" s="286">
        <f>'Tav25'!AA35/'Tav25'!AA$37*100</f>
        <v>32.94440631434454</v>
      </c>
      <c r="AB34" s="286">
        <f>'Tav25'!AB35/'Tav25'!AB$37*100</f>
        <v>30.079133341796794</v>
      </c>
      <c r="AC34" s="286">
        <f>'Tav25'!AC35/'Tav25'!AC$37*100</f>
        <v>31.817879141002166</v>
      </c>
      <c r="AD34" s="286">
        <f>'Tav25'!AD35/'Tav25'!AD$37*100</f>
        <v>31.35537838191086</v>
      </c>
      <c r="AE34" s="286">
        <f>'Tav25'!AE35/'Tav25'!AE$37*100</f>
        <v>28.451012019355847</v>
      </c>
      <c r="AF34" s="286">
        <f>'Tav25'!AF35/'Tav25'!AF$37*100</f>
        <v>30.239418812338197</v>
      </c>
      <c r="AG34" s="286"/>
      <c r="AH34" s="286">
        <f t="shared" si="1"/>
        <v>-1.5890279324336802</v>
      </c>
      <c r="AI34" s="286">
        <f t="shared" si="2"/>
        <v>-1.628121322440947</v>
      </c>
      <c r="AJ34" s="286">
        <f t="shared" si="3"/>
        <v>-1.5784603286639687</v>
      </c>
    </row>
    <row r="35" spans="1:36" x14ac:dyDescent="0.25">
      <c r="A35" s="304" t="s">
        <v>25</v>
      </c>
      <c r="C35" s="286">
        <f>'Tav25'!C36/'Tav25'!C$37*100</f>
        <v>14.049939194844988</v>
      </c>
      <c r="D35" s="286">
        <f>'Tav25'!D36/'Tav25'!D$37*100</f>
        <v>14.502665816921331</v>
      </c>
      <c r="E35" s="286">
        <f>'Tav25'!E36/'Tav25'!E$37*100</f>
        <v>14.202453827101017</v>
      </c>
      <c r="F35" s="286">
        <f>'Tav25'!F36/'Tav25'!F$37*100</f>
        <v>13.758810375248862</v>
      </c>
      <c r="G35" s="286">
        <f>'Tav25'!G36/'Tav25'!G$37*100</f>
        <v>13.990169466656885</v>
      </c>
      <c r="H35" s="286">
        <f>'Tav25'!H36/'Tav25'!H$37*100</f>
        <v>13.837402730098999</v>
      </c>
      <c r="I35" s="286">
        <f>'Tav25'!I36/'Tav25'!I$37*100</f>
        <v>13.934743358266703</v>
      </c>
      <c r="J35" s="286">
        <f>'Tav25'!J36/'Tav25'!J$37*100</f>
        <v>13.925602660016626</v>
      </c>
      <c r="K35" s="286">
        <f>'Tav25'!K36/'Tav25'!K$37*100</f>
        <v>13.931627564320525</v>
      </c>
      <c r="L35" s="286">
        <f>'Tav25'!L36/'Tav25'!L$37*100</f>
        <v>13.756726583961566</v>
      </c>
      <c r="M35" s="286">
        <f>'Tav25'!M36/'Tav25'!M$37*100</f>
        <v>14.192279321367101</v>
      </c>
      <c r="N35" s="286">
        <f>'Tav25'!N36/'Tav25'!N$37*100</f>
        <v>13.903863245591447</v>
      </c>
      <c r="O35" s="286">
        <f>'Tav25'!O36/'Tav25'!O$37*100</f>
        <v>14.059953032186767</v>
      </c>
      <c r="P35" s="286">
        <f>'Tav25'!P36/'Tav25'!P$37*100</f>
        <v>14.036165495873288</v>
      </c>
      <c r="Q35" s="286">
        <f>'Tav25'!Q36/'Tav25'!Q$37*100</f>
        <v>14.051844230576624</v>
      </c>
      <c r="R35" s="286">
        <f>'Tav25'!R36/'Tav25'!R$37*100</f>
        <v>14.123558484349259</v>
      </c>
      <c r="S35" s="286">
        <f>'Tav25'!S36/'Tav25'!S$37*100</f>
        <v>14.267641704464809</v>
      </c>
      <c r="T35" s="286">
        <f>'Tav25'!T36/'Tav25'!T$37*100</f>
        <v>14.173710382454971</v>
      </c>
      <c r="U35" s="286">
        <f>'Tav25'!U36/'Tav25'!U$37*100</f>
        <v>14.102737869341283</v>
      </c>
      <c r="V35" s="286">
        <f>'Tav25'!V36/'Tav25'!V$37*100</f>
        <v>14.184763318382757</v>
      </c>
      <c r="W35" s="286">
        <f>'Tav25'!W36/'Tav25'!W$37*100</f>
        <v>14.130821187344472</v>
      </c>
      <c r="X35" s="286">
        <f>'Tav25'!X36/'Tav25'!X$37*100</f>
        <v>13.729941115656045</v>
      </c>
      <c r="Y35" s="286">
        <f>'Tav25'!Y36/'Tav25'!Y$37*100</f>
        <v>13.67367451210319</v>
      </c>
      <c r="Z35" s="286">
        <f>'Tav25'!Z36/'Tav25'!Z$37*100</f>
        <v>13.710290762300357</v>
      </c>
      <c r="AA35" s="286">
        <f>'Tav25'!AA36/'Tav25'!AA$37*100</f>
        <v>14.237474262182568</v>
      </c>
      <c r="AB35" s="286">
        <f>'Tav25'!AB36/'Tav25'!AB$37*100</f>
        <v>14.040878507045829</v>
      </c>
      <c r="AC35" s="286">
        <f>'Tav25'!AC36/'Tav25'!AC$37*100</f>
        <v>14.158481771266857</v>
      </c>
      <c r="AD35" s="286">
        <f>'Tav25'!AD36/'Tav25'!AD$37*100</f>
        <v>14.24323617827735</v>
      </c>
      <c r="AE35" s="286">
        <f>'Tav25'!AE36/'Tav25'!AE$37*100</f>
        <v>14.225506009677924</v>
      </c>
      <c r="AF35" s="286">
        <f>'Tav25'!AF36/'Tav25'!AF$37*100</f>
        <v>14.234682614541732</v>
      </c>
      <c r="AG35" s="286"/>
      <c r="AH35" s="286">
        <f t="shared" si="1"/>
        <v>5.7619160947819381E-3</v>
      </c>
      <c r="AI35" s="286">
        <f t="shared" si="2"/>
        <v>0.18462750263209493</v>
      </c>
      <c r="AJ35" s="286">
        <f t="shared" si="3"/>
        <v>7.6200843274875751E-2</v>
      </c>
    </row>
    <row r="36" spans="1:36" s="279" customFormat="1" x14ac:dyDescent="0.25">
      <c r="A36" s="279" t="s">
        <v>549</v>
      </c>
      <c r="C36" s="291">
        <f>'Tav25'!C37/'Tav25'!C$37*100</f>
        <v>100</v>
      </c>
      <c r="D36" s="291">
        <f>'Tav25'!D37/'Tav25'!D$37*100</f>
        <v>100</v>
      </c>
      <c r="E36" s="291">
        <f>'Tav25'!E37/'Tav25'!E$37*100</f>
        <v>100</v>
      </c>
      <c r="F36" s="291">
        <f>'Tav25'!F37/'Tav25'!F$37*100</f>
        <v>100</v>
      </c>
      <c r="G36" s="291">
        <f>'Tav25'!G37/'Tav25'!G$37*100</f>
        <v>100</v>
      </c>
      <c r="H36" s="291">
        <f>'Tav25'!H37/'Tav25'!H$37*100</f>
        <v>100</v>
      </c>
      <c r="I36" s="291">
        <f>'Tav25'!I37/'Tav25'!I$37*100</f>
        <v>100</v>
      </c>
      <c r="J36" s="291">
        <f>'Tav25'!J37/'Tav25'!J$37*100</f>
        <v>100</v>
      </c>
      <c r="K36" s="291">
        <f>'Tav25'!K37/'Tav25'!K$37*100</f>
        <v>100</v>
      </c>
      <c r="L36" s="291">
        <f>'Tav25'!L37/'Tav25'!L$37*100</f>
        <v>100</v>
      </c>
      <c r="M36" s="291">
        <f>'Tav25'!M37/'Tav25'!M$37*100</f>
        <v>100</v>
      </c>
      <c r="N36" s="291">
        <f>'Tav25'!N37/'Tav25'!N$37*100</f>
        <v>100</v>
      </c>
      <c r="O36" s="291">
        <f>'Tav25'!O37/'Tav25'!O$37*100</f>
        <v>100</v>
      </c>
      <c r="P36" s="291">
        <f>'Tav25'!P37/'Tav25'!P$37*100</f>
        <v>100</v>
      </c>
      <c r="Q36" s="291">
        <f>'Tav25'!Q37/'Tav25'!Q$37*100</f>
        <v>100</v>
      </c>
      <c r="R36" s="291">
        <f>'Tav25'!R37/'Tav25'!R$37*100</f>
        <v>100</v>
      </c>
      <c r="S36" s="291">
        <f>'Tav25'!S37/'Tav25'!S$37*100</f>
        <v>100</v>
      </c>
      <c r="T36" s="291">
        <f>'Tav25'!T37/'Tav25'!T$37*100</f>
        <v>100</v>
      </c>
      <c r="U36" s="291">
        <f>'Tav25'!U37/'Tav25'!U$37*100</f>
        <v>100</v>
      </c>
      <c r="V36" s="291">
        <f>'Tav25'!V37/'Tav25'!V$37*100</f>
        <v>100</v>
      </c>
      <c r="W36" s="291">
        <f>'Tav25'!W37/'Tav25'!W$37*100</f>
        <v>100</v>
      </c>
      <c r="X36" s="291">
        <f>'Tav25'!X37/'Tav25'!X$37*100</f>
        <v>100</v>
      </c>
      <c r="Y36" s="291">
        <f>'Tav25'!Y37/'Tav25'!Y$37*100</f>
        <v>100</v>
      </c>
      <c r="Z36" s="291">
        <f>'Tav25'!Z37/'Tav25'!Z$37*100</f>
        <v>100</v>
      </c>
      <c r="AA36" s="291">
        <f>'Tav25'!AA37/'Tav25'!AA$37*100</f>
        <v>100</v>
      </c>
      <c r="AB36" s="291">
        <f>'Tav25'!AB37/'Tav25'!AB$37*100</f>
        <v>100</v>
      </c>
      <c r="AC36" s="291">
        <f>'Tav25'!AC37/'Tav25'!AC$37*100</f>
        <v>100</v>
      </c>
      <c r="AD36" s="291">
        <f>'Tav25'!AD37/'Tav25'!AD$37*100</f>
        <v>100</v>
      </c>
      <c r="AE36" s="291">
        <f>'Tav25'!AE37/'Tav25'!AE$37*100</f>
        <v>100</v>
      </c>
      <c r="AF36" s="291">
        <f>'Tav25'!AF37/'Tav25'!AF$37*100</f>
        <v>100</v>
      </c>
      <c r="AG36" s="291"/>
      <c r="AH36" s="291">
        <f t="shared" si="1"/>
        <v>0</v>
      </c>
      <c r="AI36" s="291">
        <f t="shared" si="2"/>
        <v>0</v>
      </c>
      <c r="AJ36" s="291">
        <f t="shared" si="3"/>
        <v>0</v>
      </c>
    </row>
    <row r="37" spans="1:36" ht="6.75" customHeight="1" x14ac:dyDescent="0.2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</row>
    <row r="38" spans="1:36" ht="6.75" customHeight="1" x14ac:dyDescent="0.25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</row>
    <row r="39" spans="1:36" x14ac:dyDescent="0.25">
      <c r="A39" s="50" t="s">
        <v>534</v>
      </c>
    </row>
    <row r="40" spans="1:36" x14ac:dyDescent="0.25">
      <c r="A40" s="50" t="s">
        <v>499</v>
      </c>
      <c r="B40" s="50"/>
      <c r="C40" s="50"/>
      <c r="D40" s="50"/>
      <c r="E40" s="50"/>
      <c r="F40" s="50"/>
      <c r="G40" s="50"/>
      <c r="H40" s="50"/>
      <c r="I40" s="50"/>
    </row>
    <row r="41" spans="1:36" x14ac:dyDescent="0.25">
      <c r="A41" s="50" t="s">
        <v>336</v>
      </c>
      <c r="B41" s="50"/>
      <c r="C41" s="50"/>
      <c r="D41" s="50"/>
      <c r="E41" s="50"/>
      <c r="F41" s="50"/>
      <c r="G41" s="50"/>
      <c r="H41" s="50"/>
      <c r="I41" s="50"/>
    </row>
    <row r="42" spans="1:36" x14ac:dyDescent="0.25">
      <c r="A42" s="50"/>
      <c r="B42" s="50"/>
      <c r="C42" s="50"/>
      <c r="D42" s="50"/>
      <c r="E42" s="50"/>
      <c r="F42" s="50"/>
      <c r="G42" s="50"/>
      <c r="H42" s="50"/>
      <c r="I42" s="50"/>
    </row>
    <row r="43" spans="1:36" x14ac:dyDescent="0.25">
      <c r="A43" s="50"/>
      <c r="B43" s="50"/>
      <c r="C43" s="50"/>
      <c r="D43" s="50"/>
      <c r="E43" s="50"/>
      <c r="F43" s="50"/>
      <c r="G43" s="50"/>
      <c r="H43" s="50"/>
      <c r="I43" s="50"/>
    </row>
    <row r="44" spans="1:36" ht="15" customHeight="1" x14ac:dyDescent="0.25">
      <c r="A44" s="50"/>
      <c r="B44" s="50"/>
      <c r="C44" s="50"/>
      <c r="D44" s="50"/>
      <c r="E44" s="50"/>
      <c r="F44" s="50"/>
      <c r="G44" s="50"/>
      <c r="H44" s="50"/>
      <c r="I44" s="50"/>
    </row>
    <row r="45" spans="1:36" ht="1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</row>
  </sheetData>
  <mergeCells count="14">
    <mergeCell ref="AH4:AJ6"/>
    <mergeCell ref="C4:T4"/>
    <mergeCell ref="A4:A7"/>
    <mergeCell ref="C6:E6"/>
    <mergeCell ref="F6:H6"/>
    <mergeCell ref="I6:K6"/>
    <mergeCell ref="L6:N6"/>
    <mergeCell ref="O6:Q6"/>
    <mergeCell ref="R6:T6"/>
    <mergeCell ref="AA6:AC6"/>
    <mergeCell ref="AD6:AF6"/>
    <mergeCell ref="X6:Z6"/>
    <mergeCell ref="U6:W6"/>
    <mergeCell ref="C5:T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9"/>
  <sheetViews>
    <sheetView zoomScale="98" zoomScaleNormal="98" workbookViewId="0"/>
  </sheetViews>
  <sheetFormatPr defaultColWidth="8.85546875" defaultRowHeight="15" x14ac:dyDescent="0.25"/>
  <cols>
    <col min="1" max="1" width="39.140625" style="379" customWidth="1"/>
    <col min="2" max="2" width="9.7109375" style="379" customWidth="1"/>
    <col min="3" max="4" width="9.42578125" style="379" customWidth="1"/>
    <col min="5" max="5" width="10.42578125" style="379" customWidth="1"/>
    <col min="6" max="6" width="10.7109375" style="379" customWidth="1"/>
    <col min="7" max="7" width="9.42578125" style="379" customWidth="1"/>
    <col min="8" max="8" width="9.5703125" style="379" customWidth="1"/>
    <col min="9" max="9" width="8.42578125" style="379" customWidth="1"/>
    <col min="10" max="10" width="9.42578125" style="379" customWidth="1"/>
    <col min="11" max="11" width="9.5703125" style="379" customWidth="1"/>
    <col min="12" max="12" width="9" style="379" customWidth="1"/>
    <col min="13" max="13" width="9.42578125" style="379" customWidth="1"/>
    <col min="14" max="14" width="10" style="379" customWidth="1"/>
    <col min="15" max="15" width="9" style="379" customWidth="1"/>
    <col min="16" max="16" width="9.85546875" style="379" customWidth="1"/>
    <col min="17" max="17" width="9.5703125" style="379" customWidth="1"/>
    <col min="18" max="18" width="10.7109375" style="379" customWidth="1"/>
    <col min="19" max="19" width="9.42578125" style="379" customWidth="1"/>
    <col min="20" max="20" width="9.5703125" style="379" customWidth="1"/>
    <col min="21" max="21" width="9" style="379" customWidth="1"/>
    <col min="22" max="22" width="8.28515625" style="379" customWidth="1"/>
    <col min="23" max="23" width="9" style="379" customWidth="1"/>
    <col min="24" max="26" width="9" style="419" customWidth="1"/>
    <col min="27" max="27" width="8" style="456" bestFit="1" customWidth="1"/>
    <col min="28" max="28" width="9.42578125" style="456" bestFit="1" customWidth="1"/>
    <col min="29" max="29" width="9.140625" style="456" bestFit="1" customWidth="1"/>
    <col min="30" max="30" width="8" style="456" bestFit="1" customWidth="1"/>
    <col min="31" max="32" width="9.42578125" style="456" bestFit="1" customWidth="1"/>
    <col min="33" max="33" width="0.85546875" style="456" customWidth="1"/>
    <col min="34" max="34" width="7.140625" style="379" bestFit="1" customWidth="1"/>
    <col min="35" max="35" width="9.42578125" style="379" bestFit="1" customWidth="1"/>
    <col min="36" max="36" width="6.5703125" style="299" bestFit="1" customWidth="1"/>
    <col min="37" max="37" width="0.85546875" style="299" customWidth="1"/>
    <col min="38" max="16384" width="8.85546875" style="379"/>
  </cols>
  <sheetData>
    <row r="1" spans="1:37" x14ac:dyDescent="0.25">
      <c r="A1" s="379" t="s">
        <v>527</v>
      </c>
    </row>
    <row r="2" spans="1:37" x14ac:dyDescent="0.25">
      <c r="A2" s="319" t="s">
        <v>346</v>
      </c>
    </row>
    <row r="3" spans="1:37" x14ac:dyDescent="0.25">
      <c r="A3" s="456"/>
      <c r="B3" s="308"/>
      <c r="C3" s="308"/>
      <c r="D3" s="308"/>
      <c r="E3" s="308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69"/>
      <c r="AK3" s="69"/>
    </row>
    <row r="4" spans="1:37" ht="15" customHeight="1" x14ac:dyDescent="0.25">
      <c r="A4" s="676" t="s">
        <v>309</v>
      </c>
      <c r="B4" s="676" t="s">
        <v>308</v>
      </c>
      <c r="C4" s="679" t="s">
        <v>105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337"/>
      <c r="V4" s="337"/>
      <c r="W4" s="337"/>
      <c r="X4" s="421"/>
      <c r="Y4" s="421"/>
      <c r="Z4" s="421"/>
      <c r="AA4" s="484"/>
      <c r="AB4" s="484"/>
      <c r="AC4" s="484"/>
      <c r="AD4" s="100"/>
      <c r="AE4" s="100"/>
      <c r="AF4" s="100"/>
      <c r="AG4" s="283"/>
      <c r="AH4" s="723" t="s">
        <v>377</v>
      </c>
      <c r="AI4" s="723"/>
      <c r="AJ4" s="723"/>
      <c r="AK4" s="382"/>
    </row>
    <row r="5" spans="1:37" ht="15" customHeight="1" x14ac:dyDescent="0.25">
      <c r="A5" s="677"/>
      <c r="B5" s="677"/>
      <c r="C5" s="679" t="s">
        <v>113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326"/>
      <c r="AH5" s="724"/>
      <c r="AI5" s="724"/>
      <c r="AJ5" s="724"/>
      <c r="AK5" s="381"/>
    </row>
    <row r="6" spans="1:37" ht="30" customHeight="1" x14ac:dyDescent="0.25">
      <c r="A6" s="677"/>
      <c r="B6" s="677"/>
      <c r="C6" s="689">
        <v>2013</v>
      </c>
      <c r="D6" s="689"/>
      <c r="E6" s="689"/>
      <c r="F6" s="689">
        <v>2014</v>
      </c>
      <c r="G6" s="689"/>
      <c r="H6" s="689"/>
      <c r="I6" s="689">
        <v>2015</v>
      </c>
      <c r="J6" s="689"/>
      <c r="K6" s="689"/>
      <c r="L6" s="689">
        <v>2016</v>
      </c>
      <c r="M6" s="689"/>
      <c r="N6" s="689"/>
      <c r="O6" s="689">
        <v>2017</v>
      </c>
      <c r="P6" s="689"/>
      <c r="Q6" s="689"/>
      <c r="R6" s="689">
        <v>2018</v>
      </c>
      <c r="S6" s="689"/>
      <c r="T6" s="689"/>
      <c r="U6" s="689">
        <v>2019</v>
      </c>
      <c r="V6" s="689"/>
      <c r="W6" s="689"/>
      <c r="X6" s="689">
        <v>2020</v>
      </c>
      <c r="Y6" s="689"/>
      <c r="Z6" s="689"/>
      <c r="AA6" s="689">
        <v>2021</v>
      </c>
      <c r="AB6" s="689"/>
      <c r="AC6" s="689"/>
      <c r="AD6" s="689">
        <v>2022</v>
      </c>
      <c r="AE6" s="689"/>
      <c r="AF6" s="689"/>
      <c r="AG6" s="326"/>
      <c r="AH6" s="725"/>
      <c r="AI6" s="725"/>
      <c r="AJ6" s="725"/>
      <c r="AK6" s="380"/>
    </row>
    <row r="7" spans="1:37" ht="18" customHeight="1" x14ac:dyDescent="0.25">
      <c r="A7" s="678"/>
      <c r="B7" s="678"/>
      <c r="C7" s="336" t="s">
        <v>307</v>
      </c>
      <c r="D7" s="336" t="s">
        <v>107</v>
      </c>
      <c r="E7" s="336" t="s">
        <v>0</v>
      </c>
      <c r="F7" s="336" t="s">
        <v>307</v>
      </c>
      <c r="G7" s="336" t="s">
        <v>107</v>
      </c>
      <c r="H7" s="336" t="s">
        <v>0</v>
      </c>
      <c r="I7" s="336" t="s">
        <v>307</v>
      </c>
      <c r="J7" s="336" t="s">
        <v>107</v>
      </c>
      <c r="K7" s="336" t="s">
        <v>0</v>
      </c>
      <c r="L7" s="336" t="s">
        <v>307</v>
      </c>
      <c r="M7" s="336" t="s">
        <v>107</v>
      </c>
      <c r="N7" s="336" t="s">
        <v>0</v>
      </c>
      <c r="O7" s="336" t="s">
        <v>307</v>
      </c>
      <c r="P7" s="336" t="s">
        <v>107</v>
      </c>
      <c r="Q7" s="336" t="s">
        <v>0</v>
      </c>
      <c r="R7" s="336" t="s">
        <v>307</v>
      </c>
      <c r="S7" s="336" t="s">
        <v>107</v>
      </c>
      <c r="T7" s="336" t="s">
        <v>0</v>
      </c>
      <c r="U7" s="336" t="s">
        <v>307</v>
      </c>
      <c r="V7" s="336" t="s">
        <v>107</v>
      </c>
      <c r="W7" s="336" t="s">
        <v>545</v>
      </c>
      <c r="X7" s="422" t="s">
        <v>307</v>
      </c>
      <c r="Y7" s="422" t="s">
        <v>107</v>
      </c>
      <c r="Z7" s="422" t="s">
        <v>0</v>
      </c>
      <c r="AA7" s="485" t="s">
        <v>307</v>
      </c>
      <c r="AB7" s="485" t="s">
        <v>107</v>
      </c>
      <c r="AC7" s="641" t="s">
        <v>546</v>
      </c>
      <c r="AD7" s="641" t="s">
        <v>307</v>
      </c>
      <c r="AE7" s="641" t="s">
        <v>107</v>
      </c>
      <c r="AF7" s="641" t="s">
        <v>379</v>
      </c>
      <c r="AG7" s="326"/>
      <c r="AH7" s="336" t="s">
        <v>307</v>
      </c>
      <c r="AI7" s="336" t="s">
        <v>107</v>
      </c>
      <c r="AJ7" s="336" t="s">
        <v>0</v>
      </c>
      <c r="AK7" s="336"/>
    </row>
    <row r="8" spans="1:37" x14ac:dyDescent="0.25">
      <c r="A8" s="338"/>
      <c r="B8" s="338"/>
      <c r="C8" s="338"/>
      <c r="D8" s="375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79"/>
      <c r="AK8" s="379"/>
    </row>
    <row r="9" spans="1:37" s="304" customFormat="1" x14ac:dyDescent="0.25">
      <c r="A9" s="377" t="s">
        <v>306</v>
      </c>
      <c r="B9" s="377">
        <v>19</v>
      </c>
      <c r="C9" s="320">
        <v>948</v>
      </c>
      <c r="D9" s="320">
        <v>460</v>
      </c>
      <c r="E9" s="320">
        <v>1408</v>
      </c>
      <c r="F9" s="320">
        <v>843</v>
      </c>
      <c r="G9" s="320">
        <v>385</v>
      </c>
      <c r="H9" s="320">
        <v>1228</v>
      </c>
      <c r="I9" s="320">
        <v>753</v>
      </c>
      <c r="J9" s="320">
        <v>329</v>
      </c>
      <c r="K9" s="320">
        <v>1082</v>
      </c>
      <c r="L9" s="320">
        <v>668</v>
      </c>
      <c r="M9" s="320">
        <v>243</v>
      </c>
      <c r="N9" s="320">
        <v>911</v>
      </c>
      <c r="O9" s="320">
        <v>602</v>
      </c>
      <c r="P9" s="320">
        <v>274</v>
      </c>
      <c r="Q9" s="320">
        <v>876</v>
      </c>
      <c r="R9" s="320">
        <v>471</v>
      </c>
      <c r="S9" s="320">
        <v>249</v>
      </c>
      <c r="T9" s="320">
        <v>720</v>
      </c>
      <c r="U9" s="320">
        <v>530</v>
      </c>
      <c r="V9" s="320">
        <v>243</v>
      </c>
      <c r="W9" s="320">
        <f t="shared" ref="W9:W40" si="0">U9+V9</f>
        <v>773</v>
      </c>
      <c r="X9" s="320">
        <v>409</v>
      </c>
      <c r="Y9" s="320">
        <v>167</v>
      </c>
      <c r="Z9" s="320">
        <f>X9+Y9</f>
        <v>576</v>
      </c>
      <c r="AA9" s="320">
        <v>288</v>
      </c>
      <c r="AB9" s="320">
        <v>174</v>
      </c>
      <c r="AC9" s="320">
        <v>462</v>
      </c>
      <c r="AD9" s="320">
        <v>235</v>
      </c>
      <c r="AE9" s="320">
        <v>130</v>
      </c>
      <c r="AF9" s="320">
        <v>365</v>
      </c>
      <c r="AH9" s="334">
        <f>(AD9-AA9)/AA9*100</f>
        <v>-18.402777777777779</v>
      </c>
      <c r="AI9" s="334">
        <f t="shared" ref="AI9:AJ9" si="1">(AE9-AB9)/AB9*100</f>
        <v>-25.287356321839084</v>
      </c>
      <c r="AJ9" s="334">
        <f t="shared" si="1"/>
        <v>-20.995670995670995</v>
      </c>
      <c r="AK9" s="322"/>
    </row>
    <row r="10" spans="1:37" s="304" customFormat="1" x14ac:dyDescent="0.25">
      <c r="A10" s="377" t="s">
        <v>305</v>
      </c>
      <c r="B10" s="377">
        <v>1</v>
      </c>
      <c r="C10" s="320">
        <v>782</v>
      </c>
      <c r="D10" s="320">
        <v>440</v>
      </c>
      <c r="E10" s="320">
        <v>1222</v>
      </c>
      <c r="F10" s="320">
        <v>672</v>
      </c>
      <c r="G10" s="320">
        <v>349</v>
      </c>
      <c r="H10" s="320">
        <v>1021</v>
      </c>
      <c r="I10" s="320">
        <v>601</v>
      </c>
      <c r="J10" s="320">
        <v>337</v>
      </c>
      <c r="K10" s="320">
        <v>938</v>
      </c>
      <c r="L10" s="320">
        <v>527</v>
      </c>
      <c r="M10" s="320">
        <v>269</v>
      </c>
      <c r="N10" s="320">
        <v>796</v>
      </c>
      <c r="O10" s="320">
        <v>472</v>
      </c>
      <c r="P10" s="320">
        <v>255</v>
      </c>
      <c r="Q10" s="320">
        <v>727</v>
      </c>
      <c r="R10" s="320">
        <v>378</v>
      </c>
      <c r="S10" s="320">
        <v>249</v>
      </c>
      <c r="T10" s="320">
        <v>627</v>
      </c>
      <c r="U10" s="320">
        <v>426</v>
      </c>
      <c r="V10" s="320">
        <v>224</v>
      </c>
      <c r="W10" s="320">
        <f t="shared" si="0"/>
        <v>650</v>
      </c>
      <c r="X10" s="320">
        <v>324</v>
      </c>
      <c r="Y10" s="320">
        <v>179</v>
      </c>
      <c r="Z10" s="320">
        <f t="shared" ref="Z10:Z73" si="2">X10+Y10</f>
        <v>503</v>
      </c>
      <c r="AA10" s="320">
        <v>285</v>
      </c>
      <c r="AB10" s="320">
        <v>171</v>
      </c>
      <c r="AC10" s="320">
        <v>456</v>
      </c>
      <c r="AD10" s="320">
        <v>248</v>
      </c>
      <c r="AE10" s="320">
        <v>140</v>
      </c>
      <c r="AF10" s="320">
        <v>388</v>
      </c>
      <c r="AH10" s="334">
        <f t="shared" ref="AH10:AH73" si="3">(AD10-AA10)/AA10*100</f>
        <v>-12.982456140350877</v>
      </c>
      <c r="AI10" s="334">
        <f t="shared" ref="AI10:AI73" si="4">(AE10-AB10)/AB10*100</f>
        <v>-18.128654970760234</v>
      </c>
      <c r="AJ10" s="334">
        <f t="shared" ref="AJ10:AJ73" si="5">(AF10-AC10)/AC10*100</f>
        <v>-14.912280701754385</v>
      </c>
      <c r="AK10" s="322"/>
    </row>
    <row r="11" spans="1:37" s="304" customFormat="1" x14ac:dyDescent="0.25">
      <c r="A11" s="377" t="s">
        <v>304</v>
      </c>
      <c r="B11" s="377">
        <v>11</v>
      </c>
      <c r="C11" s="320">
        <v>701</v>
      </c>
      <c r="D11" s="320">
        <v>385</v>
      </c>
      <c r="E11" s="320">
        <v>1086</v>
      </c>
      <c r="F11" s="320">
        <v>533</v>
      </c>
      <c r="G11" s="320">
        <v>299</v>
      </c>
      <c r="H11" s="320">
        <v>832</v>
      </c>
      <c r="I11" s="320">
        <v>454</v>
      </c>
      <c r="J11" s="320">
        <v>244</v>
      </c>
      <c r="K11" s="320">
        <v>698</v>
      </c>
      <c r="L11" s="320">
        <v>438</v>
      </c>
      <c r="M11" s="320">
        <v>221</v>
      </c>
      <c r="N11" s="320">
        <v>659</v>
      </c>
      <c r="O11" s="320">
        <v>405</v>
      </c>
      <c r="P11" s="320">
        <v>188</v>
      </c>
      <c r="Q11" s="320">
        <v>593</v>
      </c>
      <c r="R11" s="320">
        <v>339</v>
      </c>
      <c r="S11" s="320">
        <v>173</v>
      </c>
      <c r="T11" s="320">
        <v>512</v>
      </c>
      <c r="U11" s="320">
        <v>308</v>
      </c>
      <c r="V11" s="320">
        <v>152</v>
      </c>
      <c r="W11" s="320">
        <f t="shared" si="0"/>
        <v>460</v>
      </c>
      <c r="X11" s="320">
        <v>217</v>
      </c>
      <c r="Y11" s="320">
        <v>103</v>
      </c>
      <c r="Z11" s="320">
        <f t="shared" si="2"/>
        <v>320</v>
      </c>
      <c r="AA11" s="320">
        <v>222</v>
      </c>
      <c r="AB11" s="320">
        <v>109</v>
      </c>
      <c r="AC11" s="320">
        <v>331</v>
      </c>
      <c r="AD11" s="320">
        <v>182</v>
      </c>
      <c r="AE11" s="320">
        <v>91</v>
      </c>
      <c r="AF11" s="320">
        <v>273</v>
      </c>
      <c r="AH11" s="334">
        <f t="shared" si="3"/>
        <v>-18.018018018018019</v>
      </c>
      <c r="AI11" s="334">
        <f t="shared" si="4"/>
        <v>-16.513761467889911</v>
      </c>
      <c r="AJ11" s="334">
        <f t="shared" si="5"/>
        <v>-17.522658610271904</v>
      </c>
      <c r="AK11" s="322"/>
    </row>
    <row r="12" spans="1:37" s="304" customFormat="1" x14ac:dyDescent="0.25">
      <c r="A12" s="377" t="s">
        <v>303</v>
      </c>
      <c r="B12" s="377">
        <v>2</v>
      </c>
      <c r="C12" s="320">
        <v>145</v>
      </c>
      <c r="D12" s="320">
        <v>53</v>
      </c>
      <c r="E12" s="320">
        <v>198</v>
      </c>
      <c r="F12" s="320">
        <v>125</v>
      </c>
      <c r="G12" s="320">
        <v>51</v>
      </c>
      <c r="H12" s="320">
        <v>176</v>
      </c>
      <c r="I12" s="320">
        <v>100</v>
      </c>
      <c r="J12" s="320">
        <v>47</v>
      </c>
      <c r="K12" s="320">
        <v>147</v>
      </c>
      <c r="L12" s="320">
        <v>85</v>
      </c>
      <c r="M12" s="320">
        <v>44</v>
      </c>
      <c r="N12" s="320">
        <v>129</v>
      </c>
      <c r="O12" s="320">
        <v>72</v>
      </c>
      <c r="P12" s="320">
        <v>36</v>
      </c>
      <c r="Q12" s="320">
        <v>108</v>
      </c>
      <c r="R12" s="320">
        <v>65</v>
      </c>
      <c r="S12" s="320">
        <v>25</v>
      </c>
      <c r="T12" s="320">
        <v>90</v>
      </c>
      <c r="U12" s="320">
        <v>71</v>
      </c>
      <c r="V12" s="320">
        <v>37</v>
      </c>
      <c r="W12" s="320">
        <f t="shared" si="0"/>
        <v>108</v>
      </c>
      <c r="X12" s="320">
        <v>42</v>
      </c>
      <c r="Y12" s="320">
        <v>22</v>
      </c>
      <c r="Z12" s="320">
        <f t="shared" si="2"/>
        <v>64</v>
      </c>
      <c r="AA12" s="320">
        <v>26</v>
      </c>
      <c r="AB12" s="320">
        <v>21</v>
      </c>
      <c r="AC12" s="320">
        <v>47</v>
      </c>
      <c r="AD12" s="320">
        <v>26</v>
      </c>
      <c r="AE12" s="320">
        <v>25</v>
      </c>
      <c r="AF12" s="320">
        <v>51</v>
      </c>
      <c r="AH12" s="334">
        <f t="shared" si="3"/>
        <v>0</v>
      </c>
      <c r="AI12" s="334">
        <f t="shared" si="4"/>
        <v>19.047619047619047</v>
      </c>
      <c r="AJ12" s="334">
        <f t="shared" si="5"/>
        <v>8.5106382978723403</v>
      </c>
      <c r="AK12" s="322"/>
    </row>
    <row r="13" spans="1:37" s="304" customFormat="1" x14ac:dyDescent="0.25">
      <c r="A13" s="377" t="s">
        <v>302</v>
      </c>
      <c r="B13" s="377">
        <v>9</v>
      </c>
      <c r="C13" s="320">
        <v>557</v>
      </c>
      <c r="D13" s="320">
        <v>289</v>
      </c>
      <c r="E13" s="320">
        <v>846</v>
      </c>
      <c r="F13" s="320">
        <v>510</v>
      </c>
      <c r="G13" s="320">
        <v>229</v>
      </c>
      <c r="H13" s="320">
        <v>739</v>
      </c>
      <c r="I13" s="320">
        <v>464</v>
      </c>
      <c r="J13" s="320">
        <v>230</v>
      </c>
      <c r="K13" s="320">
        <v>694</v>
      </c>
      <c r="L13" s="320">
        <v>355</v>
      </c>
      <c r="M13" s="320">
        <v>180</v>
      </c>
      <c r="N13" s="320">
        <v>535</v>
      </c>
      <c r="O13" s="320">
        <v>322</v>
      </c>
      <c r="P13" s="320">
        <v>148</v>
      </c>
      <c r="Q13" s="320">
        <v>470</v>
      </c>
      <c r="R13" s="320">
        <v>237</v>
      </c>
      <c r="S13" s="320">
        <v>123</v>
      </c>
      <c r="T13" s="320">
        <v>360</v>
      </c>
      <c r="U13" s="320">
        <v>236</v>
      </c>
      <c r="V13" s="320">
        <v>112</v>
      </c>
      <c r="W13" s="320">
        <f t="shared" si="0"/>
        <v>348</v>
      </c>
      <c r="X13" s="320">
        <v>140</v>
      </c>
      <c r="Y13" s="320">
        <v>92</v>
      </c>
      <c r="Z13" s="320">
        <f t="shared" si="2"/>
        <v>232</v>
      </c>
      <c r="AA13" s="320">
        <v>102</v>
      </c>
      <c r="AB13" s="320">
        <v>83</v>
      </c>
      <c r="AC13" s="320">
        <v>185</v>
      </c>
      <c r="AD13" s="320">
        <v>100</v>
      </c>
      <c r="AE13" s="320">
        <v>78</v>
      </c>
      <c r="AF13" s="320">
        <v>178</v>
      </c>
      <c r="AH13" s="334">
        <f t="shared" si="3"/>
        <v>-1.9607843137254901</v>
      </c>
      <c r="AI13" s="334">
        <f t="shared" si="4"/>
        <v>-6.024096385542169</v>
      </c>
      <c r="AJ13" s="334">
        <f t="shared" si="5"/>
        <v>-3.7837837837837842</v>
      </c>
      <c r="AK13" s="322"/>
    </row>
    <row r="14" spans="1:37" s="304" customFormat="1" x14ac:dyDescent="0.25">
      <c r="A14" s="377" t="s">
        <v>301</v>
      </c>
      <c r="B14" s="377">
        <v>11</v>
      </c>
      <c r="C14" s="320">
        <v>551</v>
      </c>
      <c r="D14" s="320">
        <v>262</v>
      </c>
      <c r="E14" s="320">
        <v>813</v>
      </c>
      <c r="F14" s="320">
        <v>487</v>
      </c>
      <c r="G14" s="320">
        <v>213</v>
      </c>
      <c r="H14" s="320">
        <v>700</v>
      </c>
      <c r="I14" s="320">
        <v>427</v>
      </c>
      <c r="J14" s="320">
        <v>202</v>
      </c>
      <c r="K14" s="320">
        <v>629</v>
      </c>
      <c r="L14" s="320">
        <v>375</v>
      </c>
      <c r="M14" s="320">
        <v>176</v>
      </c>
      <c r="N14" s="320">
        <v>551</v>
      </c>
      <c r="O14" s="320">
        <v>266</v>
      </c>
      <c r="P14" s="320">
        <v>115</v>
      </c>
      <c r="Q14" s="320">
        <v>381</v>
      </c>
      <c r="R14" s="320">
        <v>214</v>
      </c>
      <c r="S14" s="320">
        <v>120</v>
      </c>
      <c r="T14" s="320">
        <v>334</v>
      </c>
      <c r="U14" s="320">
        <v>196</v>
      </c>
      <c r="V14" s="320">
        <v>92</v>
      </c>
      <c r="W14" s="320">
        <f t="shared" si="0"/>
        <v>288</v>
      </c>
      <c r="X14" s="320">
        <v>161</v>
      </c>
      <c r="Y14" s="320">
        <v>65</v>
      </c>
      <c r="Z14" s="320">
        <f t="shared" si="2"/>
        <v>226</v>
      </c>
      <c r="AA14" s="320">
        <v>125</v>
      </c>
      <c r="AB14" s="320">
        <v>61</v>
      </c>
      <c r="AC14" s="320">
        <v>186</v>
      </c>
      <c r="AD14" s="320">
        <v>85</v>
      </c>
      <c r="AE14" s="320">
        <v>43</v>
      </c>
      <c r="AF14" s="320">
        <v>128</v>
      </c>
      <c r="AH14" s="334">
        <f t="shared" si="3"/>
        <v>-32</v>
      </c>
      <c r="AI14" s="334">
        <f t="shared" si="4"/>
        <v>-29.508196721311474</v>
      </c>
      <c r="AJ14" s="334">
        <f t="shared" si="5"/>
        <v>-31.182795698924732</v>
      </c>
      <c r="AK14" s="322"/>
    </row>
    <row r="15" spans="1:37" s="304" customFormat="1" x14ac:dyDescent="0.25">
      <c r="A15" s="377" t="s">
        <v>300</v>
      </c>
      <c r="B15" s="377">
        <v>1</v>
      </c>
      <c r="C15" s="320">
        <v>364</v>
      </c>
      <c r="D15" s="320">
        <v>185</v>
      </c>
      <c r="E15" s="320">
        <v>549</v>
      </c>
      <c r="F15" s="320">
        <v>300</v>
      </c>
      <c r="G15" s="320">
        <v>127</v>
      </c>
      <c r="H15" s="320">
        <v>427</v>
      </c>
      <c r="I15" s="320">
        <v>271</v>
      </c>
      <c r="J15" s="320">
        <v>135</v>
      </c>
      <c r="K15" s="320">
        <v>406</v>
      </c>
      <c r="L15" s="320">
        <v>234</v>
      </c>
      <c r="M15" s="320">
        <v>104</v>
      </c>
      <c r="N15" s="320">
        <v>338</v>
      </c>
      <c r="O15" s="320">
        <v>194</v>
      </c>
      <c r="P15" s="320">
        <v>87</v>
      </c>
      <c r="Q15" s="320">
        <v>281</v>
      </c>
      <c r="R15" s="320">
        <v>147</v>
      </c>
      <c r="S15" s="320">
        <v>77</v>
      </c>
      <c r="T15" s="320">
        <v>224</v>
      </c>
      <c r="U15" s="320">
        <v>137</v>
      </c>
      <c r="V15" s="320">
        <v>85</v>
      </c>
      <c r="W15" s="320">
        <f t="shared" si="0"/>
        <v>222</v>
      </c>
      <c r="X15" s="320">
        <v>104</v>
      </c>
      <c r="Y15" s="320">
        <v>76</v>
      </c>
      <c r="Z15" s="320">
        <f t="shared" si="2"/>
        <v>180</v>
      </c>
      <c r="AA15" s="320">
        <v>75</v>
      </c>
      <c r="AB15" s="320">
        <v>62</v>
      </c>
      <c r="AC15" s="320">
        <v>137</v>
      </c>
      <c r="AD15" s="320">
        <v>73</v>
      </c>
      <c r="AE15" s="320">
        <v>45</v>
      </c>
      <c r="AF15" s="320">
        <v>118</v>
      </c>
      <c r="AH15" s="334">
        <f t="shared" si="3"/>
        <v>-2.666666666666667</v>
      </c>
      <c r="AI15" s="334">
        <f t="shared" si="4"/>
        <v>-27.419354838709676</v>
      </c>
      <c r="AJ15" s="334">
        <f t="shared" si="5"/>
        <v>-13.868613138686131</v>
      </c>
      <c r="AK15" s="322"/>
    </row>
    <row r="16" spans="1:37" s="304" customFormat="1" x14ac:dyDescent="0.25">
      <c r="A16" s="377" t="s">
        <v>299</v>
      </c>
      <c r="B16" s="377">
        <v>15</v>
      </c>
      <c r="C16" s="320">
        <v>1227</v>
      </c>
      <c r="D16" s="320">
        <v>585</v>
      </c>
      <c r="E16" s="320">
        <v>1812</v>
      </c>
      <c r="F16" s="320">
        <v>955</v>
      </c>
      <c r="G16" s="320">
        <v>477</v>
      </c>
      <c r="H16" s="320">
        <v>1432</v>
      </c>
      <c r="I16" s="320">
        <v>850</v>
      </c>
      <c r="J16" s="320">
        <v>422</v>
      </c>
      <c r="K16" s="320">
        <v>1272</v>
      </c>
      <c r="L16" s="320">
        <v>707</v>
      </c>
      <c r="M16" s="320">
        <v>361</v>
      </c>
      <c r="N16" s="320">
        <v>1068</v>
      </c>
      <c r="O16" s="320">
        <v>713</v>
      </c>
      <c r="P16" s="320">
        <v>327</v>
      </c>
      <c r="Q16" s="320">
        <v>1040</v>
      </c>
      <c r="R16" s="320">
        <v>554</v>
      </c>
      <c r="S16" s="320">
        <v>238</v>
      </c>
      <c r="T16" s="320">
        <v>792</v>
      </c>
      <c r="U16" s="320">
        <v>604</v>
      </c>
      <c r="V16" s="320">
        <v>266</v>
      </c>
      <c r="W16" s="320">
        <f t="shared" si="0"/>
        <v>870</v>
      </c>
      <c r="X16" s="320">
        <v>419</v>
      </c>
      <c r="Y16" s="320">
        <v>185</v>
      </c>
      <c r="Z16" s="320">
        <f t="shared" si="2"/>
        <v>604</v>
      </c>
      <c r="AA16" s="320">
        <v>318</v>
      </c>
      <c r="AB16" s="320">
        <v>169</v>
      </c>
      <c r="AC16" s="320">
        <v>487</v>
      </c>
      <c r="AD16" s="320">
        <v>264</v>
      </c>
      <c r="AE16" s="320">
        <v>149</v>
      </c>
      <c r="AF16" s="320">
        <v>413</v>
      </c>
      <c r="AH16" s="334">
        <f t="shared" si="3"/>
        <v>-16.981132075471699</v>
      </c>
      <c r="AI16" s="334">
        <f t="shared" si="4"/>
        <v>-11.834319526627219</v>
      </c>
      <c r="AJ16" s="334">
        <f t="shared" si="5"/>
        <v>-15.195071868583163</v>
      </c>
      <c r="AK16" s="322"/>
    </row>
    <row r="17" spans="1:37" s="304" customFormat="1" x14ac:dyDescent="0.25">
      <c r="A17" s="377" t="s">
        <v>298</v>
      </c>
      <c r="B17" s="377">
        <v>16</v>
      </c>
      <c r="C17" s="320">
        <v>4073</v>
      </c>
      <c r="D17" s="320">
        <v>2027</v>
      </c>
      <c r="E17" s="320">
        <v>6100</v>
      </c>
      <c r="F17" s="320">
        <v>3569</v>
      </c>
      <c r="G17" s="320">
        <v>1762</v>
      </c>
      <c r="H17" s="320">
        <v>5331</v>
      </c>
      <c r="I17" s="320">
        <v>3167</v>
      </c>
      <c r="J17" s="320">
        <v>1566</v>
      </c>
      <c r="K17" s="320">
        <v>4733</v>
      </c>
      <c r="L17" s="320">
        <v>2749</v>
      </c>
      <c r="M17" s="320">
        <v>1303</v>
      </c>
      <c r="N17" s="320">
        <v>4052</v>
      </c>
      <c r="O17" s="320">
        <v>2446</v>
      </c>
      <c r="P17" s="320">
        <v>1219</v>
      </c>
      <c r="Q17" s="320">
        <v>3665</v>
      </c>
      <c r="R17" s="320">
        <v>1921</v>
      </c>
      <c r="S17" s="320">
        <v>1029</v>
      </c>
      <c r="T17" s="320">
        <v>2950</v>
      </c>
      <c r="U17" s="320">
        <v>1844</v>
      </c>
      <c r="V17" s="320">
        <v>955</v>
      </c>
      <c r="W17" s="320">
        <f t="shared" si="0"/>
        <v>2799</v>
      </c>
      <c r="X17" s="320">
        <v>1413</v>
      </c>
      <c r="Y17" s="320">
        <v>719</v>
      </c>
      <c r="Z17" s="320">
        <f t="shared" si="2"/>
        <v>2132</v>
      </c>
      <c r="AA17" s="320">
        <v>1056</v>
      </c>
      <c r="AB17" s="320">
        <v>695</v>
      </c>
      <c r="AC17" s="320">
        <v>1753</v>
      </c>
      <c r="AD17" s="320">
        <v>808</v>
      </c>
      <c r="AE17" s="320">
        <v>528</v>
      </c>
      <c r="AF17" s="320">
        <v>1336</v>
      </c>
      <c r="AH17" s="334">
        <f t="shared" si="3"/>
        <v>-23.484848484848484</v>
      </c>
      <c r="AI17" s="334">
        <f t="shared" si="4"/>
        <v>-24.028776978417266</v>
      </c>
      <c r="AJ17" s="334">
        <f t="shared" si="5"/>
        <v>-23.787792355961209</v>
      </c>
      <c r="AK17" s="322"/>
    </row>
    <row r="18" spans="1:37" s="304" customFormat="1" x14ac:dyDescent="0.25">
      <c r="A18" s="377" t="s">
        <v>297</v>
      </c>
      <c r="B18" s="377">
        <v>5</v>
      </c>
      <c r="C18" s="320">
        <v>123</v>
      </c>
      <c r="D18" s="320">
        <v>66</v>
      </c>
      <c r="E18" s="320">
        <v>189</v>
      </c>
      <c r="F18" s="320">
        <v>96</v>
      </c>
      <c r="G18" s="320">
        <v>62</v>
      </c>
      <c r="H18" s="320">
        <v>158</v>
      </c>
      <c r="I18" s="320">
        <v>113</v>
      </c>
      <c r="J18" s="320">
        <v>53</v>
      </c>
      <c r="K18" s="320">
        <v>166</v>
      </c>
      <c r="L18" s="320">
        <v>99</v>
      </c>
      <c r="M18" s="320">
        <v>38</v>
      </c>
      <c r="N18" s="320">
        <v>137</v>
      </c>
      <c r="O18" s="320">
        <v>91</v>
      </c>
      <c r="P18" s="320">
        <v>34</v>
      </c>
      <c r="Q18" s="320">
        <v>125</v>
      </c>
      <c r="R18" s="320">
        <v>63</v>
      </c>
      <c r="S18" s="320">
        <v>28</v>
      </c>
      <c r="T18" s="320">
        <v>91</v>
      </c>
      <c r="U18" s="320">
        <v>48</v>
      </c>
      <c r="V18" s="320">
        <v>27</v>
      </c>
      <c r="W18" s="320">
        <f t="shared" si="0"/>
        <v>75</v>
      </c>
      <c r="X18" s="320">
        <v>50</v>
      </c>
      <c r="Y18" s="320">
        <v>30</v>
      </c>
      <c r="Z18" s="320">
        <f t="shared" si="2"/>
        <v>80</v>
      </c>
      <c r="AA18" s="320">
        <v>44</v>
      </c>
      <c r="AB18" s="320">
        <v>22</v>
      </c>
      <c r="AC18" s="320">
        <v>66</v>
      </c>
      <c r="AD18" s="320">
        <v>36</v>
      </c>
      <c r="AE18" s="320">
        <v>24</v>
      </c>
      <c r="AF18" s="320">
        <v>60</v>
      </c>
      <c r="AH18" s="334">
        <f t="shared" si="3"/>
        <v>-18.181818181818183</v>
      </c>
      <c r="AI18" s="334">
        <f t="shared" si="4"/>
        <v>9.0909090909090917</v>
      </c>
      <c r="AJ18" s="334">
        <f t="shared" si="5"/>
        <v>-9.0909090909090917</v>
      </c>
      <c r="AK18" s="322"/>
    </row>
    <row r="19" spans="1:37" x14ac:dyDescent="0.25">
      <c r="A19" s="376" t="s">
        <v>296</v>
      </c>
      <c r="B19" s="376">
        <v>15</v>
      </c>
      <c r="C19" s="331">
        <v>973</v>
      </c>
      <c r="D19" s="331">
        <v>494</v>
      </c>
      <c r="E19" s="331">
        <v>1467</v>
      </c>
      <c r="F19" s="331">
        <v>752</v>
      </c>
      <c r="G19" s="331">
        <v>377</v>
      </c>
      <c r="H19" s="331">
        <v>1129</v>
      </c>
      <c r="I19" s="331">
        <v>628</v>
      </c>
      <c r="J19" s="331">
        <v>306</v>
      </c>
      <c r="K19" s="331">
        <v>934</v>
      </c>
      <c r="L19" s="331">
        <v>513</v>
      </c>
      <c r="M19" s="331">
        <v>271</v>
      </c>
      <c r="N19" s="331">
        <v>784</v>
      </c>
      <c r="O19" s="331">
        <v>446</v>
      </c>
      <c r="P19" s="331">
        <v>255</v>
      </c>
      <c r="Q19" s="331">
        <v>701</v>
      </c>
      <c r="R19" s="331">
        <v>441</v>
      </c>
      <c r="S19" s="331">
        <v>209</v>
      </c>
      <c r="T19" s="331">
        <v>650</v>
      </c>
      <c r="U19" s="331">
        <v>427</v>
      </c>
      <c r="V19" s="331">
        <v>200</v>
      </c>
      <c r="W19" s="331">
        <f t="shared" si="0"/>
        <v>627</v>
      </c>
      <c r="X19" s="331">
        <v>252</v>
      </c>
      <c r="Y19" s="331">
        <v>110</v>
      </c>
      <c r="Z19" s="320">
        <f t="shared" si="2"/>
        <v>362</v>
      </c>
      <c r="AA19" s="320">
        <v>208</v>
      </c>
      <c r="AB19" s="320">
        <v>113</v>
      </c>
      <c r="AC19" s="320">
        <v>321</v>
      </c>
      <c r="AD19" s="320">
        <v>164</v>
      </c>
      <c r="AE19" s="320">
        <v>94</v>
      </c>
      <c r="AF19" s="320">
        <v>258</v>
      </c>
      <c r="AH19" s="334">
        <f t="shared" si="3"/>
        <v>-21.153846153846153</v>
      </c>
      <c r="AI19" s="334">
        <f t="shared" si="4"/>
        <v>-16.814159292035399</v>
      </c>
      <c r="AJ19" s="334">
        <f t="shared" si="5"/>
        <v>-19.626168224299064</v>
      </c>
    </row>
    <row r="20" spans="1:37" s="304" customFormat="1" x14ac:dyDescent="0.25">
      <c r="A20" s="377" t="s">
        <v>295</v>
      </c>
      <c r="B20" s="377">
        <v>3</v>
      </c>
      <c r="C20" s="320">
        <v>1532</v>
      </c>
      <c r="D20" s="320">
        <v>715</v>
      </c>
      <c r="E20" s="320">
        <v>2247</v>
      </c>
      <c r="F20" s="320">
        <v>1323</v>
      </c>
      <c r="G20" s="320">
        <v>639</v>
      </c>
      <c r="H20" s="320">
        <v>1962</v>
      </c>
      <c r="I20" s="320">
        <v>1167</v>
      </c>
      <c r="J20" s="320">
        <v>525</v>
      </c>
      <c r="K20" s="320">
        <v>1692</v>
      </c>
      <c r="L20" s="320">
        <v>968</v>
      </c>
      <c r="M20" s="320">
        <v>431</v>
      </c>
      <c r="N20" s="320">
        <v>1399</v>
      </c>
      <c r="O20" s="320">
        <v>844</v>
      </c>
      <c r="P20" s="320">
        <v>416</v>
      </c>
      <c r="Q20" s="320">
        <v>1260</v>
      </c>
      <c r="R20" s="320">
        <v>793</v>
      </c>
      <c r="S20" s="320">
        <v>363</v>
      </c>
      <c r="T20" s="320">
        <v>1156</v>
      </c>
      <c r="U20" s="320">
        <v>702</v>
      </c>
      <c r="V20" s="320">
        <v>324</v>
      </c>
      <c r="W20" s="320">
        <f t="shared" si="0"/>
        <v>1026</v>
      </c>
      <c r="X20" s="320">
        <v>552</v>
      </c>
      <c r="Y20" s="320">
        <v>240</v>
      </c>
      <c r="Z20" s="320">
        <f t="shared" si="2"/>
        <v>792</v>
      </c>
      <c r="AA20" s="320">
        <v>474</v>
      </c>
      <c r="AB20" s="320">
        <v>265</v>
      </c>
      <c r="AC20" s="320">
        <v>739</v>
      </c>
      <c r="AD20" s="320">
        <v>427</v>
      </c>
      <c r="AE20" s="320">
        <v>195</v>
      </c>
      <c r="AF20" s="320">
        <v>622</v>
      </c>
      <c r="AH20" s="334">
        <f t="shared" si="3"/>
        <v>-9.9156118143459917</v>
      </c>
      <c r="AI20" s="334">
        <f t="shared" si="4"/>
        <v>-26.415094339622641</v>
      </c>
      <c r="AJ20" s="334">
        <f t="shared" si="5"/>
        <v>-15.832205683355886</v>
      </c>
      <c r="AK20" s="322"/>
    </row>
    <row r="21" spans="1:37" s="304" customFormat="1" x14ac:dyDescent="0.25">
      <c r="A21" s="377" t="s">
        <v>294</v>
      </c>
      <c r="B21" s="377">
        <v>1</v>
      </c>
      <c r="C21" s="320">
        <v>265</v>
      </c>
      <c r="D21" s="320">
        <v>135</v>
      </c>
      <c r="E21" s="320">
        <v>400</v>
      </c>
      <c r="F21" s="320">
        <v>216</v>
      </c>
      <c r="G21" s="320">
        <v>124</v>
      </c>
      <c r="H21" s="320">
        <v>340</v>
      </c>
      <c r="I21" s="320">
        <v>155</v>
      </c>
      <c r="J21" s="320">
        <v>110</v>
      </c>
      <c r="K21" s="320">
        <v>265</v>
      </c>
      <c r="L21" s="320">
        <v>158</v>
      </c>
      <c r="M21" s="320">
        <v>109</v>
      </c>
      <c r="N21" s="320">
        <v>267</v>
      </c>
      <c r="O21" s="320">
        <v>147</v>
      </c>
      <c r="P21" s="320">
        <v>92</v>
      </c>
      <c r="Q21" s="320">
        <v>239</v>
      </c>
      <c r="R21" s="320">
        <v>116</v>
      </c>
      <c r="S21" s="320">
        <v>61</v>
      </c>
      <c r="T21" s="320">
        <v>177</v>
      </c>
      <c r="U21" s="320">
        <v>115</v>
      </c>
      <c r="V21" s="320">
        <v>42</v>
      </c>
      <c r="W21" s="320">
        <f t="shared" si="0"/>
        <v>157</v>
      </c>
      <c r="X21" s="320">
        <v>74</v>
      </c>
      <c r="Y21" s="320">
        <v>54</v>
      </c>
      <c r="Z21" s="320">
        <f t="shared" si="2"/>
        <v>128</v>
      </c>
      <c r="AA21" s="320">
        <v>57</v>
      </c>
      <c r="AB21" s="320">
        <v>56</v>
      </c>
      <c r="AC21" s="320">
        <v>113</v>
      </c>
      <c r="AD21" s="320">
        <v>62</v>
      </c>
      <c r="AE21" s="320">
        <v>40</v>
      </c>
      <c r="AF21" s="320">
        <v>102</v>
      </c>
      <c r="AH21" s="334">
        <f t="shared" si="3"/>
        <v>8.7719298245614024</v>
      </c>
      <c r="AI21" s="334">
        <f t="shared" si="4"/>
        <v>-28.571428571428569</v>
      </c>
      <c r="AJ21" s="334">
        <f t="shared" si="5"/>
        <v>-9.7345132743362832</v>
      </c>
      <c r="AK21" s="322"/>
    </row>
    <row r="22" spans="1:37" s="304" customFormat="1" x14ac:dyDescent="0.25">
      <c r="A22" s="377" t="s">
        <v>293</v>
      </c>
      <c r="B22" s="377">
        <v>8</v>
      </c>
      <c r="C22" s="320">
        <v>1230</v>
      </c>
      <c r="D22" s="320">
        <v>623</v>
      </c>
      <c r="E22" s="320">
        <v>1853</v>
      </c>
      <c r="F22" s="320">
        <v>1049</v>
      </c>
      <c r="G22" s="320">
        <v>488</v>
      </c>
      <c r="H22" s="320">
        <v>1537</v>
      </c>
      <c r="I22" s="320">
        <v>890</v>
      </c>
      <c r="J22" s="320">
        <v>464</v>
      </c>
      <c r="K22" s="320">
        <v>1354</v>
      </c>
      <c r="L22" s="320">
        <v>796</v>
      </c>
      <c r="M22" s="320">
        <v>381</v>
      </c>
      <c r="N22" s="320">
        <v>1177</v>
      </c>
      <c r="O22" s="320">
        <v>739</v>
      </c>
      <c r="P22" s="320">
        <v>363</v>
      </c>
      <c r="Q22" s="320">
        <v>1102</v>
      </c>
      <c r="R22" s="320">
        <v>690</v>
      </c>
      <c r="S22" s="320">
        <v>362</v>
      </c>
      <c r="T22" s="320">
        <v>1052</v>
      </c>
      <c r="U22" s="320">
        <v>650</v>
      </c>
      <c r="V22" s="320">
        <v>399</v>
      </c>
      <c r="W22" s="320">
        <f t="shared" si="0"/>
        <v>1049</v>
      </c>
      <c r="X22" s="320">
        <v>551</v>
      </c>
      <c r="Y22" s="320">
        <v>307</v>
      </c>
      <c r="Z22" s="320">
        <f t="shared" si="2"/>
        <v>858</v>
      </c>
      <c r="AA22" s="320">
        <v>480</v>
      </c>
      <c r="AB22" s="320">
        <v>356</v>
      </c>
      <c r="AC22" s="320">
        <v>836</v>
      </c>
      <c r="AD22" s="320">
        <v>374</v>
      </c>
      <c r="AE22" s="320">
        <v>248</v>
      </c>
      <c r="AF22" s="320">
        <v>622</v>
      </c>
      <c r="AH22" s="334">
        <f t="shared" si="3"/>
        <v>-22.083333333333332</v>
      </c>
      <c r="AI22" s="334">
        <f t="shared" si="4"/>
        <v>-30.337078651685395</v>
      </c>
      <c r="AJ22" s="334">
        <f t="shared" si="5"/>
        <v>-25.598086124401913</v>
      </c>
      <c r="AK22" s="322"/>
    </row>
    <row r="23" spans="1:37" s="304" customFormat="1" x14ac:dyDescent="0.25">
      <c r="A23" s="377" t="s">
        <v>3</v>
      </c>
      <c r="B23" s="377">
        <v>4</v>
      </c>
      <c r="C23" s="320">
        <v>192</v>
      </c>
      <c r="D23" s="320">
        <v>95</v>
      </c>
      <c r="E23" s="320">
        <v>287</v>
      </c>
      <c r="F23" s="320">
        <v>181</v>
      </c>
      <c r="G23" s="320">
        <v>75</v>
      </c>
      <c r="H23" s="320">
        <v>256</v>
      </c>
      <c r="I23" s="320">
        <v>179</v>
      </c>
      <c r="J23" s="320">
        <v>61</v>
      </c>
      <c r="K23" s="320">
        <v>240</v>
      </c>
      <c r="L23" s="320">
        <v>142</v>
      </c>
      <c r="M23" s="320">
        <v>54</v>
      </c>
      <c r="N23" s="320">
        <v>196</v>
      </c>
      <c r="O23" s="320">
        <v>116</v>
      </c>
      <c r="P23" s="320">
        <v>42</v>
      </c>
      <c r="Q23" s="320">
        <v>158</v>
      </c>
      <c r="R23" s="320">
        <v>100</v>
      </c>
      <c r="S23" s="320">
        <v>52</v>
      </c>
      <c r="T23" s="320">
        <v>152</v>
      </c>
      <c r="U23" s="320">
        <v>116</v>
      </c>
      <c r="V23" s="320">
        <v>40</v>
      </c>
      <c r="W23" s="320">
        <f t="shared" si="0"/>
        <v>156</v>
      </c>
      <c r="X23" s="320">
        <v>101</v>
      </c>
      <c r="Y23" s="320">
        <v>36</v>
      </c>
      <c r="Z23" s="320">
        <f t="shared" si="2"/>
        <v>137</v>
      </c>
      <c r="AA23" s="320">
        <v>88</v>
      </c>
      <c r="AB23" s="320">
        <v>44</v>
      </c>
      <c r="AC23" s="320">
        <v>132</v>
      </c>
      <c r="AD23" s="320">
        <v>70</v>
      </c>
      <c r="AE23" s="320">
        <v>27</v>
      </c>
      <c r="AF23" s="320">
        <v>97</v>
      </c>
      <c r="AH23" s="334">
        <f t="shared" si="3"/>
        <v>-20.454545454545457</v>
      </c>
      <c r="AI23" s="334">
        <f t="shared" si="4"/>
        <v>-38.636363636363633</v>
      </c>
      <c r="AJ23" s="334">
        <f t="shared" si="5"/>
        <v>-26.515151515151516</v>
      </c>
      <c r="AK23" s="322"/>
    </row>
    <row r="24" spans="1:37" s="304" customFormat="1" x14ac:dyDescent="0.25">
      <c r="A24" s="377" t="s">
        <v>292</v>
      </c>
      <c r="B24" s="377">
        <v>3</v>
      </c>
      <c r="C24" s="320">
        <v>1899</v>
      </c>
      <c r="D24" s="320">
        <v>877</v>
      </c>
      <c r="E24" s="320">
        <v>2776</v>
      </c>
      <c r="F24" s="320">
        <v>1554</v>
      </c>
      <c r="G24" s="320">
        <v>768</v>
      </c>
      <c r="H24" s="320">
        <v>2322</v>
      </c>
      <c r="I24" s="320">
        <v>1324</v>
      </c>
      <c r="J24" s="320">
        <v>626</v>
      </c>
      <c r="K24" s="320">
        <v>1950</v>
      </c>
      <c r="L24" s="320">
        <v>1066</v>
      </c>
      <c r="M24" s="320">
        <v>521</v>
      </c>
      <c r="N24" s="320">
        <v>1587</v>
      </c>
      <c r="O24" s="320">
        <v>949</v>
      </c>
      <c r="P24" s="320">
        <v>460</v>
      </c>
      <c r="Q24" s="320">
        <v>1409</v>
      </c>
      <c r="R24" s="320">
        <v>846</v>
      </c>
      <c r="S24" s="320">
        <v>362</v>
      </c>
      <c r="T24" s="320">
        <v>1208</v>
      </c>
      <c r="U24" s="320">
        <v>580</v>
      </c>
      <c r="V24" s="320">
        <v>268</v>
      </c>
      <c r="W24" s="320">
        <f t="shared" si="0"/>
        <v>848</v>
      </c>
      <c r="X24" s="320">
        <v>377</v>
      </c>
      <c r="Y24" s="320">
        <v>165</v>
      </c>
      <c r="Z24" s="320">
        <f t="shared" si="2"/>
        <v>542</v>
      </c>
      <c r="AA24" s="320">
        <v>362</v>
      </c>
      <c r="AB24" s="320">
        <v>180</v>
      </c>
      <c r="AC24" s="320">
        <v>542</v>
      </c>
      <c r="AD24" s="320">
        <v>255</v>
      </c>
      <c r="AE24" s="320">
        <v>125</v>
      </c>
      <c r="AF24" s="320">
        <v>381</v>
      </c>
      <c r="AH24" s="334">
        <f t="shared" si="3"/>
        <v>-29.55801104972376</v>
      </c>
      <c r="AI24" s="334">
        <f t="shared" si="4"/>
        <v>-30.555555555555557</v>
      </c>
      <c r="AJ24" s="334">
        <f t="shared" si="5"/>
        <v>-29.704797047970477</v>
      </c>
      <c r="AK24" s="322"/>
    </row>
    <row r="25" spans="1:37" s="304" customFormat="1" x14ac:dyDescent="0.25">
      <c r="A25" s="377" t="s">
        <v>291</v>
      </c>
      <c r="B25" s="377">
        <v>16</v>
      </c>
      <c r="C25" s="320">
        <v>1544</v>
      </c>
      <c r="D25" s="320">
        <v>911</v>
      </c>
      <c r="E25" s="320">
        <v>2455</v>
      </c>
      <c r="F25" s="320">
        <v>1298</v>
      </c>
      <c r="G25" s="320">
        <v>693</v>
      </c>
      <c r="H25" s="320">
        <v>1991</v>
      </c>
      <c r="I25" s="320">
        <v>1075</v>
      </c>
      <c r="J25" s="320">
        <v>613</v>
      </c>
      <c r="K25" s="320">
        <v>1688</v>
      </c>
      <c r="L25" s="320">
        <v>879</v>
      </c>
      <c r="M25" s="320">
        <v>479</v>
      </c>
      <c r="N25" s="320">
        <v>1358</v>
      </c>
      <c r="O25" s="320">
        <v>795</v>
      </c>
      <c r="P25" s="320">
        <v>409</v>
      </c>
      <c r="Q25" s="320">
        <v>1204</v>
      </c>
      <c r="R25" s="320">
        <v>654</v>
      </c>
      <c r="S25" s="320">
        <v>382</v>
      </c>
      <c r="T25" s="320">
        <v>1036</v>
      </c>
      <c r="U25" s="320">
        <v>636</v>
      </c>
      <c r="V25" s="320">
        <v>323</v>
      </c>
      <c r="W25" s="320">
        <f t="shared" si="0"/>
        <v>959</v>
      </c>
      <c r="X25" s="320">
        <v>468</v>
      </c>
      <c r="Y25" s="320">
        <v>253</v>
      </c>
      <c r="Z25" s="320">
        <f t="shared" si="2"/>
        <v>721</v>
      </c>
      <c r="AA25" s="320">
        <v>365</v>
      </c>
      <c r="AB25" s="320">
        <v>257</v>
      </c>
      <c r="AC25" s="320">
        <v>623</v>
      </c>
      <c r="AD25" s="320">
        <v>289</v>
      </c>
      <c r="AE25" s="320">
        <v>174</v>
      </c>
      <c r="AF25" s="320">
        <v>464</v>
      </c>
      <c r="AH25" s="334">
        <f t="shared" si="3"/>
        <v>-20.82191780821918</v>
      </c>
      <c r="AI25" s="334">
        <f t="shared" si="4"/>
        <v>-32.295719844357976</v>
      </c>
      <c r="AJ25" s="334">
        <f t="shared" si="5"/>
        <v>-25.521669341894061</v>
      </c>
      <c r="AK25" s="322"/>
    </row>
    <row r="26" spans="1:37" s="304" customFormat="1" x14ac:dyDescent="0.25">
      <c r="A26" s="377" t="s">
        <v>290</v>
      </c>
      <c r="B26" s="377">
        <v>20</v>
      </c>
      <c r="C26" s="320">
        <v>1576</v>
      </c>
      <c r="D26" s="320">
        <v>1002</v>
      </c>
      <c r="E26" s="320">
        <v>2578</v>
      </c>
      <c r="F26" s="320">
        <v>1403</v>
      </c>
      <c r="G26" s="320">
        <v>835</v>
      </c>
      <c r="H26" s="320">
        <v>2238</v>
      </c>
      <c r="I26" s="320">
        <v>1128</v>
      </c>
      <c r="J26" s="320">
        <v>720</v>
      </c>
      <c r="K26" s="320">
        <v>1848</v>
      </c>
      <c r="L26" s="320">
        <v>964</v>
      </c>
      <c r="M26" s="320">
        <v>616</v>
      </c>
      <c r="N26" s="320">
        <v>1580</v>
      </c>
      <c r="O26" s="320">
        <v>1034</v>
      </c>
      <c r="P26" s="320">
        <v>598</v>
      </c>
      <c r="Q26" s="320">
        <v>1632</v>
      </c>
      <c r="R26" s="320">
        <v>872</v>
      </c>
      <c r="S26" s="320">
        <v>546</v>
      </c>
      <c r="T26" s="320">
        <v>1418</v>
      </c>
      <c r="U26" s="320">
        <v>837</v>
      </c>
      <c r="V26" s="320">
        <v>519</v>
      </c>
      <c r="W26" s="320">
        <f t="shared" si="0"/>
        <v>1356</v>
      </c>
      <c r="X26" s="320">
        <v>714</v>
      </c>
      <c r="Y26" s="320">
        <v>487</v>
      </c>
      <c r="Z26" s="320">
        <f t="shared" si="2"/>
        <v>1201</v>
      </c>
      <c r="AA26" s="320">
        <v>693</v>
      </c>
      <c r="AB26" s="320">
        <v>485</v>
      </c>
      <c r="AC26" s="320">
        <v>1178</v>
      </c>
      <c r="AD26" s="320">
        <v>486</v>
      </c>
      <c r="AE26" s="320">
        <v>344</v>
      </c>
      <c r="AF26" s="320">
        <v>830</v>
      </c>
      <c r="AH26" s="334">
        <f t="shared" si="3"/>
        <v>-29.870129870129869</v>
      </c>
      <c r="AI26" s="334">
        <f t="shared" si="4"/>
        <v>-29.072164948453612</v>
      </c>
      <c r="AJ26" s="334">
        <f t="shared" si="5"/>
        <v>-29.541595925297116</v>
      </c>
      <c r="AK26" s="322"/>
    </row>
    <row r="27" spans="1:37" s="304" customFormat="1" x14ac:dyDescent="0.25">
      <c r="A27" s="377" t="s">
        <v>289</v>
      </c>
      <c r="B27" s="377">
        <v>19</v>
      </c>
      <c r="C27" s="320">
        <v>740</v>
      </c>
      <c r="D27" s="320">
        <v>324</v>
      </c>
      <c r="E27" s="320">
        <v>1064</v>
      </c>
      <c r="F27" s="320">
        <v>657</v>
      </c>
      <c r="G27" s="320">
        <v>290</v>
      </c>
      <c r="H27" s="320">
        <v>947</v>
      </c>
      <c r="I27" s="320">
        <v>534</v>
      </c>
      <c r="J27" s="320">
        <v>225</v>
      </c>
      <c r="K27" s="320">
        <v>759</v>
      </c>
      <c r="L27" s="320">
        <v>457</v>
      </c>
      <c r="M27" s="320">
        <v>210</v>
      </c>
      <c r="N27" s="320">
        <v>667</v>
      </c>
      <c r="O27" s="320">
        <v>422</v>
      </c>
      <c r="P27" s="320">
        <v>211</v>
      </c>
      <c r="Q27" s="320">
        <v>633</v>
      </c>
      <c r="R27" s="320">
        <v>283</v>
      </c>
      <c r="S27" s="320">
        <v>154</v>
      </c>
      <c r="T27" s="320">
        <v>437</v>
      </c>
      <c r="U27" s="320">
        <v>294</v>
      </c>
      <c r="V27" s="320">
        <v>144</v>
      </c>
      <c r="W27" s="320">
        <f t="shared" si="0"/>
        <v>438</v>
      </c>
      <c r="X27" s="320">
        <v>214</v>
      </c>
      <c r="Y27" s="320">
        <v>121</v>
      </c>
      <c r="Z27" s="320">
        <f t="shared" si="2"/>
        <v>335</v>
      </c>
      <c r="AA27" s="320">
        <v>153</v>
      </c>
      <c r="AB27" s="320">
        <v>77</v>
      </c>
      <c r="AC27" s="320">
        <v>230</v>
      </c>
      <c r="AD27" s="320">
        <v>170</v>
      </c>
      <c r="AE27" s="320">
        <v>79</v>
      </c>
      <c r="AF27" s="320">
        <v>249</v>
      </c>
      <c r="AH27" s="334">
        <f t="shared" si="3"/>
        <v>11.111111111111111</v>
      </c>
      <c r="AI27" s="334">
        <f t="shared" si="4"/>
        <v>2.5974025974025974</v>
      </c>
      <c r="AJ27" s="334">
        <f t="shared" si="5"/>
        <v>8.2608695652173907</v>
      </c>
      <c r="AK27" s="322"/>
    </row>
    <row r="28" spans="1:37" s="304" customFormat="1" x14ac:dyDescent="0.25">
      <c r="A28" s="377" t="s">
        <v>288</v>
      </c>
      <c r="B28" s="377">
        <v>14</v>
      </c>
      <c r="C28" s="320">
        <v>447</v>
      </c>
      <c r="D28" s="320">
        <v>247</v>
      </c>
      <c r="E28" s="320">
        <v>694</v>
      </c>
      <c r="F28" s="320">
        <v>364</v>
      </c>
      <c r="G28" s="320">
        <v>198</v>
      </c>
      <c r="H28" s="320">
        <v>562</v>
      </c>
      <c r="I28" s="320">
        <v>341</v>
      </c>
      <c r="J28" s="320">
        <v>215</v>
      </c>
      <c r="K28" s="320">
        <v>556</v>
      </c>
      <c r="L28" s="320">
        <v>314</v>
      </c>
      <c r="M28" s="320">
        <v>177</v>
      </c>
      <c r="N28" s="320">
        <v>491</v>
      </c>
      <c r="O28" s="320">
        <v>320</v>
      </c>
      <c r="P28" s="320">
        <v>167</v>
      </c>
      <c r="Q28" s="320">
        <v>487</v>
      </c>
      <c r="R28" s="320">
        <v>237</v>
      </c>
      <c r="S28" s="320">
        <v>156</v>
      </c>
      <c r="T28" s="320">
        <v>393</v>
      </c>
      <c r="U28" s="320">
        <v>266</v>
      </c>
      <c r="V28" s="320">
        <v>150</v>
      </c>
      <c r="W28" s="320">
        <f t="shared" si="0"/>
        <v>416</v>
      </c>
      <c r="X28" s="320">
        <v>173</v>
      </c>
      <c r="Y28" s="320">
        <v>106</v>
      </c>
      <c r="Z28" s="320">
        <f t="shared" si="2"/>
        <v>279</v>
      </c>
      <c r="AA28" s="320">
        <v>154</v>
      </c>
      <c r="AB28" s="320">
        <v>84</v>
      </c>
      <c r="AC28" s="320">
        <v>238</v>
      </c>
      <c r="AD28" s="320">
        <v>131</v>
      </c>
      <c r="AE28" s="320">
        <v>90</v>
      </c>
      <c r="AF28" s="320">
        <v>221</v>
      </c>
      <c r="AH28" s="334">
        <f t="shared" si="3"/>
        <v>-14.935064935064934</v>
      </c>
      <c r="AI28" s="334">
        <f t="shared" si="4"/>
        <v>7.1428571428571423</v>
      </c>
      <c r="AJ28" s="334">
        <f t="shared" si="5"/>
        <v>-7.1428571428571423</v>
      </c>
      <c r="AK28" s="322"/>
    </row>
    <row r="29" spans="1:37" s="304" customFormat="1" x14ac:dyDescent="0.25">
      <c r="A29" s="377" t="s">
        <v>287</v>
      </c>
      <c r="B29" s="377">
        <v>15</v>
      </c>
      <c r="C29" s="320">
        <v>4106</v>
      </c>
      <c r="D29" s="320">
        <v>2173</v>
      </c>
      <c r="E29" s="320">
        <v>6279</v>
      </c>
      <c r="F29" s="320">
        <v>3209</v>
      </c>
      <c r="G29" s="320">
        <v>1663</v>
      </c>
      <c r="H29" s="320">
        <v>4872</v>
      </c>
      <c r="I29" s="320">
        <v>2746</v>
      </c>
      <c r="J29" s="320">
        <v>1436</v>
      </c>
      <c r="K29" s="320">
        <v>4182</v>
      </c>
      <c r="L29" s="320">
        <v>2384</v>
      </c>
      <c r="M29" s="320">
        <v>1251</v>
      </c>
      <c r="N29" s="320">
        <v>3635</v>
      </c>
      <c r="O29" s="320">
        <v>2393</v>
      </c>
      <c r="P29" s="320">
        <v>1204</v>
      </c>
      <c r="Q29" s="320">
        <v>3597</v>
      </c>
      <c r="R29" s="320">
        <v>1909</v>
      </c>
      <c r="S29" s="320">
        <v>936</v>
      </c>
      <c r="T29" s="320">
        <v>2845</v>
      </c>
      <c r="U29" s="320">
        <v>1986</v>
      </c>
      <c r="V29" s="320">
        <v>930</v>
      </c>
      <c r="W29" s="320">
        <f t="shared" si="0"/>
        <v>2916</v>
      </c>
      <c r="X29" s="320">
        <v>1484</v>
      </c>
      <c r="Y29" s="320">
        <v>693</v>
      </c>
      <c r="Z29" s="320">
        <f t="shared" si="2"/>
        <v>2177</v>
      </c>
      <c r="AA29" s="320">
        <v>1059</v>
      </c>
      <c r="AB29" s="320">
        <v>660</v>
      </c>
      <c r="AC29" s="320">
        <v>1719</v>
      </c>
      <c r="AD29" s="320">
        <v>905</v>
      </c>
      <c r="AE29" s="320">
        <v>530</v>
      </c>
      <c r="AF29" s="320">
        <v>1435</v>
      </c>
      <c r="AH29" s="334">
        <f t="shared" si="3"/>
        <v>-14.542020774315393</v>
      </c>
      <c r="AI29" s="334">
        <f t="shared" si="4"/>
        <v>-19.696969696969695</v>
      </c>
      <c r="AJ29" s="334">
        <f t="shared" si="5"/>
        <v>-16.521233275159979</v>
      </c>
      <c r="AK29" s="322"/>
    </row>
    <row r="30" spans="1:37" s="304" customFormat="1" x14ac:dyDescent="0.25">
      <c r="A30" s="377" t="s">
        <v>286</v>
      </c>
      <c r="B30" s="377">
        <v>19</v>
      </c>
      <c r="C30" s="320">
        <v>3276</v>
      </c>
      <c r="D30" s="320">
        <v>1556</v>
      </c>
      <c r="E30" s="320">
        <v>4832</v>
      </c>
      <c r="F30" s="320">
        <v>2395</v>
      </c>
      <c r="G30" s="320">
        <v>1202</v>
      </c>
      <c r="H30" s="320">
        <v>3597</v>
      </c>
      <c r="I30" s="320">
        <v>2302</v>
      </c>
      <c r="J30" s="320">
        <v>1161</v>
      </c>
      <c r="K30" s="320">
        <v>3463</v>
      </c>
      <c r="L30" s="320">
        <v>2097</v>
      </c>
      <c r="M30" s="320">
        <v>1053</v>
      </c>
      <c r="N30" s="320">
        <v>3150</v>
      </c>
      <c r="O30" s="320">
        <v>1838</v>
      </c>
      <c r="P30" s="320">
        <v>863</v>
      </c>
      <c r="Q30" s="320">
        <v>2701</v>
      </c>
      <c r="R30" s="320">
        <v>1516</v>
      </c>
      <c r="S30" s="320">
        <v>755</v>
      </c>
      <c r="T30" s="320">
        <v>2271</v>
      </c>
      <c r="U30" s="320">
        <v>1647</v>
      </c>
      <c r="V30" s="320">
        <v>836</v>
      </c>
      <c r="W30" s="320">
        <f t="shared" si="0"/>
        <v>2483</v>
      </c>
      <c r="X30" s="320">
        <v>1169</v>
      </c>
      <c r="Y30" s="320">
        <v>595</v>
      </c>
      <c r="Z30" s="320">
        <f t="shared" si="2"/>
        <v>1764</v>
      </c>
      <c r="AA30" s="320">
        <v>863</v>
      </c>
      <c r="AB30" s="320">
        <v>510</v>
      </c>
      <c r="AC30" s="320">
        <v>1373</v>
      </c>
      <c r="AD30" s="320">
        <v>825</v>
      </c>
      <c r="AE30" s="320">
        <v>474</v>
      </c>
      <c r="AF30" s="320">
        <v>1299</v>
      </c>
      <c r="AH30" s="334">
        <f t="shared" si="3"/>
        <v>-4.4032444959443797</v>
      </c>
      <c r="AI30" s="334">
        <f t="shared" si="4"/>
        <v>-7.0588235294117645</v>
      </c>
      <c r="AJ30" s="334">
        <f t="shared" si="5"/>
        <v>-5.3896576839038604</v>
      </c>
      <c r="AK30" s="322"/>
    </row>
    <row r="31" spans="1:37" s="304" customFormat="1" x14ac:dyDescent="0.25">
      <c r="A31" s="377" t="s">
        <v>285</v>
      </c>
      <c r="B31" s="377">
        <v>18</v>
      </c>
      <c r="C31" s="320">
        <v>1503</v>
      </c>
      <c r="D31" s="320">
        <v>771</v>
      </c>
      <c r="E31" s="320">
        <v>2274</v>
      </c>
      <c r="F31" s="320">
        <v>1244</v>
      </c>
      <c r="G31" s="320">
        <v>656</v>
      </c>
      <c r="H31" s="320">
        <v>1900</v>
      </c>
      <c r="I31" s="320">
        <v>1113</v>
      </c>
      <c r="J31" s="320">
        <v>584</v>
      </c>
      <c r="K31" s="320">
        <v>1697</v>
      </c>
      <c r="L31" s="320">
        <v>908</v>
      </c>
      <c r="M31" s="320">
        <v>479</v>
      </c>
      <c r="N31" s="320">
        <v>1387</v>
      </c>
      <c r="O31" s="320">
        <v>859</v>
      </c>
      <c r="P31" s="320">
        <v>434</v>
      </c>
      <c r="Q31" s="320">
        <v>1293</v>
      </c>
      <c r="R31" s="320">
        <v>706</v>
      </c>
      <c r="S31" s="320">
        <v>394</v>
      </c>
      <c r="T31" s="320">
        <v>1100</v>
      </c>
      <c r="U31" s="320">
        <v>665</v>
      </c>
      <c r="V31" s="320">
        <v>341</v>
      </c>
      <c r="W31" s="320">
        <f t="shared" si="0"/>
        <v>1006</v>
      </c>
      <c r="X31" s="320">
        <v>515</v>
      </c>
      <c r="Y31" s="320">
        <v>256</v>
      </c>
      <c r="Z31" s="320">
        <f t="shared" si="2"/>
        <v>771</v>
      </c>
      <c r="AA31" s="320">
        <v>374</v>
      </c>
      <c r="AB31" s="320">
        <v>247</v>
      </c>
      <c r="AC31" s="320">
        <v>622</v>
      </c>
      <c r="AD31" s="320">
        <v>300</v>
      </c>
      <c r="AE31" s="320">
        <v>178</v>
      </c>
      <c r="AF31" s="320">
        <v>478</v>
      </c>
      <c r="AH31" s="334">
        <f t="shared" si="3"/>
        <v>-19.786096256684495</v>
      </c>
      <c r="AI31" s="334">
        <f t="shared" si="4"/>
        <v>-27.935222672064778</v>
      </c>
      <c r="AJ31" s="334">
        <f t="shared" si="5"/>
        <v>-23.15112540192926</v>
      </c>
      <c r="AK31" s="322"/>
    </row>
    <row r="32" spans="1:37" s="304" customFormat="1" x14ac:dyDescent="0.25">
      <c r="A32" s="377" t="s">
        <v>284</v>
      </c>
      <c r="B32" s="377">
        <v>13</v>
      </c>
      <c r="C32" s="320">
        <v>1051</v>
      </c>
      <c r="D32" s="320">
        <v>551</v>
      </c>
      <c r="E32" s="320">
        <v>1602</v>
      </c>
      <c r="F32" s="320">
        <v>837</v>
      </c>
      <c r="G32" s="320">
        <v>427</v>
      </c>
      <c r="H32" s="320">
        <v>1264</v>
      </c>
      <c r="I32" s="320">
        <v>666</v>
      </c>
      <c r="J32" s="320">
        <v>334</v>
      </c>
      <c r="K32" s="320">
        <v>1000</v>
      </c>
      <c r="L32" s="320">
        <v>588</v>
      </c>
      <c r="M32" s="320">
        <v>274</v>
      </c>
      <c r="N32" s="320">
        <v>862</v>
      </c>
      <c r="O32" s="320">
        <v>520</v>
      </c>
      <c r="P32" s="320">
        <v>244</v>
      </c>
      <c r="Q32" s="320">
        <v>764</v>
      </c>
      <c r="R32" s="320">
        <v>399</v>
      </c>
      <c r="S32" s="320">
        <v>198</v>
      </c>
      <c r="T32" s="320">
        <v>597</v>
      </c>
      <c r="U32" s="320">
        <v>367</v>
      </c>
      <c r="V32" s="320">
        <v>204</v>
      </c>
      <c r="W32" s="320">
        <f t="shared" si="0"/>
        <v>571</v>
      </c>
      <c r="X32" s="320">
        <v>287</v>
      </c>
      <c r="Y32" s="320">
        <v>138</v>
      </c>
      <c r="Z32" s="320">
        <f t="shared" si="2"/>
        <v>425</v>
      </c>
      <c r="AA32" s="320">
        <v>186</v>
      </c>
      <c r="AB32" s="320">
        <v>121</v>
      </c>
      <c r="AC32" s="320">
        <v>307</v>
      </c>
      <c r="AD32" s="320">
        <v>183</v>
      </c>
      <c r="AE32" s="320">
        <v>109</v>
      </c>
      <c r="AF32" s="320">
        <v>292</v>
      </c>
      <c r="AH32" s="334">
        <f t="shared" si="3"/>
        <v>-1.6129032258064515</v>
      </c>
      <c r="AI32" s="334">
        <f t="shared" si="4"/>
        <v>-9.9173553719008272</v>
      </c>
      <c r="AJ32" s="334">
        <f t="shared" si="5"/>
        <v>-4.8859934853420199</v>
      </c>
      <c r="AK32" s="322"/>
    </row>
    <row r="33" spans="1:37" s="304" customFormat="1" x14ac:dyDescent="0.25">
      <c r="A33" s="377" t="s">
        <v>283</v>
      </c>
      <c r="B33" s="377">
        <v>3</v>
      </c>
      <c r="C33" s="320">
        <v>910</v>
      </c>
      <c r="D33" s="320">
        <v>428</v>
      </c>
      <c r="E33" s="320">
        <v>1338</v>
      </c>
      <c r="F33" s="320">
        <v>847</v>
      </c>
      <c r="G33" s="320">
        <v>400</v>
      </c>
      <c r="H33" s="320">
        <v>1247</v>
      </c>
      <c r="I33" s="320">
        <v>668</v>
      </c>
      <c r="J33" s="320">
        <v>322</v>
      </c>
      <c r="K33" s="320">
        <v>990</v>
      </c>
      <c r="L33" s="320">
        <v>580</v>
      </c>
      <c r="M33" s="320">
        <v>287</v>
      </c>
      <c r="N33" s="320">
        <v>867</v>
      </c>
      <c r="O33" s="320">
        <v>558</v>
      </c>
      <c r="P33" s="320">
        <v>258</v>
      </c>
      <c r="Q33" s="320">
        <v>816</v>
      </c>
      <c r="R33" s="320">
        <v>463</v>
      </c>
      <c r="S33" s="320">
        <v>227</v>
      </c>
      <c r="T33" s="320">
        <v>690</v>
      </c>
      <c r="U33" s="320">
        <v>480</v>
      </c>
      <c r="V33" s="320">
        <v>241</v>
      </c>
      <c r="W33" s="320">
        <f t="shared" si="0"/>
        <v>721</v>
      </c>
      <c r="X33" s="320">
        <v>371</v>
      </c>
      <c r="Y33" s="320">
        <v>168</v>
      </c>
      <c r="Z33" s="320">
        <f t="shared" si="2"/>
        <v>539</v>
      </c>
      <c r="AA33" s="320">
        <v>321</v>
      </c>
      <c r="AB33" s="320">
        <v>208</v>
      </c>
      <c r="AC33" s="320">
        <v>529</v>
      </c>
      <c r="AD33" s="320">
        <v>281</v>
      </c>
      <c r="AE33" s="320">
        <v>178</v>
      </c>
      <c r="AF33" s="320">
        <v>459</v>
      </c>
      <c r="AH33" s="334">
        <f t="shared" si="3"/>
        <v>-12.461059190031152</v>
      </c>
      <c r="AI33" s="334">
        <f t="shared" si="4"/>
        <v>-14.423076923076922</v>
      </c>
      <c r="AJ33" s="334">
        <f t="shared" si="5"/>
        <v>-13.23251417769376</v>
      </c>
      <c r="AK33" s="322"/>
    </row>
    <row r="34" spans="1:37" s="304" customFormat="1" x14ac:dyDescent="0.25">
      <c r="A34" s="377" t="s">
        <v>282</v>
      </c>
      <c r="B34" s="377">
        <v>18</v>
      </c>
      <c r="C34" s="320">
        <v>2491</v>
      </c>
      <c r="D34" s="320">
        <v>1177</v>
      </c>
      <c r="E34" s="320">
        <v>3668</v>
      </c>
      <c r="F34" s="320">
        <v>2060</v>
      </c>
      <c r="G34" s="320">
        <v>1012</v>
      </c>
      <c r="H34" s="320">
        <v>3072</v>
      </c>
      <c r="I34" s="320">
        <v>1776</v>
      </c>
      <c r="J34" s="320">
        <v>808</v>
      </c>
      <c r="K34" s="320">
        <v>2584</v>
      </c>
      <c r="L34" s="320">
        <v>1465</v>
      </c>
      <c r="M34" s="320">
        <v>697</v>
      </c>
      <c r="N34" s="320">
        <v>2162</v>
      </c>
      <c r="O34" s="320">
        <v>1364</v>
      </c>
      <c r="P34" s="320">
        <v>653</v>
      </c>
      <c r="Q34" s="320">
        <v>2017</v>
      </c>
      <c r="R34" s="320">
        <v>1240</v>
      </c>
      <c r="S34" s="320">
        <v>550</v>
      </c>
      <c r="T34" s="320">
        <v>1790</v>
      </c>
      <c r="U34" s="320">
        <v>1061</v>
      </c>
      <c r="V34" s="320">
        <v>511</v>
      </c>
      <c r="W34" s="320">
        <f t="shared" si="0"/>
        <v>1572</v>
      </c>
      <c r="X34" s="320">
        <v>442</v>
      </c>
      <c r="Y34" s="320">
        <v>187</v>
      </c>
      <c r="Z34" s="320">
        <f t="shared" si="2"/>
        <v>629</v>
      </c>
      <c r="AA34" s="320">
        <v>568</v>
      </c>
      <c r="AB34" s="320">
        <v>319</v>
      </c>
      <c r="AC34" s="320">
        <v>887</v>
      </c>
      <c r="AD34" s="320">
        <v>444</v>
      </c>
      <c r="AE34" s="320">
        <v>241</v>
      </c>
      <c r="AF34" s="320">
        <v>685</v>
      </c>
      <c r="AH34" s="334">
        <f t="shared" si="3"/>
        <v>-21.830985915492956</v>
      </c>
      <c r="AI34" s="334">
        <f t="shared" si="4"/>
        <v>-24.451410658307211</v>
      </c>
      <c r="AJ34" s="334">
        <f t="shared" si="5"/>
        <v>-22.773393461104849</v>
      </c>
      <c r="AK34" s="322"/>
    </row>
    <row r="35" spans="1:37" x14ac:dyDescent="0.25">
      <c r="A35" s="376" t="s">
        <v>281</v>
      </c>
      <c r="B35" s="376">
        <v>3</v>
      </c>
      <c r="C35" s="331">
        <v>579</v>
      </c>
      <c r="D35" s="331">
        <v>340</v>
      </c>
      <c r="E35" s="331">
        <v>919</v>
      </c>
      <c r="F35" s="331">
        <v>495</v>
      </c>
      <c r="G35" s="331">
        <v>255</v>
      </c>
      <c r="H35" s="331">
        <v>750</v>
      </c>
      <c r="I35" s="331">
        <v>453</v>
      </c>
      <c r="J35" s="331">
        <v>225</v>
      </c>
      <c r="K35" s="331">
        <v>678</v>
      </c>
      <c r="L35" s="331">
        <v>368</v>
      </c>
      <c r="M35" s="331">
        <v>183</v>
      </c>
      <c r="N35" s="331">
        <v>551</v>
      </c>
      <c r="O35" s="331">
        <v>293</v>
      </c>
      <c r="P35" s="331">
        <v>164</v>
      </c>
      <c r="Q35" s="331">
        <v>457</v>
      </c>
      <c r="R35" s="331">
        <v>218</v>
      </c>
      <c r="S35" s="331">
        <v>122</v>
      </c>
      <c r="T35" s="331">
        <v>340</v>
      </c>
      <c r="U35" s="331">
        <v>234</v>
      </c>
      <c r="V35" s="331">
        <v>123</v>
      </c>
      <c r="W35" s="331">
        <f t="shared" si="0"/>
        <v>357</v>
      </c>
      <c r="X35" s="331">
        <v>178</v>
      </c>
      <c r="Y35" s="331">
        <v>98</v>
      </c>
      <c r="Z35" s="320">
        <f t="shared" si="2"/>
        <v>276</v>
      </c>
      <c r="AA35" s="320">
        <v>134</v>
      </c>
      <c r="AB35" s="320">
        <v>88</v>
      </c>
      <c r="AC35" s="320">
        <v>222</v>
      </c>
      <c r="AD35" s="320">
        <v>139</v>
      </c>
      <c r="AE35" s="320">
        <v>72</v>
      </c>
      <c r="AF35" s="320">
        <v>211</v>
      </c>
      <c r="AH35" s="334">
        <f t="shared" si="3"/>
        <v>3.7313432835820892</v>
      </c>
      <c r="AI35" s="334">
        <f t="shared" si="4"/>
        <v>-18.181818181818183</v>
      </c>
      <c r="AJ35" s="334">
        <f t="shared" si="5"/>
        <v>-4.954954954954955</v>
      </c>
    </row>
    <row r="36" spans="1:37" s="304" customFormat="1" x14ac:dyDescent="0.25">
      <c r="A36" s="377" t="s">
        <v>280</v>
      </c>
      <c r="B36" s="377">
        <v>18</v>
      </c>
      <c r="C36" s="320">
        <v>942</v>
      </c>
      <c r="D36" s="320">
        <v>469</v>
      </c>
      <c r="E36" s="320">
        <v>1411</v>
      </c>
      <c r="F36" s="320">
        <v>790</v>
      </c>
      <c r="G36" s="320">
        <v>395</v>
      </c>
      <c r="H36" s="320">
        <v>1185</v>
      </c>
      <c r="I36" s="320">
        <v>680</v>
      </c>
      <c r="J36" s="320">
        <v>363</v>
      </c>
      <c r="K36" s="320">
        <v>1043</v>
      </c>
      <c r="L36" s="320">
        <v>585</v>
      </c>
      <c r="M36" s="320">
        <v>322</v>
      </c>
      <c r="N36" s="320">
        <v>907</v>
      </c>
      <c r="O36" s="320">
        <v>555</v>
      </c>
      <c r="P36" s="320">
        <v>350</v>
      </c>
      <c r="Q36" s="320">
        <v>905</v>
      </c>
      <c r="R36" s="320">
        <v>450</v>
      </c>
      <c r="S36" s="320">
        <v>292</v>
      </c>
      <c r="T36" s="320">
        <v>742</v>
      </c>
      <c r="U36" s="320">
        <v>439</v>
      </c>
      <c r="V36" s="320">
        <v>229</v>
      </c>
      <c r="W36" s="320">
        <f t="shared" si="0"/>
        <v>668</v>
      </c>
      <c r="X36" s="320">
        <v>315</v>
      </c>
      <c r="Y36" s="320">
        <v>182</v>
      </c>
      <c r="Z36" s="320">
        <f t="shared" si="2"/>
        <v>497</v>
      </c>
      <c r="AA36" s="320">
        <v>254</v>
      </c>
      <c r="AB36" s="320">
        <v>187</v>
      </c>
      <c r="AC36" s="320">
        <v>441</v>
      </c>
      <c r="AD36" s="320">
        <v>124</v>
      </c>
      <c r="AE36" s="320">
        <v>80</v>
      </c>
      <c r="AF36" s="320">
        <v>204</v>
      </c>
      <c r="AH36" s="334">
        <f t="shared" si="3"/>
        <v>-51.181102362204726</v>
      </c>
      <c r="AI36" s="334">
        <f t="shared" si="4"/>
        <v>-57.219251336898388</v>
      </c>
      <c r="AJ36" s="334">
        <f t="shared" si="5"/>
        <v>-53.741496598639458</v>
      </c>
      <c r="AK36" s="322"/>
    </row>
    <row r="37" spans="1:37" s="304" customFormat="1" x14ac:dyDescent="0.25">
      <c r="A37" s="377" t="s">
        <v>279</v>
      </c>
      <c r="B37" s="377">
        <v>1</v>
      </c>
      <c r="C37" s="320">
        <v>624</v>
      </c>
      <c r="D37" s="320">
        <v>272</v>
      </c>
      <c r="E37" s="320">
        <v>896</v>
      </c>
      <c r="F37" s="320">
        <v>515</v>
      </c>
      <c r="G37" s="320">
        <v>250</v>
      </c>
      <c r="H37" s="320">
        <v>765</v>
      </c>
      <c r="I37" s="320">
        <v>443</v>
      </c>
      <c r="J37" s="320">
        <v>200</v>
      </c>
      <c r="K37" s="320">
        <v>643</v>
      </c>
      <c r="L37" s="320">
        <v>366</v>
      </c>
      <c r="M37" s="320">
        <v>183</v>
      </c>
      <c r="N37" s="320">
        <v>549</v>
      </c>
      <c r="O37" s="320">
        <v>326</v>
      </c>
      <c r="P37" s="320">
        <v>148</v>
      </c>
      <c r="Q37" s="320">
        <v>474</v>
      </c>
      <c r="R37" s="320">
        <v>272</v>
      </c>
      <c r="S37" s="320">
        <v>118</v>
      </c>
      <c r="T37" s="320">
        <v>390</v>
      </c>
      <c r="U37" s="320">
        <v>260</v>
      </c>
      <c r="V37" s="320">
        <v>145</v>
      </c>
      <c r="W37" s="320">
        <f t="shared" si="0"/>
        <v>405</v>
      </c>
      <c r="X37" s="320">
        <v>212</v>
      </c>
      <c r="Y37" s="320">
        <v>130</v>
      </c>
      <c r="Z37" s="320">
        <f t="shared" si="2"/>
        <v>342</v>
      </c>
      <c r="AA37" s="320">
        <v>166</v>
      </c>
      <c r="AB37" s="320">
        <v>106</v>
      </c>
      <c r="AC37" s="320">
        <v>272</v>
      </c>
      <c r="AD37" s="320">
        <v>123</v>
      </c>
      <c r="AE37" s="320">
        <v>95</v>
      </c>
      <c r="AF37" s="320">
        <v>218</v>
      </c>
      <c r="AH37" s="334">
        <f t="shared" si="3"/>
        <v>-25.903614457831324</v>
      </c>
      <c r="AI37" s="334">
        <f t="shared" si="4"/>
        <v>-10.377358490566039</v>
      </c>
      <c r="AJ37" s="334">
        <f t="shared" si="5"/>
        <v>-19.852941176470587</v>
      </c>
      <c r="AK37" s="322"/>
    </row>
    <row r="38" spans="1:37" s="304" customFormat="1" x14ac:dyDescent="0.25">
      <c r="A38" s="377" t="s">
        <v>278</v>
      </c>
      <c r="B38" s="377">
        <v>19</v>
      </c>
      <c r="C38" s="320">
        <v>280</v>
      </c>
      <c r="D38" s="320">
        <v>115</v>
      </c>
      <c r="E38" s="320">
        <v>395</v>
      </c>
      <c r="F38" s="320">
        <v>266</v>
      </c>
      <c r="G38" s="320">
        <v>127</v>
      </c>
      <c r="H38" s="320">
        <v>393</v>
      </c>
      <c r="I38" s="320">
        <v>239</v>
      </c>
      <c r="J38" s="320">
        <v>126</v>
      </c>
      <c r="K38" s="320">
        <v>365</v>
      </c>
      <c r="L38" s="320">
        <v>201</v>
      </c>
      <c r="M38" s="320">
        <v>119</v>
      </c>
      <c r="N38" s="320">
        <v>320</v>
      </c>
      <c r="O38" s="320">
        <v>197</v>
      </c>
      <c r="P38" s="320">
        <v>92</v>
      </c>
      <c r="Q38" s="320">
        <v>289</v>
      </c>
      <c r="R38" s="320">
        <v>164</v>
      </c>
      <c r="S38" s="320">
        <v>67</v>
      </c>
      <c r="T38" s="320">
        <v>231</v>
      </c>
      <c r="U38" s="320">
        <v>159</v>
      </c>
      <c r="V38" s="320">
        <v>74</v>
      </c>
      <c r="W38" s="320">
        <f t="shared" si="0"/>
        <v>233</v>
      </c>
      <c r="X38" s="320">
        <v>107</v>
      </c>
      <c r="Y38" s="320">
        <v>46</v>
      </c>
      <c r="Z38" s="320">
        <f t="shared" si="2"/>
        <v>153</v>
      </c>
      <c r="AA38" s="320">
        <v>77</v>
      </c>
      <c r="AB38" s="320">
        <v>39</v>
      </c>
      <c r="AC38" s="320">
        <v>116</v>
      </c>
      <c r="AD38" s="320">
        <v>75</v>
      </c>
      <c r="AE38" s="320">
        <v>35</v>
      </c>
      <c r="AF38" s="320">
        <v>110</v>
      </c>
      <c r="AH38" s="334">
        <f t="shared" si="3"/>
        <v>-2.5974025974025974</v>
      </c>
      <c r="AI38" s="334">
        <f t="shared" si="4"/>
        <v>-10.256410256410255</v>
      </c>
      <c r="AJ38" s="334">
        <f t="shared" si="5"/>
        <v>-5.1724137931034484</v>
      </c>
      <c r="AK38" s="322"/>
    </row>
    <row r="39" spans="1:37" s="304" customFormat="1" x14ac:dyDescent="0.25">
      <c r="A39" s="377" t="s">
        <v>277</v>
      </c>
      <c r="B39" s="377">
        <v>11</v>
      </c>
      <c r="C39" s="320">
        <v>166</v>
      </c>
      <c r="D39" s="320">
        <v>65</v>
      </c>
      <c r="E39" s="320">
        <v>231</v>
      </c>
      <c r="F39" s="320">
        <v>163</v>
      </c>
      <c r="G39" s="320">
        <v>83</v>
      </c>
      <c r="H39" s="320">
        <v>246</v>
      </c>
      <c r="I39" s="320">
        <v>138</v>
      </c>
      <c r="J39" s="320">
        <v>71</v>
      </c>
      <c r="K39" s="320">
        <v>209</v>
      </c>
      <c r="L39" s="320">
        <v>137</v>
      </c>
      <c r="M39" s="320">
        <v>57</v>
      </c>
      <c r="N39" s="320">
        <v>194</v>
      </c>
      <c r="O39" s="320">
        <v>105</v>
      </c>
      <c r="P39" s="320">
        <v>40</v>
      </c>
      <c r="Q39" s="320">
        <v>145</v>
      </c>
      <c r="R39" s="320">
        <v>65</v>
      </c>
      <c r="S39" s="320">
        <v>28</v>
      </c>
      <c r="T39" s="320">
        <v>93</v>
      </c>
      <c r="U39" s="320">
        <v>63</v>
      </c>
      <c r="V39" s="320">
        <v>38</v>
      </c>
      <c r="W39" s="320">
        <f t="shared" si="0"/>
        <v>101</v>
      </c>
      <c r="X39" s="320">
        <v>55</v>
      </c>
      <c r="Y39" s="320">
        <v>31</v>
      </c>
      <c r="Z39" s="320">
        <f t="shared" si="2"/>
        <v>86</v>
      </c>
      <c r="AA39" s="320">
        <v>50</v>
      </c>
      <c r="AB39" s="320">
        <v>32</v>
      </c>
      <c r="AC39" s="320">
        <v>82</v>
      </c>
      <c r="AD39" s="320">
        <v>56</v>
      </c>
      <c r="AE39" s="320">
        <v>29</v>
      </c>
      <c r="AF39" s="320">
        <v>85</v>
      </c>
      <c r="AH39" s="334">
        <f t="shared" si="3"/>
        <v>12</v>
      </c>
      <c r="AI39" s="334">
        <f t="shared" si="4"/>
        <v>-9.375</v>
      </c>
      <c r="AJ39" s="334">
        <f t="shared" si="5"/>
        <v>3.6585365853658534</v>
      </c>
      <c r="AK39" s="322"/>
    </row>
    <row r="40" spans="1:37" s="304" customFormat="1" x14ac:dyDescent="0.25">
      <c r="A40" s="377" t="s">
        <v>276</v>
      </c>
      <c r="B40" s="377">
        <v>8</v>
      </c>
      <c r="C40" s="320">
        <v>474</v>
      </c>
      <c r="D40" s="320">
        <v>259</v>
      </c>
      <c r="E40" s="320">
        <v>733</v>
      </c>
      <c r="F40" s="320">
        <v>439</v>
      </c>
      <c r="G40" s="320">
        <v>212</v>
      </c>
      <c r="H40" s="320">
        <v>651</v>
      </c>
      <c r="I40" s="320">
        <v>382</v>
      </c>
      <c r="J40" s="320">
        <v>204</v>
      </c>
      <c r="K40" s="320">
        <v>586</v>
      </c>
      <c r="L40" s="320">
        <v>391</v>
      </c>
      <c r="M40" s="320">
        <v>193</v>
      </c>
      <c r="N40" s="320">
        <v>584</v>
      </c>
      <c r="O40" s="320">
        <v>304</v>
      </c>
      <c r="P40" s="320">
        <v>185</v>
      </c>
      <c r="Q40" s="320">
        <v>489</v>
      </c>
      <c r="R40" s="320">
        <v>272</v>
      </c>
      <c r="S40" s="320">
        <v>156</v>
      </c>
      <c r="T40" s="320">
        <v>428</v>
      </c>
      <c r="U40" s="320">
        <v>274</v>
      </c>
      <c r="V40" s="320">
        <v>134</v>
      </c>
      <c r="W40" s="320">
        <f t="shared" si="0"/>
        <v>408</v>
      </c>
      <c r="X40" s="320">
        <v>224</v>
      </c>
      <c r="Y40" s="320">
        <v>123</v>
      </c>
      <c r="Z40" s="320">
        <f t="shared" si="2"/>
        <v>347</v>
      </c>
      <c r="AA40" s="320">
        <v>205</v>
      </c>
      <c r="AB40" s="320">
        <v>122</v>
      </c>
      <c r="AC40" s="320">
        <v>327</v>
      </c>
      <c r="AD40" s="320">
        <v>169</v>
      </c>
      <c r="AE40" s="320">
        <v>128</v>
      </c>
      <c r="AF40" s="320">
        <v>297</v>
      </c>
      <c r="AH40" s="334">
        <f t="shared" si="3"/>
        <v>-17.560975609756095</v>
      </c>
      <c r="AI40" s="334">
        <f t="shared" si="4"/>
        <v>4.918032786885246</v>
      </c>
      <c r="AJ40" s="334">
        <f t="shared" si="5"/>
        <v>-9.1743119266055047</v>
      </c>
      <c r="AK40" s="322"/>
    </row>
    <row r="41" spans="1:37" s="304" customFormat="1" x14ac:dyDescent="0.25">
      <c r="A41" s="377" t="s">
        <v>275</v>
      </c>
      <c r="B41" s="377">
        <v>9</v>
      </c>
      <c r="C41" s="320">
        <v>1410</v>
      </c>
      <c r="D41" s="320">
        <v>718</v>
      </c>
      <c r="E41" s="320">
        <v>2128</v>
      </c>
      <c r="F41" s="320">
        <v>1165</v>
      </c>
      <c r="G41" s="320">
        <v>620</v>
      </c>
      <c r="H41" s="320">
        <v>1785</v>
      </c>
      <c r="I41" s="320">
        <v>1010</v>
      </c>
      <c r="J41" s="320">
        <v>610</v>
      </c>
      <c r="K41" s="320">
        <v>1620</v>
      </c>
      <c r="L41" s="320">
        <v>855</v>
      </c>
      <c r="M41" s="320">
        <v>492</v>
      </c>
      <c r="N41" s="320">
        <v>1347</v>
      </c>
      <c r="O41" s="320">
        <v>803</v>
      </c>
      <c r="P41" s="320">
        <v>485</v>
      </c>
      <c r="Q41" s="320">
        <v>1288</v>
      </c>
      <c r="R41" s="320">
        <v>658</v>
      </c>
      <c r="S41" s="320">
        <v>419</v>
      </c>
      <c r="T41" s="320">
        <v>1077</v>
      </c>
      <c r="U41" s="320">
        <v>650</v>
      </c>
      <c r="V41" s="320">
        <v>397</v>
      </c>
      <c r="W41" s="320">
        <f t="shared" ref="W41:W72" si="6">U41+V41</f>
        <v>1047</v>
      </c>
      <c r="X41" s="320">
        <v>588</v>
      </c>
      <c r="Y41" s="320">
        <v>340</v>
      </c>
      <c r="Z41" s="320">
        <f t="shared" si="2"/>
        <v>928</v>
      </c>
      <c r="AA41" s="320">
        <v>427</v>
      </c>
      <c r="AB41" s="320">
        <v>375</v>
      </c>
      <c r="AC41" s="320">
        <v>802</v>
      </c>
      <c r="AD41" s="320">
        <v>413</v>
      </c>
      <c r="AE41" s="320">
        <v>279</v>
      </c>
      <c r="AF41" s="320">
        <v>692</v>
      </c>
      <c r="AH41" s="334">
        <f t="shared" si="3"/>
        <v>-3.278688524590164</v>
      </c>
      <c r="AI41" s="334">
        <f t="shared" si="4"/>
        <v>-25.6</v>
      </c>
      <c r="AJ41" s="334">
        <f t="shared" si="5"/>
        <v>-13.715710723192021</v>
      </c>
      <c r="AK41" s="322"/>
    </row>
    <row r="42" spans="1:37" s="304" customFormat="1" x14ac:dyDescent="0.25">
      <c r="A42" s="377" t="s">
        <v>274</v>
      </c>
      <c r="B42" s="377">
        <v>16</v>
      </c>
      <c r="C42" s="320">
        <v>1782</v>
      </c>
      <c r="D42" s="320">
        <v>902</v>
      </c>
      <c r="E42" s="320">
        <v>2684</v>
      </c>
      <c r="F42" s="320">
        <v>1478</v>
      </c>
      <c r="G42" s="320">
        <v>811</v>
      </c>
      <c r="H42" s="320">
        <v>2289</v>
      </c>
      <c r="I42" s="320">
        <v>1320</v>
      </c>
      <c r="J42" s="320">
        <v>686</v>
      </c>
      <c r="K42" s="320">
        <v>2006</v>
      </c>
      <c r="L42" s="320">
        <v>1056</v>
      </c>
      <c r="M42" s="320">
        <v>509</v>
      </c>
      <c r="N42" s="320">
        <v>1565</v>
      </c>
      <c r="O42" s="320">
        <v>953</v>
      </c>
      <c r="P42" s="320">
        <v>470</v>
      </c>
      <c r="Q42" s="320">
        <v>1423</v>
      </c>
      <c r="R42" s="320">
        <v>748</v>
      </c>
      <c r="S42" s="320">
        <v>385</v>
      </c>
      <c r="T42" s="320">
        <v>1133</v>
      </c>
      <c r="U42" s="320">
        <v>722</v>
      </c>
      <c r="V42" s="320">
        <v>366</v>
      </c>
      <c r="W42" s="320">
        <f t="shared" si="6"/>
        <v>1088</v>
      </c>
      <c r="X42" s="320">
        <v>515</v>
      </c>
      <c r="Y42" s="320">
        <v>265</v>
      </c>
      <c r="Z42" s="320">
        <f t="shared" si="2"/>
        <v>780</v>
      </c>
      <c r="AA42" s="320">
        <v>388</v>
      </c>
      <c r="AB42" s="320">
        <v>231</v>
      </c>
      <c r="AC42" s="320">
        <v>620</v>
      </c>
      <c r="AD42" s="320">
        <v>334</v>
      </c>
      <c r="AE42" s="320">
        <v>187</v>
      </c>
      <c r="AF42" s="320">
        <v>522</v>
      </c>
      <c r="AH42" s="334">
        <f t="shared" si="3"/>
        <v>-13.917525773195877</v>
      </c>
      <c r="AI42" s="334">
        <f t="shared" si="4"/>
        <v>-19.047619047619047</v>
      </c>
      <c r="AJ42" s="334">
        <f t="shared" si="5"/>
        <v>-15.806451612903224</v>
      </c>
      <c r="AK42" s="322"/>
    </row>
    <row r="43" spans="1:37" s="304" customFormat="1" x14ac:dyDescent="0.25">
      <c r="A43" s="377" t="s">
        <v>273</v>
      </c>
      <c r="B43" s="377">
        <v>8</v>
      </c>
      <c r="C43" s="320">
        <v>570</v>
      </c>
      <c r="D43" s="320">
        <v>228</v>
      </c>
      <c r="E43" s="320">
        <v>798</v>
      </c>
      <c r="F43" s="320">
        <v>477</v>
      </c>
      <c r="G43" s="320">
        <v>211</v>
      </c>
      <c r="H43" s="320">
        <v>688</v>
      </c>
      <c r="I43" s="320">
        <v>407</v>
      </c>
      <c r="J43" s="320">
        <v>181</v>
      </c>
      <c r="K43" s="320">
        <v>588</v>
      </c>
      <c r="L43" s="320">
        <v>339</v>
      </c>
      <c r="M43" s="320">
        <v>135</v>
      </c>
      <c r="N43" s="320">
        <v>474</v>
      </c>
      <c r="O43" s="320">
        <v>307</v>
      </c>
      <c r="P43" s="320">
        <v>139</v>
      </c>
      <c r="Q43" s="320">
        <v>446</v>
      </c>
      <c r="R43" s="320">
        <v>254</v>
      </c>
      <c r="S43" s="320">
        <v>141</v>
      </c>
      <c r="T43" s="320">
        <v>395</v>
      </c>
      <c r="U43" s="320">
        <v>245</v>
      </c>
      <c r="V43" s="320">
        <v>132</v>
      </c>
      <c r="W43" s="320">
        <f t="shared" si="6"/>
        <v>377</v>
      </c>
      <c r="X43" s="320">
        <v>200</v>
      </c>
      <c r="Y43" s="320">
        <v>95</v>
      </c>
      <c r="Z43" s="320">
        <f t="shared" si="2"/>
        <v>295</v>
      </c>
      <c r="AA43" s="320">
        <v>145</v>
      </c>
      <c r="AB43" s="320">
        <v>105</v>
      </c>
      <c r="AC43" s="320">
        <v>250</v>
      </c>
      <c r="AD43" s="320">
        <v>126</v>
      </c>
      <c r="AE43" s="320">
        <v>77</v>
      </c>
      <c r="AF43" s="320">
        <v>203</v>
      </c>
      <c r="AH43" s="334">
        <f t="shared" si="3"/>
        <v>-13.103448275862069</v>
      </c>
      <c r="AI43" s="334">
        <f t="shared" si="4"/>
        <v>-26.666666666666668</v>
      </c>
      <c r="AJ43" s="334">
        <f t="shared" si="5"/>
        <v>-18.8</v>
      </c>
      <c r="AK43" s="322"/>
    </row>
    <row r="44" spans="1:37" s="304" customFormat="1" x14ac:dyDescent="0.25">
      <c r="A44" s="377" t="s">
        <v>272</v>
      </c>
      <c r="B44" s="377">
        <v>12</v>
      </c>
      <c r="C44" s="320">
        <v>1938</v>
      </c>
      <c r="D44" s="320">
        <v>1091</v>
      </c>
      <c r="E44" s="320">
        <v>3029</v>
      </c>
      <c r="F44" s="320">
        <v>1636</v>
      </c>
      <c r="G44" s="320">
        <v>966</v>
      </c>
      <c r="H44" s="320">
        <v>2602</v>
      </c>
      <c r="I44" s="320">
        <v>1474</v>
      </c>
      <c r="J44" s="320">
        <v>809</v>
      </c>
      <c r="K44" s="320">
        <v>2283</v>
      </c>
      <c r="L44" s="320">
        <v>1172</v>
      </c>
      <c r="M44" s="320">
        <v>610</v>
      </c>
      <c r="N44" s="320">
        <v>1782</v>
      </c>
      <c r="O44" s="320">
        <v>1062</v>
      </c>
      <c r="P44" s="320">
        <v>603</v>
      </c>
      <c r="Q44" s="320">
        <v>1665</v>
      </c>
      <c r="R44" s="320">
        <v>980</v>
      </c>
      <c r="S44" s="320">
        <v>519</v>
      </c>
      <c r="T44" s="320">
        <v>1499</v>
      </c>
      <c r="U44" s="320">
        <v>832</v>
      </c>
      <c r="V44" s="320">
        <v>442</v>
      </c>
      <c r="W44" s="320">
        <f t="shared" si="6"/>
        <v>1274</v>
      </c>
      <c r="X44" s="320">
        <v>521</v>
      </c>
      <c r="Y44" s="320">
        <v>310</v>
      </c>
      <c r="Z44" s="320">
        <f t="shared" si="2"/>
        <v>831</v>
      </c>
      <c r="AA44" s="320">
        <v>444</v>
      </c>
      <c r="AB44" s="320">
        <v>250</v>
      </c>
      <c r="AC44" s="320">
        <v>695</v>
      </c>
      <c r="AD44" s="320">
        <v>316</v>
      </c>
      <c r="AE44" s="320">
        <v>160</v>
      </c>
      <c r="AF44" s="320">
        <v>476</v>
      </c>
      <c r="AH44" s="334">
        <f t="shared" si="3"/>
        <v>-28.828828828828829</v>
      </c>
      <c r="AI44" s="334">
        <f t="shared" si="4"/>
        <v>-36</v>
      </c>
      <c r="AJ44" s="334">
        <f t="shared" si="5"/>
        <v>-31.510791366906478</v>
      </c>
      <c r="AK44" s="322"/>
    </row>
    <row r="45" spans="1:37" s="304" customFormat="1" x14ac:dyDescent="0.25">
      <c r="A45" s="377" t="s">
        <v>271</v>
      </c>
      <c r="B45" s="377">
        <v>7</v>
      </c>
      <c r="C45" s="320">
        <v>1119</v>
      </c>
      <c r="D45" s="320">
        <v>638</v>
      </c>
      <c r="E45" s="320">
        <v>1757</v>
      </c>
      <c r="F45" s="320">
        <v>910</v>
      </c>
      <c r="G45" s="320">
        <v>550</v>
      </c>
      <c r="H45" s="320">
        <v>1460</v>
      </c>
      <c r="I45" s="320">
        <v>771</v>
      </c>
      <c r="J45" s="320">
        <v>463</v>
      </c>
      <c r="K45" s="320">
        <v>1234</v>
      </c>
      <c r="L45" s="320">
        <v>636</v>
      </c>
      <c r="M45" s="320">
        <v>396</v>
      </c>
      <c r="N45" s="320">
        <v>1032</v>
      </c>
      <c r="O45" s="320">
        <v>558</v>
      </c>
      <c r="P45" s="320">
        <v>392</v>
      </c>
      <c r="Q45" s="320">
        <v>950</v>
      </c>
      <c r="R45" s="320">
        <v>562</v>
      </c>
      <c r="S45" s="320">
        <v>359</v>
      </c>
      <c r="T45" s="320">
        <v>921</v>
      </c>
      <c r="U45" s="320">
        <v>654</v>
      </c>
      <c r="V45" s="320">
        <v>444</v>
      </c>
      <c r="W45" s="320">
        <f t="shared" si="6"/>
        <v>1098</v>
      </c>
      <c r="X45" s="320">
        <v>240</v>
      </c>
      <c r="Y45" s="320">
        <v>172</v>
      </c>
      <c r="Z45" s="320">
        <f t="shared" si="2"/>
        <v>412</v>
      </c>
      <c r="AA45" s="320">
        <v>432</v>
      </c>
      <c r="AB45" s="320">
        <v>338</v>
      </c>
      <c r="AC45" s="320">
        <v>770</v>
      </c>
      <c r="AD45" s="320">
        <v>401</v>
      </c>
      <c r="AE45" s="320">
        <v>329</v>
      </c>
      <c r="AF45" s="320">
        <v>730</v>
      </c>
      <c r="AH45" s="334">
        <f t="shared" si="3"/>
        <v>-7.1759259259259256</v>
      </c>
      <c r="AI45" s="334">
        <f t="shared" si="4"/>
        <v>-2.6627218934911245</v>
      </c>
      <c r="AJ45" s="334">
        <f t="shared" si="5"/>
        <v>-5.1948051948051948</v>
      </c>
      <c r="AK45" s="322"/>
    </row>
    <row r="46" spans="1:37" s="304" customFormat="1" x14ac:dyDescent="0.25">
      <c r="A46" s="377" t="s">
        <v>270</v>
      </c>
      <c r="B46" s="377">
        <v>6</v>
      </c>
      <c r="C46" s="320">
        <v>117</v>
      </c>
      <c r="D46" s="320">
        <v>52</v>
      </c>
      <c r="E46" s="320">
        <v>169</v>
      </c>
      <c r="F46" s="320">
        <v>89</v>
      </c>
      <c r="G46" s="320">
        <v>56</v>
      </c>
      <c r="H46" s="320">
        <v>145</v>
      </c>
      <c r="I46" s="320">
        <v>95</v>
      </c>
      <c r="J46" s="320">
        <v>55</v>
      </c>
      <c r="K46" s="320">
        <v>150</v>
      </c>
      <c r="L46" s="320">
        <v>84</v>
      </c>
      <c r="M46" s="320">
        <v>40</v>
      </c>
      <c r="N46" s="320">
        <v>124</v>
      </c>
      <c r="O46" s="320">
        <v>63</v>
      </c>
      <c r="P46" s="320">
        <v>40</v>
      </c>
      <c r="Q46" s="320">
        <v>103</v>
      </c>
      <c r="R46" s="320">
        <v>48</v>
      </c>
      <c r="S46" s="320">
        <v>33</v>
      </c>
      <c r="T46" s="320">
        <v>81</v>
      </c>
      <c r="U46" s="320">
        <v>59</v>
      </c>
      <c r="V46" s="320">
        <v>39</v>
      </c>
      <c r="W46" s="320">
        <f t="shared" si="6"/>
        <v>98</v>
      </c>
      <c r="X46" s="320">
        <v>52</v>
      </c>
      <c r="Y46" s="320">
        <v>30</v>
      </c>
      <c r="Z46" s="320">
        <f t="shared" si="2"/>
        <v>82</v>
      </c>
      <c r="AA46" s="320">
        <v>42</v>
      </c>
      <c r="AB46" s="320">
        <v>27</v>
      </c>
      <c r="AC46" s="320">
        <v>69</v>
      </c>
      <c r="AD46" s="320">
        <v>43</v>
      </c>
      <c r="AE46" s="320">
        <v>29</v>
      </c>
      <c r="AF46" s="320">
        <v>72</v>
      </c>
      <c r="AH46" s="334">
        <f t="shared" si="3"/>
        <v>2.3809523809523809</v>
      </c>
      <c r="AI46" s="334">
        <f t="shared" si="4"/>
        <v>7.4074074074074066</v>
      </c>
      <c r="AJ46" s="334">
        <f t="shared" si="5"/>
        <v>4.3478260869565215</v>
      </c>
      <c r="AK46" s="322"/>
    </row>
    <row r="47" spans="1:37" s="304" customFormat="1" x14ac:dyDescent="0.25">
      <c r="A47" s="377" t="s">
        <v>269</v>
      </c>
      <c r="B47" s="377">
        <v>9</v>
      </c>
      <c r="C47" s="320">
        <v>400</v>
      </c>
      <c r="D47" s="320">
        <v>198</v>
      </c>
      <c r="E47" s="320">
        <v>598</v>
      </c>
      <c r="F47" s="320">
        <v>366</v>
      </c>
      <c r="G47" s="320">
        <v>179</v>
      </c>
      <c r="H47" s="320">
        <v>545</v>
      </c>
      <c r="I47" s="320">
        <v>361</v>
      </c>
      <c r="J47" s="320">
        <v>194</v>
      </c>
      <c r="K47" s="320">
        <v>555</v>
      </c>
      <c r="L47" s="320">
        <v>303</v>
      </c>
      <c r="M47" s="320">
        <v>166</v>
      </c>
      <c r="N47" s="320">
        <v>469</v>
      </c>
      <c r="O47" s="320">
        <v>251</v>
      </c>
      <c r="P47" s="320">
        <v>130</v>
      </c>
      <c r="Q47" s="320">
        <v>381</v>
      </c>
      <c r="R47" s="320">
        <v>219</v>
      </c>
      <c r="S47" s="320">
        <v>117</v>
      </c>
      <c r="T47" s="320">
        <v>336</v>
      </c>
      <c r="U47" s="320">
        <v>203</v>
      </c>
      <c r="V47" s="320">
        <v>114</v>
      </c>
      <c r="W47" s="320">
        <f t="shared" si="6"/>
        <v>317</v>
      </c>
      <c r="X47" s="320">
        <v>138</v>
      </c>
      <c r="Y47" s="320">
        <v>76</v>
      </c>
      <c r="Z47" s="320">
        <f t="shared" si="2"/>
        <v>214</v>
      </c>
      <c r="AA47" s="320">
        <v>103</v>
      </c>
      <c r="AB47" s="320">
        <v>70</v>
      </c>
      <c r="AC47" s="320">
        <v>173</v>
      </c>
      <c r="AD47" s="320">
        <v>84</v>
      </c>
      <c r="AE47" s="320">
        <v>43</v>
      </c>
      <c r="AF47" s="320">
        <v>127</v>
      </c>
      <c r="AH47" s="334">
        <f t="shared" si="3"/>
        <v>-18.446601941747574</v>
      </c>
      <c r="AI47" s="334">
        <f t="shared" si="4"/>
        <v>-38.571428571428577</v>
      </c>
      <c r="AJ47" s="334">
        <f t="shared" si="5"/>
        <v>-26.589595375722542</v>
      </c>
      <c r="AK47" s="322"/>
    </row>
    <row r="48" spans="1:37" s="304" customFormat="1" x14ac:dyDescent="0.25">
      <c r="A48" s="377" t="s">
        <v>268</v>
      </c>
      <c r="B48" s="377">
        <v>7</v>
      </c>
      <c r="C48" s="320">
        <v>338</v>
      </c>
      <c r="D48" s="320">
        <v>181</v>
      </c>
      <c r="E48" s="320">
        <v>519</v>
      </c>
      <c r="F48" s="320">
        <v>340</v>
      </c>
      <c r="G48" s="320">
        <v>188</v>
      </c>
      <c r="H48" s="320">
        <v>528</v>
      </c>
      <c r="I48" s="320">
        <v>300</v>
      </c>
      <c r="J48" s="320">
        <v>158</v>
      </c>
      <c r="K48" s="320">
        <v>458</v>
      </c>
      <c r="L48" s="320">
        <v>238</v>
      </c>
      <c r="M48" s="320">
        <v>135</v>
      </c>
      <c r="N48" s="320">
        <v>373</v>
      </c>
      <c r="O48" s="320">
        <v>184</v>
      </c>
      <c r="P48" s="320">
        <v>96</v>
      </c>
      <c r="Q48" s="320">
        <v>280</v>
      </c>
      <c r="R48" s="320">
        <v>124</v>
      </c>
      <c r="S48" s="320">
        <v>98</v>
      </c>
      <c r="T48" s="320">
        <v>222</v>
      </c>
      <c r="U48" s="320">
        <v>170</v>
      </c>
      <c r="V48" s="320">
        <v>108</v>
      </c>
      <c r="W48" s="320">
        <f t="shared" si="6"/>
        <v>278</v>
      </c>
      <c r="X48" s="320">
        <v>100</v>
      </c>
      <c r="Y48" s="320">
        <v>67</v>
      </c>
      <c r="Z48" s="320">
        <f t="shared" si="2"/>
        <v>167</v>
      </c>
      <c r="AA48" s="320">
        <v>60</v>
      </c>
      <c r="AB48" s="320">
        <v>47</v>
      </c>
      <c r="AC48" s="320">
        <v>107</v>
      </c>
      <c r="AD48" s="320">
        <v>63</v>
      </c>
      <c r="AE48" s="320">
        <v>47</v>
      </c>
      <c r="AF48" s="320">
        <v>110</v>
      </c>
      <c r="AH48" s="334">
        <f t="shared" si="3"/>
        <v>5</v>
      </c>
      <c r="AI48" s="334">
        <f t="shared" si="4"/>
        <v>0</v>
      </c>
      <c r="AJ48" s="334">
        <f t="shared" si="5"/>
        <v>2.8037383177570092</v>
      </c>
      <c r="AK48" s="322"/>
    </row>
    <row r="49" spans="1:37" s="304" customFormat="1" x14ac:dyDescent="0.25">
      <c r="A49" s="377" t="s">
        <v>267</v>
      </c>
      <c r="B49" s="377">
        <v>14</v>
      </c>
      <c r="C49" s="320">
        <v>286</v>
      </c>
      <c r="D49" s="320">
        <v>155</v>
      </c>
      <c r="E49" s="320">
        <v>441</v>
      </c>
      <c r="F49" s="320">
        <v>208</v>
      </c>
      <c r="G49" s="320">
        <v>126</v>
      </c>
      <c r="H49" s="320">
        <v>334</v>
      </c>
      <c r="I49" s="320">
        <v>214</v>
      </c>
      <c r="J49" s="320">
        <v>115</v>
      </c>
      <c r="K49" s="320">
        <v>329</v>
      </c>
      <c r="L49" s="320">
        <v>149</v>
      </c>
      <c r="M49" s="320">
        <v>82</v>
      </c>
      <c r="N49" s="320">
        <v>231</v>
      </c>
      <c r="O49" s="320">
        <v>144</v>
      </c>
      <c r="P49" s="320">
        <v>56</v>
      </c>
      <c r="Q49" s="320">
        <v>200</v>
      </c>
      <c r="R49" s="320">
        <v>118</v>
      </c>
      <c r="S49" s="320">
        <v>40</v>
      </c>
      <c r="T49" s="320">
        <v>158</v>
      </c>
      <c r="U49" s="320">
        <v>121</v>
      </c>
      <c r="V49" s="320">
        <v>44</v>
      </c>
      <c r="W49" s="320">
        <f t="shared" si="6"/>
        <v>165</v>
      </c>
      <c r="X49" s="320">
        <v>82</v>
      </c>
      <c r="Y49" s="320">
        <v>39</v>
      </c>
      <c r="Z49" s="320">
        <f t="shared" si="2"/>
        <v>121</v>
      </c>
      <c r="AA49" s="320">
        <v>45</v>
      </c>
      <c r="AB49" s="320">
        <v>26</v>
      </c>
      <c r="AC49" s="320">
        <v>71</v>
      </c>
      <c r="AD49" s="320">
        <v>41</v>
      </c>
      <c r="AE49" s="320">
        <v>21</v>
      </c>
      <c r="AF49" s="320">
        <v>62</v>
      </c>
      <c r="AH49" s="334">
        <f t="shared" si="3"/>
        <v>-8.8888888888888893</v>
      </c>
      <c r="AI49" s="334">
        <f t="shared" si="4"/>
        <v>-19.230769230769234</v>
      </c>
      <c r="AJ49" s="334">
        <f t="shared" si="5"/>
        <v>-12.676056338028168</v>
      </c>
      <c r="AK49" s="322"/>
    </row>
    <row r="50" spans="1:37" s="304" customFormat="1" x14ac:dyDescent="0.25">
      <c r="A50" s="377" t="s">
        <v>266</v>
      </c>
      <c r="B50" s="377">
        <v>13</v>
      </c>
      <c r="C50" s="320">
        <v>935</v>
      </c>
      <c r="D50" s="320">
        <v>450</v>
      </c>
      <c r="E50" s="320">
        <v>1385</v>
      </c>
      <c r="F50" s="320">
        <v>764</v>
      </c>
      <c r="G50" s="320">
        <v>394</v>
      </c>
      <c r="H50" s="320">
        <v>1158</v>
      </c>
      <c r="I50" s="320">
        <v>600</v>
      </c>
      <c r="J50" s="320">
        <v>322</v>
      </c>
      <c r="K50" s="320">
        <v>922</v>
      </c>
      <c r="L50" s="320">
        <v>474</v>
      </c>
      <c r="M50" s="320">
        <v>246</v>
      </c>
      <c r="N50" s="320">
        <v>720</v>
      </c>
      <c r="O50" s="320">
        <v>422</v>
      </c>
      <c r="P50" s="320">
        <v>222</v>
      </c>
      <c r="Q50" s="320">
        <v>644</v>
      </c>
      <c r="R50" s="320">
        <v>357</v>
      </c>
      <c r="S50" s="320">
        <v>178</v>
      </c>
      <c r="T50" s="320">
        <v>535</v>
      </c>
      <c r="U50" s="320">
        <v>287</v>
      </c>
      <c r="V50" s="320">
        <v>133</v>
      </c>
      <c r="W50" s="320">
        <f t="shared" si="6"/>
        <v>420</v>
      </c>
      <c r="X50" s="320">
        <v>235</v>
      </c>
      <c r="Y50" s="320">
        <v>127</v>
      </c>
      <c r="Z50" s="320">
        <f t="shared" si="2"/>
        <v>362</v>
      </c>
      <c r="AA50" s="320">
        <v>171</v>
      </c>
      <c r="AB50" s="320">
        <v>97</v>
      </c>
      <c r="AC50" s="320">
        <v>268</v>
      </c>
      <c r="AD50" s="320">
        <v>158</v>
      </c>
      <c r="AE50" s="320">
        <v>107</v>
      </c>
      <c r="AF50" s="320">
        <v>265</v>
      </c>
      <c r="AH50" s="334">
        <f t="shared" si="3"/>
        <v>-7.6023391812865491</v>
      </c>
      <c r="AI50" s="334">
        <f t="shared" si="4"/>
        <v>10.309278350515463</v>
      </c>
      <c r="AJ50" s="334">
        <f t="shared" si="5"/>
        <v>-1.1194029850746268</v>
      </c>
      <c r="AK50" s="322"/>
    </row>
    <row r="51" spans="1:37" s="304" customFormat="1" x14ac:dyDescent="0.25">
      <c r="A51" s="377" t="s">
        <v>265</v>
      </c>
      <c r="B51" s="377">
        <v>7</v>
      </c>
      <c r="C51" s="320">
        <v>294</v>
      </c>
      <c r="D51" s="320">
        <v>228</v>
      </c>
      <c r="E51" s="320">
        <v>522</v>
      </c>
      <c r="F51" s="320">
        <v>237</v>
      </c>
      <c r="G51" s="320">
        <v>185</v>
      </c>
      <c r="H51" s="320">
        <v>422</v>
      </c>
      <c r="I51" s="320">
        <v>175</v>
      </c>
      <c r="J51" s="320">
        <v>137</v>
      </c>
      <c r="K51" s="320">
        <v>312</v>
      </c>
      <c r="L51" s="320">
        <v>183</v>
      </c>
      <c r="M51" s="320">
        <v>140</v>
      </c>
      <c r="N51" s="320">
        <v>323</v>
      </c>
      <c r="O51" s="320">
        <v>128</v>
      </c>
      <c r="P51" s="320">
        <v>106</v>
      </c>
      <c r="Q51" s="320">
        <v>234</v>
      </c>
      <c r="R51" s="320">
        <v>125</v>
      </c>
      <c r="S51" s="320">
        <v>96</v>
      </c>
      <c r="T51" s="320">
        <v>221</v>
      </c>
      <c r="U51" s="320">
        <v>153</v>
      </c>
      <c r="V51" s="320">
        <v>99</v>
      </c>
      <c r="W51" s="320">
        <f t="shared" si="6"/>
        <v>252</v>
      </c>
      <c r="X51" s="320">
        <v>137</v>
      </c>
      <c r="Y51" s="320">
        <v>107</v>
      </c>
      <c r="Z51" s="320">
        <f t="shared" si="2"/>
        <v>244</v>
      </c>
      <c r="AA51" s="320">
        <v>134</v>
      </c>
      <c r="AB51" s="320">
        <v>115</v>
      </c>
      <c r="AC51" s="320">
        <v>249</v>
      </c>
      <c r="AD51" s="320">
        <v>124</v>
      </c>
      <c r="AE51" s="320">
        <v>95</v>
      </c>
      <c r="AF51" s="320">
        <v>219</v>
      </c>
      <c r="AH51" s="334">
        <f t="shared" si="3"/>
        <v>-7.4626865671641784</v>
      </c>
      <c r="AI51" s="334">
        <f t="shared" si="4"/>
        <v>-17.391304347826086</v>
      </c>
      <c r="AJ51" s="334">
        <f t="shared" si="5"/>
        <v>-12.048192771084338</v>
      </c>
      <c r="AK51" s="322"/>
    </row>
    <row r="52" spans="1:37" s="304" customFormat="1" x14ac:dyDescent="0.25">
      <c r="A52" s="377" t="s">
        <v>264</v>
      </c>
      <c r="B52" s="377">
        <v>12</v>
      </c>
      <c r="C52" s="320">
        <v>1793</v>
      </c>
      <c r="D52" s="320">
        <v>998</v>
      </c>
      <c r="E52" s="320">
        <v>2791</v>
      </c>
      <c r="F52" s="320">
        <v>1420</v>
      </c>
      <c r="G52" s="320">
        <v>755</v>
      </c>
      <c r="H52" s="320">
        <v>2175</v>
      </c>
      <c r="I52" s="320">
        <v>1227</v>
      </c>
      <c r="J52" s="320">
        <v>647</v>
      </c>
      <c r="K52" s="320">
        <v>1874</v>
      </c>
      <c r="L52" s="320">
        <v>1166</v>
      </c>
      <c r="M52" s="320">
        <v>580</v>
      </c>
      <c r="N52" s="320">
        <v>1746</v>
      </c>
      <c r="O52" s="320">
        <v>1165</v>
      </c>
      <c r="P52" s="320">
        <v>578</v>
      </c>
      <c r="Q52" s="320">
        <v>1743</v>
      </c>
      <c r="R52" s="320">
        <v>917</v>
      </c>
      <c r="S52" s="320">
        <v>511</v>
      </c>
      <c r="T52" s="320">
        <v>1428</v>
      </c>
      <c r="U52" s="320">
        <v>936</v>
      </c>
      <c r="V52" s="320">
        <v>444</v>
      </c>
      <c r="W52" s="320">
        <f t="shared" si="6"/>
        <v>1380</v>
      </c>
      <c r="X52" s="320">
        <v>689</v>
      </c>
      <c r="Y52" s="320">
        <v>376</v>
      </c>
      <c r="Z52" s="320">
        <f t="shared" si="2"/>
        <v>1065</v>
      </c>
      <c r="AA52" s="320">
        <v>489</v>
      </c>
      <c r="AB52" s="320">
        <v>383</v>
      </c>
      <c r="AC52" s="320">
        <v>872</v>
      </c>
      <c r="AD52" s="320">
        <v>491</v>
      </c>
      <c r="AE52" s="320">
        <v>314</v>
      </c>
      <c r="AF52" s="320">
        <v>805</v>
      </c>
      <c r="AH52" s="334">
        <f t="shared" si="3"/>
        <v>0.40899795501022501</v>
      </c>
      <c r="AI52" s="334">
        <f t="shared" si="4"/>
        <v>-18.015665796344649</v>
      </c>
      <c r="AJ52" s="334">
        <f t="shared" si="5"/>
        <v>-7.6834862385321099</v>
      </c>
      <c r="AK52" s="322"/>
    </row>
    <row r="53" spans="1:37" s="304" customFormat="1" x14ac:dyDescent="0.25">
      <c r="A53" s="377" t="s">
        <v>263</v>
      </c>
      <c r="B53" s="377">
        <v>16</v>
      </c>
      <c r="C53" s="320">
        <v>2688</v>
      </c>
      <c r="D53" s="320">
        <v>1186</v>
      </c>
      <c r="E53" s="320">
        <v>3874</v>
      </c>
      <c r="F53" s="320">
        <v>2220</v>
      </c>
      <c r="G53" s="320">
        <v>1048</v>
      </c>
      <c r="H53" s="320">
        <v>3268</v>
      </c>
      <c r="I53" s="320">
        <v>2028</v>
      </c>
      <c r="J53" s="320">
        <v>1025</v>
      </c>
      <c r="K53" s="320">
        <v>3053</v>
      </c>
      <c r="L53" s="320">
        <v>1686</v>
      </c>
      <c r="M53" s="320">
        <v>789</v>
      </c>
      <c r="N53" s="320">
        <v>2475</v>
      </c>
      <c r="O53" s="320">
        <v>1464</v>
      </c>
      <c r="P53" s="320">
        <v>697</v>
      </c>
      <c r="Q53" s="320">
        <v>2161</v>
      </c>
      <c r="R53" s="320">
        <v>1153</v>
      </c>
      <c r="S53" s="320">
        <v>585</v>
      </c>
      <c r="T53" s="320">
        <v>1738</v>
      </c>
      <c r="U53" s="320">
        <v>1042</v>
      </c>
      <c r="V53" s="320">
        <v>500</v>
      </c>
      <c r="W53" s="320">
        <f t="shared" si="6"/>
        <v>1542</v>
      </c>
      <c r="X53" s="320">
        <v>768</v>
      </c>
      <c r="Y53" s="320">
        <v>395</v>
      </c>
      <c r="Z53" s="320">
        <f t="shared" si="2"/>
        <v>1163</v>
      </c>
      <c r="AA53" s="320">
        <v>533</v>
      </c>
      <c r="AB53" s="320">
        <v>307</v>
      </c>
      <c r="AC53" s="320">
        <v>840</v>
      </c>
      <c r="AD53" s="320">
        <v>436</v>
      </c>
      <c r="AE53" s="320">
        <v>239</v>
      </c>
      <c r="AF53" s="320">
        <v>675</v>
      </c>
      <c r="AH53" s="334">
        <f t="shared" si="3"/>
        <v>-18.198874296435271</v>
      </c>
      <c r="AI53" s="334">
        <f t="shared" si="4"/>
        <v>-22.149837133550488</v>
      </c>
      <c r="AJ53" s="334">
        <f t="shared" si="5"/>
        <v>-19.642857142857142</v>
      </c>
      <c r="AK53" s="322"/>
    </row>
    <row r="54" spans="1:37" s="304" customFormat="1" x14ac:dyDescent="0.25">
      <c r="A54" s="377" t="s">
        <v>262</v>
      </c>
      <c r="B54" s="377">
        <v>3</v>
      </c>
      <c r="C54" s="320">
        <v>380</v>
      </c>
      <c r="D54" s="320">
        <v>187</v>
      </c>
      <c r="E54" s="320">
        <v>567</v>
      </c>
      <c r="F54" s="320">
        <v>315</v>
      </c>
      <c r="G54" s="320">
        <v>164</v>
      </c>
      <c r="H54" s="320">
        <v>479</v>
      </c>
      <c r="I54" s="320">
        <v>302</v>
      </c>
      <c r="J54" s="320">
        <v>149</v>
      </c>
      <c r="K54" s="320">
        <v>451</v>
      </c>
      <c r="L54" s="320">
        <v>270</v>
      </c>
      <c r="M54" s="320">
        <v>108</v>
      </c>
      <c r="N54" s="320">
        <v>378</v>
      </c>
      <c r="O54" s="320">
        <v>252</v>
      </c>
      <c r="P54" s="320">
        <v>110</v>
      </c>
      <c r="Q54" s="320">
        <v>362</v>
      </c>
      <c r="R54" s="320">
        <v>200</v>
      </c>
      <c r="S54" s="320">
        <v>95</v>
      </c>
      <c r="T54" s="320">
        <v>295</v>
      </c>
      <c r="U54" s="320">
        <v>234</v>
      </c>
      <c r="V54" s="320">
        <v>86</v>
      </c>
      <c r="W54" s="320">
        <f t="shared" si="6"/>
        <v>320</v>
      </c>
      <c r="X54" s="320">
        <v>142</v>
      </c>
      <c r="Y54" s="320">
        <v>74</v>
      </c>
      <c r="Z54" s="320">
        <f t="shared" si="2"/>
        <v>216</v>
      </c>
      <c r="AA54" s="320">
        <v>123</v>
      </c>
      <c r="AB54" s="320">
        <v>74</v>
      </c>
      <c r="AC54" s="320">
        <v>197</v>
      </c>
      <c r="AD54" s="320">
        <v>142</v>
      </c>
      <c r="AE54" s="320">
        <v>77</v>
      </c>
      <c r="AF54" s="320">
        <v>219</v>
      </c>
      <c r="AH54" s="334">
        <f t="shared" si="3"/>
        <v>15.447154471544716</v>
      </c>
      <c r="AI54" s="334">
        <f t="shared" si="4"/>
        <v>4.0540540540540544</v>
      </c>
      <c r="AJ54" s="334">
        <f t="shared" si="5"/>
        <v>11.167512690355331</v>
      </c>
      <c r="AK54" s="322"/>
    </row>
    <row r="55" spans="1:37" s="304" customFormat="1" x14ac:dyDescent="0.25">
      <c r="A55" s="377" t="s">
        <v>261</v>
      </c>
      <c r="B55" s="377">
        <v>9</v>
      </c>
      <c r="C55" s="320">
        <v>696</v>
      </c>
      <c r="D55" s="320">
        <v>437</v>
      </c>
      <c r="E55" s="320">
        <v>1133</v>
      </c>
      <c r="F55" s="320">
        <v>608</v>
      </c>
      <c r="G55" s="320">
        <v>354</v>
      </c>
      <c r="H55" s="320">
        <v>962</v>
      </c>
      <c r="I55" s="320">
        <v>528</v>
      </c>
      <c r="J55" s="320">
        <v>328</v>
      </c>
      <c r="K55" s="320">
        <v>856</v>
      </c>
      <c r="L55" s="320">
        <v>458</v>
      </c>
      <c r="M55" s="320">
        <v>265</v>
      </c>
      <c r="N55" s="320">
        <v>723</v>
      </c>
      <c r="O55" s="320">
        <v>429</v>
      </c>
      <c r="P55" s="320">
        <v>265</v>
      </c>
      <c r="Q55" s="320">
        <v>694</v>
      </c>
      <c r="R55" s="320">
        <v>357</v>
      </c>
      <c r="S55" s="320">
        <v>226</v>
      </c>
      <c r="T55" s="320">
        <v>583</v>
      </c>
      <c r="U55" s="320">
        <v>378</v>
      </c>
      <c r="V55" s="320">
        <v>265</v>
      </c>
      <c r="W55" s="320">
        <f t="shared" si="6"/>
        <v>643</v>
      </c>
      <c r="X55" s="320">
        <v>289</v>
      </c>
      <c r="Y55" s="320">
        <v>219</v>
      </c>
      <c r="Z55" s="320">
        <f t="shared" si="2"/>
        <v>508</v>
      </c>
      <c r="AA55" s="320">
        <v>243</v>
      </c>
      <c r="AB55" s="320">
        <v>180</v>
      </c>
      <c r="AC55" s="320">
        <v>423</v>
      </c>
      <c r="AD55" s="320">
        <v>203</v>
      </c>
      <c r="AE55" s="320">
        <v>138</v>
      </c>
      <c r="AF55" s="320">
        <v>341</v>
      </c>
      <c r="AH55" s="334">
        <f t="shared" si="3"/>
        <v>-16.460905349794238</v>
      </c>
      <c r="AI55" s="334">
        <f t="shared" si="4"/>
        <v>-23.333333333333332</v>
      </c>
      <c r="AJ55" s="334">
        <f t="shared" si="5"/>
        <v>-19.385342789598109</v>
      </c>
      <c r="AK55" s="322"/>
    </row>
    <row r="56" spans="1:37" s="304" customFormat="1" x14ac:dyDescent="0.25">
      <c r="A56" s="377" t="s">
        <v>260</v>
      </c>
      <c r="B56" s="377">
        <v>3</v>
      </c>
      <c r="C56" s="320">
        <v>470</v>
      </c>
      <c r="D56" s="320">
        <v>206</v>
      </c>
      <c r="E56" s="320">
        <v>676</v>
      </c>
      <c r="F56" s="320">
        <v>401</v>
      </c>
      <c r="G56" s="320">
        <v>178</v>
      </c>
      <c r="H56" s="320">
        <v>579</v>
      </c>
      <c r="I56" s="320">
        <v>374</v>
      </c>
      <c r="J56" s="320">
        <v>181</v>
      </c>
      <c r="K56" s="320">
        <v>555</v>
      </c>
      <c r="L56" s="320">
        <v>311</v>
      </c>
      <c r="M56" s="320">
        <v>168</v>
      </c>
      <c r="N56" s="320">
        <v>479</v>
      </c>
      <c r="O56" s="320">
        <v>231</v>
      </c>
      <c r="P56" s="320">
        <v>145</v>
      </c>
      <c r="Q56" s="320">
        <v>376</v>
      </c>
      <c r="R56" s="320">
        <v>208</v>
      </c>
      <c r="S56" s="320">
        <v>118</v>
      </c>
      <c r="T56" s="320">
        <v>326</v>
      </c>
      <c r="U56" s="320">
        <v>222</v>
      </c>
      <c r="V56" s="320">
        <v>111</v>
      </c>
      <c r="W56" s="320">
        <f t="shared" si="6"/>
        <v>333</v>
      </c>
      <c r="X56" s="320">
        <v>179</v>
      </c>
      <c r="Y56" s="320">
        <v>93</v>
      </c>
      <c r="Z56" s="320">
        <f t="shared" si="2"/>
        <v>272</v>
      </c>
      <c r="AA56" s="320">
        <v>143</v>
      </c>
      <c r="AB56" s="320">
        <v>77</v>
      </c>
      <c r="AC56" s="320">
        <v>220</v>
      </c>
      <c r="AD56" s="320">
        <v>123</v>
      </c>
      <c r="AE56" s="320">
        <v>55</v>
      </c>
      <c r="AF56" s="320">
        <v>178</v>
      </c>
      <c r="AH56" s="334">
        <f t="shared" si="3"/>
        <v>-13.986013986013987</v>
      </c>
      <c r="AI56" s="334">
        <f t="shared" si="4"/>
        <v>-28.571428571428569</v>
      </c>
      <c r="AJ56" s="334">
        <f t="shared" si="5"/>
        <v>-19.090909090909093</v>
      </c>
      <c r="AK56" s="322"/>
    </row>
    <row r="57" spans="1:37" s="304" customFormat="1" x14ac:dyDescent="0.25">
      <c r="A57" s="377" t="s">
        <v>259</v>
      </c>
      <c r="B57" s="377">
        <v>9</v>
      </c>
      <c r="C57" s="320">
        <v>710</v>
      </c>
      <c r="D57" s="320">
        <v>359</v>
      </c>
      <c r="E57" s="320">
        <v>1069</v>
      </c>
      <c r="F57" s="320">
        <v>591</v>
      </c>
      <c r="G57" s="320">
        <v>391</v>
      </c>
      <c r="H57" s="320">
        <v>982</v>
      </c>
      <c r="I57" s="320">
        <v>589</v>
      </c>
      <c r="J57" s="320">
        <v>375</v>
      </c>
      <c r="K57" s="320">
        <v>964</v>
      </c>
      <c r="L57" s="320">
        <v>501</v>
      </c>
      <c r="M57" s="320">
        <v>300</v>
      </c>
      <c r="N57" s="320">
        <v>801</v>
      </c>
      <c r="O57" s="320">
        <v>378</v>
      </c>
      <c r="P57" s="320">
        <v>240</v>
      </c>
      <c r="Q57" s="320">
        <v>618</v>
      </c>
      <c r="R57" s="320">
        <v>352</v>
      </c>
      <c r="S57" s="320">
        <v>215</v>
      </c>
      <c r="T57" s="320">
        <v>567</v>
      </c>
      <c r="U57" s="320">
        <v>413</v>
      </c>
      <c r="V57" s="320">
        <v>226</v>
      </c>
      <c r="W57" s="320">
        <f t="shared" si="6"/>
        <v>639</v>
      </c>
      <c r="X57" s="320">
        <v>269</v>
      </c>
      <c r="Y57" s="320">
        <v>155</v>
      </c>
      <c r="Z57" s="320">
        <f t="shared" si="2"/>
        <v>424</v>
      </c>
      <c r="AA57" s="320">
        <v>176</v>
      </c>
      <c r="AB57" s="320">
        <v>134</v>
      </c>
      <c r="AC57" s="320">
        <v>310</v>
      </c>
      <c r="AD57" s="320">
        <v>141</v>
      </c>
      <c r="AE57" s="320">
        <v>102</v>
      </c>
      <c r="AF57" s="320">
        <v>243</v>
      </c>
      <c r="AH57" s="334">
        <f t="shared" si="3"/>
        <v>-19.886363636363637</v>
      </c>
      <c r="AI57" s="334">
        <f t="shared" si="4"/>
        <v>-23.880597014925371</v>
      </c>
      <c r="AJ57" s="334">
        <f t="shared" si="5"/>
        <v>-21.612903225806452</v>
      </c>
      <c r="AK57" s="322"/>
    </row>
    <row r="58" spans="1:37" s="304" customFormat="1" x14ac:dyDescent="0.25">
      <c r="A58" s="377" t="s">
        <v>258</v>
      </c>
      <c r="B58" s="377">
        <v>11</v>
      </c>
      <c r="C58" s="320">
        <v>568</v>
      </c>
      <c r="D58" s="320">
        <v>227</v>
      </c>
      <c r="E58" s="320">
        <v>795</v>
      </c>
      <c r="F58" s="320">
        <v>479</v>
      </c>
      <c r="G58" s="320">
        <v>208</v>
      </c>
      <c r="H58" s="320">
        <v>687</v>
      </c>
      <c r="I58" s="320">
        <v>430</v>
      </c>
      <c r="J58" s="320">
        <v>146</v>
      </c>
      <c r="K58" s="320">
        <v>576</v>
      </c>
      <c r="L58" s="320">
        <v>341</v>
      </c>
      <c r="M58" s="320">
        <v>142</v>
      </c>
      <c r="N58" s="320">
        <v>483</v>
      </c>
      <c r="O58" s="320">
        <v>202</v>
      </c>
      <c r="P58" s="320">
        <v>88</v>
      </c>
      <c r="Q58" s="320">
        <v>290</v>
      </c>
      <c r="R58" s="320">
        <v>225</v>
      </c>
      <c r="S58" s="320">
        <v>99</v>
      </c>
      <c r="T58" s="320">
        <v>324</v>
      </c>
      <c r="U58" s="320">
        <v>192</v>
      </c>
      <c r="V58" s="320">
        <v>97</v>
      </c>
      <c r="W58" s="320">
        <f t="shared" si="6"/>
        <v>289</v>
      </c>
      <c r="X58" s="320">
        <v>152</v>
      </c>
      <c r="Y58" s="320">
        <v>75</v>
      </c>
      <c r="Z58" s="320">
        <f t="shared" si="2"/>
        <v>227</v>
      </c>
      <c r="AA58" s="320">
        <v>105</v>
      </c>
      <c r="AB58" s="320">
        <v>73</v>
      </c>
      <c r="AC58" s="320">
        <v>178</v>
      </c>
      <c r="AD58" s="320">
        <v>92</v>
      </c>
      <c r="AE58" s="320">
        <v>46</v>
      </c>
      <c r="AF58" s="320">
        <v>138</v>
      </c>
      <c r="AH58" s="334">
        <f t="shared" si="3"/>
        <v>-12.380952380952381</v>
      </c>
      <c r="AI58" s="334">
        <f t="shared" si="4"/>
        <v>-36.986301369863014</v>
      </c>
      <c r="AJ58" s="334">
        <f t="shared" si="5"/>
        <v>-22.471910112359549</v>
      </c>
      <c r="AK58" s="322"/>
    </row>
    <row r="59" spans="1:37" s="304" customFormat="1" x14ac:dyDescent="0.25">
      <c r="A59" s="377" t="s">
        <v>257</v>
      </c>
      <c r="B59" s="377">
        <v>3</v>
      </c>
      <c r="C59" s="320">
        <v>499</v>
      </c>
      <c r="D59" s="320">
        <v>263</v>
      </c>
      <c r="E59" s="320">
        <v>762</v>
      </c>
      <c r="F59" s="320">
        <v>466</v>
      </c>
      <c r="G59" s="320">
        <v>231</v>
      </c>
      <c r="H59" s="320">
        <v>697</v>
      </c>
      <c r="I59" s="320">
        <v>413</v>
      </c>
      <c r="J59" s="320">
        <v>217</v>
      </c>
      <c r="K59" s="320">
        <v>630</v>
      </c>
      <c r="L59" s="320">
        <v>392</v>
      </c>
      <c r="M59" s="320">
        <v>174</v>
      </c>
      <c r="N59" s="320">
        <v>566</v>
      </c>
      <c r="O59" s="320">
        <v>287</v>
      </c>
      <c r="P59" s="320">
        <v>168</v>
      </c>
      <c r="Q59" s="320">
        <v>455</v>
      </c>
      <c r="R59" s="320">
        <v>283</v>
      </c>
      <c r="S59" s="320">
        <v>149</v>
      </c>
      <c r="T59" s="320">
        <v>432</v>
      </c>
      <c r="U59" s="320">
        <v>287</v>
      </c>
      <c r="V59" s="320">
        <v>153</v>
      </c>
      <c r="W59" s="320">
        <f t="shared" si="6"/>
        <v>440</v>
      </c>
      <c r="X59" s="320">
        <v>246</v>
      </c>
      <c r="Y59" s="320">
        <v>107</v>
      </c>
      <c r="Z59" s="320">
        <f t="shared" si="2"/>
        <v>353</v>
      </c>
      <c r="AA59" s="320">
        <v>174</v>
      </c>
      <c r="AB59" s="320">
        <v>121</v>
      </c>
      <c r="AC59" s="320">
        <v>295</v>
      </c>
      <c r="AD59" s="320">
        <v>153</v>
      </c>
      <c r="AE59" s="320">
        <v>92</v>
      </c>
      <c r="AF59" s="320">
        <v>245</v>
      </c>
      <c r="AH59" s="334">
        <f t="shared" si="3"/>
        <v>-12.068965517241379</v>
      </c>
      <c r="AI59" s="334">
        <f t="shared" si="4"/>
        <v>-23.966942148760332</v>
      </c>
      <c r="AJ59" s="334">
        <f t="shared" si="5"/>
        <v>-16.949152542372879</v>
      </c>
      <c r="AK59" s="322"/>
    </row>
    <row r="60" spans="1:37" s="304" customFormat="1" x14ac:dyDescent="0.25">
      <c r="A60" s="377" t="s">
        <v>256</v>
      </c>
      <c r="B60" s="377">
        <v>9</v>
      </c>
      <c r="C60" s="320">
        <v>351</v>
      </c>
      <c r="D60" s="320">
        <v>203</v>
      </c>
      <c r="E60" s="320">
        <v>554</v>
      </c>
      <c r="F60" s="320">
        <v>294</v>
      </c>
      <c r="G60" s="320">
        <v>170</v>
      </c>
      <c r="H60" s="320">
        <v>464</v>
      </c>
      <c r="I60" s="320">
        <v>247</v>
      </c>
      <c r="J60" s="320">
        <v>159</v>
      </c>
      <c r="K60" s="320">
        <v>406</v>
      </c>
      <c r="L60" s="320">
        <v>208</v>
      </c>
      <c r="M60" s="320">
        <v>157</v>
      </c>
      <c r="N60" s="320">
        <v>365</v>
      </c>
      <c r="O60" s="320">
        <v>200</v>
      </c>
      <c r="P60" s="320">
        <v>127</v>
      </c>
      <c r="Q60" s="320">
        <v>327</v>
      </c>
      <c r="R60" s="320">
        <v>173</v>
      </c>
      <c r="S60" s="320">
        <v>95</v>
      </c>
      <c r="T60" s="320">
        <v>268</v>
      </c>
      <c r="U60" s="320">
        <v>157</v>
      </c>
      <c r="V60" s="320">
        <v>84</v>
      </c>
      <c r="W60" s="320">
        <f t="shared" si="6"/>
        <v>241</v>
      </c>
      <c r="X60" s="320">
        <v>141</v>
      </c>
      <c r="Y60" s="320">
        <v>89</v>
      </c>
      <c r="Z60" s="320">
        <f t="shared" si="2"/>
        <v>230</v>
      </c>
      <c r="AA60" s="320">
        <v>97</v>
      </c>
      <c r="AB60" s="320">
        <v>88</v>
      </c>
      <c r="AC60" s="320">
        <v>185</v>
      </c>
      <c r="AD60" s="320">
        <v>92</v>
      </c>
      <c r="AE60" s="320">
        <v>80</v>
      </c>
      <c r="AF60" s="320">
        <v>172</v>
      </c>
      <c r="AH60" s="334">
        <f t="shared" si="3"/>
        <v>-5.1546391752577314</v>
      </c>
      <c r="AI60" s="334">
        <f t="shared" si="4"/>
        <v>-9.0909090909090917</v>
      </c>
      <c r="AJ60" s="334">
        <f t="shared" si="5"/>
        <v>-7.0270270270270272</v>
      </c>
      <c r="AK60" s="322"/>
    </row>
    <row r="61" spans="1:37" s="304" customFormat="1" x14ac:dyDescent="0.25">
      <c r="A61" s="377" t="s">
        <v>255</v>
      </c>
      <c r="B61" s="377">
        <v>17</v>
      </c>
      <c r="C61" s="320">
        <v>544</v>
      </c>
      <c r="D61" s="320">
        <v>248</v>
      </c>
      <c r="E61" s="320">
        <v>792</v>
      </c>
      <c r="F61" s="320">
        <v>470</v>
      </c>
      <c r="G61" s="320">
        <v>240</v>
      </c>
      <c r="H61" s="320">
        <v>710</v>
      </c>
      <c r="I61" s="320">
        <v>382</v>
      </c>
      <c r="J61" s="320">
        <v>163</v>
      </c>
      <c r="K61" s="320">
        <v>545</v>
      </c>
      <c r="L61" s="320">
        <v>304</v>
      </c>
      <c r="M61" s="320">
        <v>153</v>
      </c>
      <c r="N61" s="320">
        <v>457</v>
      </c>
      <c r="O61" s="320">
        <v>301</v>
      </c>
      <c r="P61" s="320">
        <v>149</v>
      </c>
      <c r="Q61" s="320">
        <v>450</v>
      </c>
      <c r="R61" s="320">
        <v>242</v>
      </c>
      <c r="S61" s="320">
        <v>126</v>
      </c>
      <c r="T61" s="320">
        <v>368</v>
      </c>
      <c r="U61" s="320">
        <v>252</v>
      </c>
      <c r="V61" s="320">
        <v>127</v>
      </c>
      <c r="W61" s="320">
        <f t="shared" si="6"/>
        <v>379</v>
      </c>
      <c r="X61" s="320">
        <v>145</v>
      </c>
      <c r="Y61" s="320">
        <v>93</v>
      </c>
      <c r="Z61" s="320">
        <f t="shared" si="2"/>
        <v>238</v>
      </c>
      <c r="AA61" s="320">
        <v>90</v>
      </c>
      <c r="AB61" s="320">
        <v>62</v>
      </c>
      <c r="AC61" s="320">
        <v>152</v>
      </c>
      <c r="AD61" s="320">
        <v>39</v>
      </c>
      <c r="AE61" s="320">
        <v>27</v>
      </c>
      <c r="AF61" s="320">
        <v>66</v>
      </c>
      <c r="AH61" s="334">
        <f t="shared" si="3"/>
        <v>-56.666666666666664</v>
      </c>
      <c r="AI61" s="334">
        <f t="shared" si="4"/>
        <v>-56.451612903225815</v>
      </c>
      <c r="AJ61" s="334">
        <f t="shared" si="5"/>
        <v>-56.578947368421048</v>
      </c>
      <c r="AK61" s="322"/>
    </row>
    <row r="62" spans="1:37" s="304" customFormat="1" x14ac:dyDescent="0.25">
      <c r="A62" s="377" t="s">
        <v>254</v>
      </c>
      <c r="B62" s="377">
        <v>19</v>
      </c>
      <c r="C62" s="320">
        <v>1793</v>
      </c>
      <c r="D62" s="320">
        <v>950</v>
      </c>
      <c r="E62" s="320">
        <v>2743</v>
      </c>
      <c r="F62" s="320">
        <v>1435</v>
      </c>
      <c r="G62" s="320">
        <v>758</v>
      </c>
      <c r="H62" s="320">
        <v>2193</v>
      </c>
      <c r="I62" s="320">
        <v>1363</v>
      </c>
      <c r="J62" s="320">
        <v>677</v>
      </c>
      <c r="K62" s="320">
        <v>2040</v>
      </c>
      <c r="L62" s="320">
        <v>1181</v>
      </c>
      <c r="M62" s="320">
        <v>595</v>
      </c>
      <c r="N62" s="320">
        <v>1776</v>
      </c>
      <c r="O62" s="320">
        <v>1055</v>
      </c>
      <c r="P62" s="320">
        <v>568</v>
      </c>
      <c r="Q62" s="320">
        <v>1623</v>
      </c>
      <c r="R62" s="320">
        <v>793</v>
      </c>
      <c r="S62" s="320">
        <v>483</v>
      </c>
      <c r="T62" s="320">
        <v>1276</v>
      </c>
      <c r="U62" s="320">
        <v>680</v>
      </c>
      <c r="V62" s="320">
        <v>373</v>
      </c>
      <c r="W62" s="320">
        <f t="shared" si="6"/>
        <v>1053</v>
      </c>
      <c r="X62" s="320">
        <v>391</v>
      </c>
      <c r="Y62" s="320">
        <v>202</v>
      </c>
      <c r="Z62" s="320">
        <f t="shared" si="2"/>
        <v>593</v>
      </c>
      <c r="AA62" s="320">
        <v>368</v>
      </c>
      <c r="AB62" s="320">
        <v>246</v>
      </c>
      <c r="AC62" s="320">
        <v>614</v>
      </c>
      <c r="AD62" s="320">
        <v>425</v>
      </c>
      <c r="AE62" s="320">
        <v>250</v>
      </c>
      <c r="AF62" s="320">
        <v>675</v>
      </c>
      <c r="AH62" s="334">
        <f t="shared" si="3"/>
        <v>15.489130434782608</v>
      </c>
      <c r="AI62" s="334">
        <f t="shared" si="4"/>
        <v>1.6260162601626018</v>
      </c>
      <c r="AJ62" s="334">
        <f t="shared" si="5"/>
        <v>9.9348534201954397</v>
      </c>
      <c r="AK62" s="322"/>
    </row>
    <row r="63" spans="1:37" s="304" customFormat="1" x14ac:dyDescent="0.25">
      <c r="A63" s="377" t="s">
        <v>253</v>
      </c>
      <c r="B63" s="377">
        <v>3</v>
      </c>
      <c r="C63" s="320">
        <v>6218</v>
      </c>
      <c r="D63" s="320">
        <v>3270</v>
      </c>
      <c r="E63" s="320">
        <v>9488</v>
      </c>
      <c r="F63" s="320">
        <v>5025</v>
      </c>
      <c r="G63" s="320">
        <v>2643</v>
      </c>
      <c r="H63" s="320">
        <v>7668</v>
      </c>
      <c r="I63" s="320">
        <v>4359</v>
      </c>
      <c r="J63" s="320">
        <v>2324</v>
      </c>
      <c r="K63" s="320">
        <v>6683</v>
      </c>
      <c r="L63" s="320">
        <v>3635</v>
      </c>
      <c r="M63" s="320">
        <v>1985</v>
      </c>
      <c r="N63" s="320">
        <v>5620</v>
      </c>
      <c r="O63" s="320">
        <v>3152</v>
      </c>
      <c r="P63" s="320">
        <v>1686</v>
      </c>
      <c r="Q63" s="320">
        <v>4838</v>
      </c>
      <c r="R63" s="320">
        <v>2656</v>
      </c>
      <c r="S63" s="320">
        <v>1487</v>
      </c>
      <c r="T63" s="320">
        <v>4143</v>
      </c>
      <c r="U63" s="320">
        <v>2617</v>
      </c>
      <c r="V63" s="320">
        <v>1550</v>
      </c>
      <c r="W63" s="320">
        <f t="shared" si="6"/>
        <v>4167</v>
      </c>
      <c r="X63" s="320">
        <v>2109</v>
      </c>
      <c r="Y63" s="320">
        <v>1264</v>
      </c>
      <c r="Z63" s="320">
        <f t="shared" si="2"/>
        <v>3373</v>
      </c>
      <c r="AA63" s="320">
        <v>2062</v>
      </c>
      <c r="AB63" s="320">
        <v>1590</v>
      </c>
      <c r="AC63" s="320">
        <v>3654</v>
      </c>
      <c r="AD63" s="320">
        <v>1761</v>
      </c>
      <c r="AE63" s="320">
        <v>1336</v>
      </c>
      <c r="AF63" s="320">
        <v>3098</v>
      </c>
      <c r="AH63" s="334">
        <f t="shared" si="3"/>
        <v>-14.597478176527643</v>
      </c>
      <c r="AI63" s="334">
        <f t="shared" si="4"/>
        <v>-15.974842767295597</v>
      </c>
      <c r="AJ63" s="334">
        <f t="shared" si="5"/>
        <v>-15.216201423097974</v>
      </c>
      <c r="AK63" s="322"/>
    </row>
    <row r="64" spans="1:37" s="304" customFormat="1" x14ac:dyDescent="0.25">
      <c r="A64" s="377" t="s">
        <v>252</v>
      </c>
      <c r="B64" s="377">
        <v>8</v>
      </c>
      <c r="C64" s="320">
        <v>1106</v>
      </c>
      <c r="D64" s="320">
        <v>561</v>
      </c>
      <c r="E64" s="320">
        <v>1667</v>
      </c>
      <c r="F64" s="320">
        <v>917</v>
      </c>
      <c r="G64" s="320">
        <v>466</v>
      </c>
      <c r="H64" s="320">
        <v>1383</v>
      </c>
      <c r="I64" s="320">
        <v>856</v>
      </c>
      <c r="J64" s="320">
        <v>415</v>
      </c>
      <c r="K64" s="320">
        <v>1271</v>
      </c>
      <c r="L64" s="320">
        <v>751</v>
      </c>
      <c r="M64" s="320">
        <v>387</v>
      </c>
      <c r="N64" s="320">
        <v>1138</v>
      </c>
      <c r="O64" s="320">
        <v>690</v>
      </c>
      <c r="P64" s="320">
        <v>339</v>
      </c>
      <c r="Q64" s="320">
        <v>1029</v>
      </c>
      <c r="R64" s="320">
        <v>604</v>
      </c>
      <c r="S64" s="320">
        <v>329</v>
      </c>
      <c r="T64" s="320">
        <v>933</v>
      </c>
      <c r="U64" s="320">
        <v>565</v>
      </c>
      <c r="V64" s="320">
        <v>302</v>
      </c>
      <c r="W64" s="320">
        <f t="shared" si="6"/>
        <v>867</v>
      </c>
      <c r="X64" s="320">
        <v>441</v>
      </c>
      <c r="Y64" s="320">
        <v>231</v>
      </c>
      <c r="Z64" s="320">
        <f t="shared" si="2"/>
        <v>672</v>
      </c>
      <c r="AA64" s="320">
        <v>385</v>
      </c>
      <c r="AB64" s="320">
        <v>240</v>
      </c>
      <c r="AC64" s="320">
        <v>625</v>
      </c>
      <c r="AD64" s="320">
        <v>314</v>
      </c>
      <c r="AE64" s="320">
        <v>171</v>
      </c>
      <c r="AF64" s="320">
        <v>485</v>
      </c>
      <c r="AH64" s="334">
        <f t="shared" si="3"/>
        <v>-18.441558441558442</v>
      </c>
      <c r="AI64" s="334">
        <f t="shared" si="4"/>
        <v>-28.749999999999996</v>
      </c>
      <c r="AJ64" s="334">
        <f t="shared" si="5"/>
        <v>-22.400000000000002</v>
      </c>
      <c r="AK64" s="322"/>
    </row>
    <row r="65" spans="1:37" s="304" customFormat="1" x14ac:dyDescent="0.25">
      <c r="A65" s="377" t="s">
        <v>251</v>
      </c>
      <c r="B65" s="377">
        <v>3</v>
      </c>
      <c r="C65" s="320">
        <v>640</v>
      </c>
      <c r="D65" s="320">
        <v>309</v>
      </c>
      <c r="E65" s="320">
        <v>949</v>
      </c>
      <c r="F65" s="320">
        <v>701</v>
      </c>
      <c r="G65" s="320">
        <v>374</v>
      </c>
      <c r="H65" s="320">
        <v>1075</v>
      </c>
      <c r="I65" s="320">
        <v>660</v>
      </c>
      <c r="J65" s="320">
        <v>333</v>
      </c>
      <c r="K65" s="320">
        <v>993</v>
      </c>
      <c r="L65" s="320">
        <v>552</v>
      </c>
      <c r="M65" s="320">
        <v>248</v>
      </c>
      <c r="N65" s="320">
        <v>800</v>
      </c>
      <c r="O65" s="320">
        <v>625</v>
      </c>
      <c r="P65" s="320">
        <v>276</v>
      </c>
      <c r="Q65" s="320">
        <v>901</v>
      </c>
      <c r="R65" s="320">
        <v>476</v>
      </c>
      <c r="S65" s="320">
        <v>252</v>
      </c>
      <c r="T65" s="320">
        <v>728</v>
      </c>
      <c r="U65" s="320">
        <v>542</v>
      </c>
      <c r="V65" s="320">
        <v>265</v>
      </c>
      <c r="W65" s="320">
        <f t="shared" si="6"/>
        <v>807</v>
      </c>
      <c r="X65" s="320">
        <v>482</v>
      </c>
      <c r="Y65" s="320">
        <v>213</v>
      </c>
      <c r="Z65" s="320">
        <f t="shared" si="2"/>
        <v>695</v>
      </c>
      <c r="AA65" s="320">
        <v>301</v>
      </c>
      <c r="AB65" s="320">
        <v>181</v>
      </c>
      <c r="AC65" s="320">
        <v>483</v>
      </c>
      <c r="AD65" s="320">
        <v>277</v>
      </c>
      <c r="AE65" s="320">
        <v>156</v>
      </c>
      <c r="AF65" s="320">
        <v>433</v>
      </c>
      <c r="AH65" s="334">
        <f t="shared" si="3"/>
        <v>-7.9734219269102988</v>
      </c>
      <c r="AI65" s="334">
        <f t="shared" si="4"/>
        <v>-13.812154696132598</v>
      </c>
      <c r="AJ65" s="334">
        <f t="shared" si="5"/>
        <v>-10.351966873706004</v>
      </c>
      <c r="AK65" s="322"/>
    </row>
    <row r="66" spans="1:37" s="304" customFormat="1" x14ac:dyDescent="0.25">
      <c r="A66" s="377" t="s">
        <v>250</v>
      </c>
      <c r="B66" s="377">
        <v>15</v>
      </c>
      <c r="C66" s="320">
        <v>10093</v>
      </c>
      <c r="D66" s="320">
        <v>4917</v>
      </c>
      <c r="E66" s="320">
        <v>15010</v>
      </c>
      <c r="F66" s="320">
        <v>8701</v>
      </c>
      <c r="G66" s="320">
        <v>4256</v>
      </c>
      <c r="H66" s="320">
        <v>12957</v>
      </c>
      <c r="I66" s="320">
        <v>7454</v>
      </c>
      <c r="J66" s="320">
        <v>3719</v>
      </c>
      <c r="K66" s="320">
        <v>11173</v>
      </c>
      <c r="L66" s="320">
        <v>6476</v>
      </c>
      <c r="M66" s="320">
        <v>3129</v>
      </c>
      <c r="N66" s="320">
        <v>9605</v>
      </c>
      <c r="O66" s="320">
        <v>6181</v>
      </c>
      <c r="P66" s="320">
        <v>2908</v>
      </c>
      <c r="Q66" s="320">
        <v>9089</v>
      </c>
      <c r="R66" s="320">
        <v>5059</v>
      </c>
      <c r="S66" s="320">
        <v>2516</v>
      </c>
      <c r="T66" s="320">
        <v>7575</v>
      </c>
      <c r="U66" s="320">
        <v>5008</v>
      </c>
      <c r="V66" s="320">
        <v>2369</v>
      </c>
      <c r="W66" s="320">
        <f t="shared" si="6"/>
        <v>7377</v>
      </c>
      <c r="X66" s="320">
        <v>4008</v>
      </c>
      <c r="Y66" s="320">
        <v>1900</v>
      </c>
      <c r="Z66" s="320">
        <f t="shared" si="2"/>
        <v>5908</v>
      </c>
      <c r="AA66" s="320">
        <v>3344</v>
      </c>
      <c r="AB66" s="320">
        <v>1869</v>
      </c>
      <c r="AC66" s="320">
        <v>5213</v>
      </c>
      <c r="AD66" s="320">
        <v>2756</v>
      </c>
      <c r="AE66" s="320">
        <v>1441</v>
      </c>
      <c r="AF66" s="320">
        <v>4198</v>
      </c>
      <c r="AH66" s="334">
        <f t="shared" si="3"/>
        <v>-17.583732057416267</v>
      </c>
      <c r="AI66" s="334">
        <f t="shared" si="4"/>
        <v>-22.899946495452113</v>
      </c>
      <c r="AJ66" s="334">
        <f t="shared" si="5"/>
        <v>-19.470554383272585</v>
      </c>
      <c r="AK66" s="322"/>
    </row>
    <row r="67" spans="1:37" s="304" customFormat="1" x14ac:dyDescent="0.25">
      <c r="A67" s="377" t="s">
        <v>249</v>
      </c>
      <c r="B67" s="377">
        <v>1</v>
      </c>
      <c r="C67" s="320">
        <v>705</v>
      </c>
      <c r="D67" s="320">
        <v>351</v>
      </c>
      <c r="E67" s="320">
        <v>1056</v>
      </c>
      <c r="F67" s="320">
        <v>592</v>
      </c>
      <c r="G67" s="320">
        <v>273</v>
      </c>
      <c r="H67" s="320">
        <v>865</v>
      </c>
      <c r="I67" s="320">
        <v>560</v>
      </c>
      <c r="J67" s="320">
        <v>267</v>
      </c>
      <c r="K67" s="320">
        <v>827</v>
      </c>
      <c r="L67" s="320">
        <v>467</v>
      </c>
      <c r="M67" s="320">
        <v>221</v>
      </c>
      <c r="N67" s="320">
        <v>688</v>
      </c>
      <c r="O67" s="320">
        <v>342</v>
      </c>
      <c r="P67" s="320">
        <v>185</v>
      </c>
      <c r="Q67" s="320">
        <v>527</v>
      </c>
      <c r="R67" s="320">
        <v>349</v>
      </c>
      <c r="S67" s="320">
        <v>179</v>
      </c>
      <c r="T67" s="320">
        <v>528</v>
      </c>
      <c r="U67" s="320">
        <v>338</v>
      </c>
      <c r="V67" s="320">
        <v>220</v>
      </c>
      <c r="W67" s="320">
        <f t="shared" si="6"/>
        <v>558</v>
      </c>
      <c r="X67" s="320">
        <v>251</v>
      </c>
      <c r="Y67" s="320">
        <v>146</v>
      </c>
      <c r="Z67" s="320">
        <f t="shared" si="2"/>
        <v>397</v>
      </c>
      <c r="AA67" s="320">
        <v>225</v>
      </c>
      <c r="AB67" s="320">
        <v>119</v>
      </c>
      <c r="AC67" s="320">
        <v>344</v>
      </c>
      <c r="AD67" s="320">
        <v>175</v>
      </c>
      <c r="AE67" s="320">
        <v>121</v>
      </c>
      <c r="AF67" s="320">
        <v>296</v>
      </c>
      <c r="AH67" s="334">
        <f t="shared" si="3"/>
        <v>-22.222222222222221</v>
      </c>
      <c r="AI67" s="334">
        <f t="shared" si="4"/>
        <v>1.680672268907563</v>
      </c>
      <c r="AJ67" s="334">
        <f t="shared" si="5"/>
        <v>-13.953488372093023</v>
      </c>
      <c r="AK67" s="322"/>
    </row>
    <row r="68" spans="1:37" s="304" customFormat="1" x14ac:dyDescent="0.25">
      <c r="A68" s="377" t="s">
        <v>248</v>
      </c>
      <c r="B68" s="377">
        <v>20</v>
      </c>
      <c r="C68" s="320">
        <v>393</v>
      </c>
      <c r="D68" s="320">
        <v>183</v>
      </c>
      <c r="E68" s="320">
        <v>576</v>
      </c>
      <c r="F68" s="320">
        <v>281</v>
      </c>
      <c r="G68" s="320">
        <v>151</v>
      </c>
      <c r="H68" s="320">
        <v>432</v>
      </c>
      <c r="I68" s="320">
        <v>234</v>
      </c>
      <c r="J68" s="320">
        <v>133</v>
      </c>
      <c r="K68" s="320">
        <v>367</v>
      </c>
      <c r="L68" s="320">
        <v>232</v>
      </c>
      <c r="M68" s="320">
        <v>114</v>
      </c>
      <c r="N68" s="320">
        <v>346</v>
      </c>
      <c r="O68" s="320">
        <v>194</v>
      </c>
      <c r="P68" s="320">
        <v>93</v>
      </c>
      <c r="Q68" s="320">
        <v>287</v>
      </c>
      <c r="R68" s="320">
        <v>172</v>
      </c>
      <c r="S68" s="320">
        <v>102</v>
      </c>
      <c r="T68" s="320">
        <v>274</v>
      </c>
      <c r="U68" s="320">
        <v>160</v>
      </c>
      <c r="V68" s="320">
        <v>93</v>
      </c>
      <c r="W68" s="320">
        <f t="shared" si="6"/>
        <v>253</v>
      </c>
      <c r="X68" s="320">
        <v>78</v>
      </c>
      <c r="Y68" s="320">
        <v>62</v>
      </c>
      <c r="Z68" s="320">
        <f t="shared" si="2"/>
        <v>140</v>
      </c>
      <c r="AA68" s="320">
        <v>86</v>
      </c>
      <c r="AB68" s="320">
        <v>65</v>
      </c>
      <c r="AC68" s="320">
        <v>151</v>
      </c>
      <c r="AD68" s="320">
        <v>69</v>
      </c>
      <c r="AE68" s="320">
        <v>63</v>
      </c>
      <c r="AF68" s="320">
        <v>132</v>
      </c>
      <c r="AH68" s="334">
        <f t="shared" si="3"/>
        <v>-19.767441860465116</v>
      </c>
      <c r="AI68" s="334">
        <f t="shared" si="4"/>
        <v>-3.0769230769230771</v>
      </c>
      <c r="AJ68" s="334">
        <f t="shared" si="5"/>
        <v>-12.582781456953644</v>
      </c>
      <c r="AK68" s="322"/>
    </row>
    <row r="69" spans="1:37" s="304" customFormat="1" x14ac:dyDescent="0.25">
      <c r="A69" s="377" t="s">
        <v>247</v>
      </c>
      <c r="B69" s="377">
        <v>20</v>
      </c>
      <c r="C69" s="320">
        <v>296</v>
      </c>
      <c r="D69" s="320">
        <v>107</v>
      </c>
      <c r="E69" s="320">
        <v>403</v>
      </c>
      <c r="F69" s="320">
        <v>222</v>
      </c>
      <c r="G69" s="320">
        <v>93</v>
      </c>
      <c r="H69" s="320">
        <v>315</v>
      </c>
      <c r="I69" s="320">
        <v>222</v>
      </c>
      <c r="J69" s="320">
        <v>83</v>
      </c>
      <c r="K69" s="320">
        <v>305</v>
      </c>
      <c r="L69" s="320">
        <v>183</v>
      </c>
      <c r="M69" s="320">
        <v>75</v>
      </c>
      <c r="N69" s="320">
        <v>258</v>
      </c>
      <c r="O69" s="320">
        <v>165</v>
      </c>
      <c r="P69" s="320">
        <v>85</v>
      </c>
      <c r="Q69" s="320">
        <v>250</v>
      </c>
      <c r="R69" s="320">
        <v>164</v>
      </c>
      <c r="S69" s="320">
        <v>82</v>
      </c>
      <c r="T69" s="320">
        <v>246</v>
      </c>
      <c r="U69" s="320">
        <v>152</v>
      </c>
      <c r="V69" s="320">
        <v>89</v>
      </c>
      <c r="W69" s="320">
        <f t="shared" si="6"/>
        <v>241</v>
      </c>
      <c r="X69" s="320">
        <v>102</v>
      </c>
      <c r="Y69" s="320">
        <v>64</v>
      </c>
      <c r="Z69" s="320">
        <f t="shared" si="2"/>
        <v>166</v>
      </c>
      <c r="AA69" s="320">
        <v>71</v>
      </c>
      <c r="AB69" s="320">
        <v>55</v>
      </c>
      <c r="AC69" s="320">
        <v>126</v>
      </c>
      <c r="AD69" s="320">
        <v>61</v>
      </c>
      <c r="AE69" s="320">
        <v>54</v>
      </c>
      <c r="AF69" s="320">
        <v>115</v>
      </c>
      <c r="AH69" s="334">
        <f t="shared" si="3"/>
        <v>-14.084507042253522</v>
      </c>
      <c r="AI69" s="334">
        <f t="shared" si="4"/>
        <v>-1.8181818181818181</v>
      </c>
      <c r="AJ69" s="334">
        <f t="shared" si="5"/>
        <v>-8.7301587301587293</v>
      </c>
      <c r="AK69" s="322"/>
    </row>
    <row r="70" spans="1:37" s="304" customFormat="1" x14ac:dyDescent="0.25">
      <c r="A70" s="377" t="s">
        <v>246</v>
      </c>
      <c r="B70" s="377">
        <v>5</v>
      </c>
      <c r="C70" s="320">
        <v>964</v>
      </c>
      <c r="D70" s="320">
        <v>435</v>
      </c>
      <c r="E70" s="320">
        <v>1399</v>
      </c>
      <c r="F70" s="320">
        <v>778</v>
      </c>
      <c r="G70" s="320">
        <v>345</v>
      </c>
      <c r="H70" s="320">
        <v>1123</v>
      </c>
      <c r="I70" s="320">
        <v>738</v>
      </c>
      <c r="J70" s="320">
        <v>304</v>
      </c>
      <c r="K70" s="320">
        <v>1042</v>
      </c>
      <c r="L70" s="320">
        <v>612</v>
      </c>
      <c r="M70" s="320">
        <v>281</v>
      </c>
      <c r="N70" s="320">
        <v>893</v>
      </c>
      <c r="O70" s="320">
        <v>528</v>
      </c>
      <c r="P70" s="320">
        <v>222</v>
      </c>
      <c r="Q70" s="320">
        <v>750</v>
      </c>
      <c r="R70" s="320">
        <v>485</v>
      </c>
      <c r="S70" s="320">
        <v>230</v>
      </c>
      <c r="T70" s="320">
        <v>715</v>
      </c>
      <c r="U70" s="320">
        <v>457</v>
      </c>
      <c r="V70" s="320">
        <v>236</v>
      </c>
      <c r="W70" s="320">
        <f t="shared" si="6"/>
        <v>693</v>
      </c>
      <c r="X70" s="320">
        <v>382</v>
      </c>
      <c r="Y70" s="320">
        <v>163</v>
      </c>
      <c r="Z70" s="320">
        <f t="shared" si="2"/>
        <v>545</v>
      </c>
      <c r="AA70" s="320">
        <v>293</v>
      </c>
      <c r="AB70" s="320">
        <v>164</v>
      </c>
      <c r="AC70" s="320">
        <v>457</v>
      </c>
      <c r="AD70" s="320">
        <v>256</v>
      </c>
      <c r="AE70" s="320">
        <v>156</v>
      </c>
      <c r="AF70" s="320">
        <v>412</v>
      </c>
      <c r="AH70" s="334">
        <f t="shared" si="3"/>
        <v>-12.627986348122866</v>
      </c>
      <c r="AI70" s="334">
        <f t="shared" si="4"/>
        <v>-4.8780487804878048</v>
      </c>
      <c r="AJ70" s="334">
        <f t="shared" si="5"/>
        <v>-9.8468271334792128</v>
      </c>
      <c r="AK70" s="322"/>
    </row>
    <row r="71" spans="1:37" s="304" customFormat="1" x14ac:dyDescent="0.25">
      <c r="A71" s="377" t="s">
        <v>245</v>
      </c>
      <c r="B71" s="377">
        <v>19</v>
      </c>
      <c r="C71" s="320">
        <v>3666</v>
      </c>
      <c r="D71" s="320">
        <v>2031</v>
      </c>
      <c r="E71" s="320">
        <v>5697</v>
      </c>
      <c r="F71" s="320">
        <v>3114</v>
      </c>
      <c r="G71" s="320">
        <v>1729</v>
      </c>
      <c r="H71" s="320">
        <v>4843</v>
      </c>
      <c r="I71" s="320">
        <v>2759</v>
      </c>
      <c r="J71" s="320">
        <v>1527</v>
      </c>
      <c r="K71" s="320">
        <v>4286</v>
      </c>
      <c r="L71" s="320">
        <v>2286</v>
      </c>
      <c r="M71" s="320">
        <v>1277</v>
      </c>
      <c r="N71" s="320">
        <v>3563</v>
      </c>
      <c r="O71" s="320">
        <v>2202</v>
      </c>
      <c r="P71" s="320">
        <v>1173</v>
      </c>
      <c r="Q71" s="320">
        <v>3375</v>
      </c>
      <c r="R71" s="320">
        <v>1865</v>
      </c>
      <c r="S71" s="320">
        <v>1000</v>
      </c>
      <c r="T71" s="320">
        <v>2865</v>
      </c>
      <c r="U71" s="320">
        <v>1788</v>
      </c>
      <c r="V71" s="320">
        <v>975</v>
      </c>
      <c r="W71" s="320">
        <f t="shared" si="6"/>
        <v>2763</v>
      </c>
      <c r="X71" s="320">
        <v>1451</v>
      </c>
      <c r="Y71" s="320">
        <v>789</v>
      </c>
      <c r="Z71" s="320">
        <f t="shared" si="2"/>
        <v>2240</v>
      </c>
      <c r="AA71" s="320">
        <v>1335</v>
      </c>
      <c r="AB71" s="320">
        <v>896</v>
      </c>
      <c r="AC71" s="320">
        <v>2231</v>
      </c>
      <c r="AD71" s="320">
        <v>1073</v>
      </c>
      <c r="AE71" s="320">
        <v>667</v>
      </c>
      <c r="AF71" s="320">
        <v>1740</v>
      </c>
      <c r="AH71" s="334">
        <f t="shared" si="3"/>
        <v>-19.625468164794007</v>
      </c>
      <c r="AI71" s="334">
        <f t="shared" si="4"/>
        <v>-25.558035714285715</v>
      </c>
      <c r="AJ71" s="334">
        <f t="shared" si="5"/>
        <v>-22.008068130883014</v>
      </c>
      <c r="AK71" s="322"/>
    </row>
    <row r="72" spans="1:37" s="304" customFormat="1" x14ac:dyDescent="0.25">
      <c r="A72" s="377" t="s">
        <v>244</v>
      </c>
      <c r="B72" s="377">
        <v>8</v>
      </c>
      <c r="C72" s="320">
        <v>710</v>
      </c>
      <c r="D72" s="320">
        <v>366</v>
      </c>
      <c r="E72" s="320">
        <v>1076</v>
      </c>
      <c r="F72" s="320">
        <v>607</v>
      </c>
      <c r="G72" s="320">
        <v>348</v>
      </c>
      <c r="H72" s="320">
        <v>955</v>
      </c>
      <c r="I72" s="320">
        <v>541</v>
      </c>
      <c r="J72" s="320">
        <v>318</v>
      </c>
      <c r="K72" s="320">
        <v>859</v>
      </c>
      <c r="L72" s="320">
        <v>474</v>
      </c>
      <c r="M72" s="320">
        <v>259</v>
      </c>
      <c r="N72" s="320">
        <v>733</v>
      </c>
      <c r="O72" s="320">
        <v>397</v>
      </c>
      <c r="P72" s="320">
        <v>204</v>
      </c>
      <c r="Q72" s="320">
        <v>601</v>
      </c>
      <c r="R72" s="320">
        <v>309</v>
      </c>
      <c r="S72" s="320">
        <v>180</v>
      </c>
      <c r="T72" s="320">
        <v>489</v>
      </c>
      <c r="U72" s="320">
        <v>266</v>
      </c>
      <c r="V72" s="320">
        <v>170</v>
      </c>
      <c r="W72" s="320">
        <f t="shared" si="6"/>
        <v>436</v>
      </c>
      <c r="X72" s="320">
        <v>235</v>
      </c>
      <c r="Y72" s="320">
        <v>136</v>
      </c>
      <c r="Z72" s="320">
        <f t="shared" si="2"/>
        <v>371</v>
      </c>
      <c r="AA72" s="320">
        <v>208</v>
      </c>
      <c r="AB72" s="320">
        <v>116</v>
      </c>
      <c r="AC72" s="320">
        <v>324</v>
      </c>
      <c r="AD72" s="320">
        <v>175</v>
      </c>
      <c r="AE72" s="320">
        <v>104</v>
      </c>
      <c r="AF72" s="320">
        <v>279</v>
      </c>
      <c r="AH72" s="334">
        <f t="shared" si="3"/>
        <v>-15.865384615384615</v>
      </c>
      <c r="AI72" s="334">
        <f t="shared" si="4"/>
        <v>-10.344827586206897</v>
      </c>
      <c r="AJ72" s="334">
        <f t="shared" si="5"/>
        <v>-13.888888888888889</v>
      </c>
      <c r="AK72" s="322"/>
    </row>
    <row r="73" spans="1:37" s="304" customFormat="1" x14ac:dyDescent="0.25">
      <c r="A73" s="377" t="s">
        <v>243</v>
      </c>
      <c r="B73" s="377">
        <v>3</v>
      </c>
      <c r="C73" s="320">
        <v>1300</v>
      </c>
      <c r="D73" s="320">
        <v>675</v>
      </c>
      <c r="E73" s="320">
        <v>1975</v>
      </c>
      <c r="F73" s="320">
        <v>1117</v>
      </c>
      <c r="G73" s="320">
        <v>601</v>
      </c>
      <c r="H73" s="320">
        <v>1718</v>
      </c>
      <c r="I73" s="320">
        <v>969</v>
      </c>
      <c r="J73" s="320">
        <v>544</v>
      </c>
      <c r="K73" s="320">
        <v>1513</v>
      </c>
      <c r="L73" s="320">
        <v>844</v>
      </c>
      <c r="M73" s="320">
        <v>445</v>
      </c>
      <c r="N73" s="320">
        <v>1289</v>
      </c>
      <c r="O73" s="320">
        <v>709</v>
      </c>
      <c r="P73" s="320">
        <v>429</v>
      </c>
      <c r="Q73" s="320">
        <v>1138</v>
      </c>
      <c r="R73" s="320">
        <v>582</v>
      </c>
      <c r="S73" s="320">
        <v>368</v>
      </c>
      <c r="T73" s="320">
        <v>950</v>
      </c>
      <c r="U73" s="320">
        <v>542</v>
      </c>
      <c r="V73" s="320">
        <v>352</v>
      </c>
      <c r="W73" s="320">
        <f t="shared" ref="W73:W90" si="7">U73+V73</f>
        <v>894</v>
      </c>
      <c r="X73" s="320">
        <v>448</v>
      </c>
      <c r="Y73" s="320">
        <v>299</v>
      </c>
      <c r="Z73" s="320">
        <f t="shared" si="2"/>
        <v>747</v>
      </c>
      <c r="AA73" s="320">
        <v>389</v>
      </c>
      <c r="AB73" s="320">
        <v>309</v>
      </c>
      <c r="AC73" s="320">
        <v>699</v>
      </c>
      <c r="AD73" s="320">
        <v>327</v>
      </c>
      <c r="AE73" s="320">
        <v>301</v>
      </c>
      <c r="AF73" s="320">
        <v>628</v>
      </c>
      <c r="AH73" s="334">
        <f t="shared" si="3"/>
        <v>-15.938303341902312</v>
      </c>
      <c r="AI73" s="334">
        <f t="shared" si="4"/>
        <v>-2.5889967637540456</v>
      </c>
      <c r="AJ73" s="334">
        <f t="shared" si="5"/>
        <v>-10.157367668097281</v>
      </c>
      <c r="AK73" s="322"/>
    </row>
    <row r="74" spans="1:37" s="304" customFormat="1" x14ac:dyDescent="0.25">
      <c r="A74" s="377" t="s">
        <v>242</v>
      </c>
      <c r="B74" s="377">
        <v>10</v>
      </c>
      <c r="C74" s="320">
        <v>1387</v>
      </c>
      <c r="D74" s="320">
        <v>635</v>
      </c>
      <c r="E74" s="320">
        <v>2022</v>
      </c>
      <c r="F74" s="320">
        <v>1110</v>
      </c>
      <c r="G74" s="320">
        <v>542</v>
      </c>
      <c r="H74" s="320">
        <v>1652</v>
      </c>
      <c r="I74" s="320">
        <v>856</v>
      </c>
      <c r="J74" s="320">
        <v>445</v>
      </c>
      <c r="K74" s="320">
        <v>1301</v>
      </c>
      <c r="L74" s="320">
        <v>725</v>
      </c>
      <c r="M74" s="320">
        <v>374</v>
      </c>
      <c r="N74" s="320">
        <v>1099</v>
      </c>
      <c r="O74" s="320">
        <v>633</v>
      </c>
      <c r="P74" s="320">
        <v>348</v>
      </c>
      <c r="Q74" s="320">
        <v>981</v>
      </c>
      <c r="R74" s="320">
        <v>547</v>
      </c>
      <c r="S74" s="320">
        <v>310</v>
      </c>
      <c r="T74" s="320">
        <v>857</v>
      </c>
      <c r="U74" s="320">
        <v>526</v>
      </c>
      <c r="V74" s="320">
        <v>304</v>
      </c>
      <c r="W74" s="320">
        <f t="shared" si="7"/>
        <v>830</v>
      </c>
      <c r="X74" s="320">
        <v>417</v>
      </c>
      <c r="Y74" s="320">
        <v>226</v>
      </c>
      <c r="Z74" s="320">
        <f t="shared" ref="Z74:Z113" si="8">X74+Y74</f>
        <v>643</v>
      </c>
      <c r="AA74" s="320">
        <v>360</v>
      </c>
      <c r="AB74" s="320">
        <v>212</v>
      </c>
      <c r="AC74" s="320">
        <v>572</v>
      </c>
      <c r="AD74" s="320">
        <v>315</v>
      </c>
      <c r="AE74" s="320">
        <v>186</v>
      </c>
      <c r="AF74" s="320">
        <v>501</v>
      </c>
      <c r="AH74" s="334">
        <f t="shared" ref="AH74:AH117" si="9">(AD74-AA74)/AA74*100</f>
        <v>-12.5</v>
      </c>
      <c r="AI74" s="334">
        <f t="shared" ref="AI74:AI117" si="10">(AE74-AB74)/AB74*100</f>
        <v>-12.264150943396226</v>
      </c>
      <c r="AJ74" s="334">
        <f t="shared" ref="AJ74:AJ117" si="11">(AF74-AC74)/AC74*100</f>
        <v>-12.412587412587413</v>
      </c>
      <c r="AK74" s="322"/>
    </row>
    <row r="75" spans="1:37" s="304" customFormat="1" x14ac:dyDescent="0.25">
      <c r="A75" s="377" t="s">
        <v>241</v>
      </c>
      <c r="B75" s="377">
        <v>11</v>
      </c>
      <c r="C75" s="320">
        <v>678</v>
      </c>
      <c r="D75" s="320">
        <v>282</v>
      </c>
      <c r="E75" s="320">
        <v>960</v>
      </c>
      <c r="F75" s="320">
        <v>566</v>
      </c>
      <c r="G75" s="320">
        <v>259</v>
      </c>
      <c r="H75" s="320">
        <v>825</v>
      </c>
      <c r="I75" s="320">
        <v>468</v>
      </c>
      <c r="J75" s="320">
        <v>210</v>
      </c>
      <c r="K75" s="320">
        <v>678</v>
      </c>
      <c r="L75" s="320">
        <v>372</v>
      </c>
      <c r="M75" s="320">
        <v>164</v>
      </c>
      <c r="N75" s="320">
        <v>536</v>
      </c>
      <c r="O75" s="320">
        <v>314</v>
      </c>
      <c r="P75" s="320">
        <v>166</v>
      </c>
      <c r="Q75" s="320">
        <v>480</v>
      </c>
      <c r="R75" s="320">
        <v>269</v>
      </c>
      <c r="S75" s="320">
        <v>143</v>
      </c>
      <c r="T75" s="320">
        <v>412</v>
      </c>
      <c r="U75" s="320">
        <v>226</v>
      </c>
      <c r="V75" s="320">
        <v>107</v>
      </c>
      <c r="W75" s="320">
        <f t="shared" si="7"/>
        <v>333</v>
      </c>
      <c r="X75" s="320">
        <v>184</v>
      </c>
      <c r="Y75" s="320">
        <v>80</v>
      </c>
      <c r="Z75" s="320">
        <f t="shared" si="8"/>
        <v>264</v>
      </c>
      <c r="AA75" s="320">
        <v>130</v>
      </c>
      <c r="AB75" s="320">
        <v>72</v>
      </c>
      <c r="AC75" s="320">
        <v>202</v>
      </c>
      <c r="AD75" s="320">
        <v>111</v>
      </c>
      <c r="AE75" s="320">
        <v>59</v>
      </c>
      <c r="AF75" s="320">
        <v>170</v>
      </c>
      <c r="AH75" s="334">
        <f t="shared" si="9"/>
        <v>-14.615384615384617</v>
      </c>
      <c r="AI75" s="334">
        <f t="shared" si="10"/>
        <v>-18.055555555555554</v>
      </c>
      <c r="AJ75" s="334">
        <f t="shared" si="11"/>
        <v>-15.841584158415841</v>
      </c>
      <c r="AK75" s="322"/>
    </row>
    <row r="76" spans="1:37" s="304" customFormat="1" x14ac:dyDescent="0.25">
      <c r="A76" s="377" t="s">
        <v>240</v>
      </c>
      <c r="B76" s="377">
        <v>13</v>
      </c>
      <c r="C76" s="320">
        <v>863</v>
      </c>
      <c r="D76" s="320">
        <v>436</v>
      </c>
      <c r="E76" s="320">
        <v>1299</v>
      </c>
      <c r="F76" s="320">
        <v>723</v>
      </c>
      <c r="G76" s="320">
        <v>369</v>
      </c>
      <c r="H76" s="320">
        <v>1092</v>
      </c>
      <c r="I76" s="320">
        <v>597</v>
      </c>
      <c r="J76" s="320">
        <v>304</v>
      </c>
      <c r="K76" s="320">
        <v>901</v>
      </c>
      <c r="L76" s="320">
        <v>540</v>
      </c>
      <c r="M76" s="320">
        <v>245</v>
      </c>
      <c r="N76" s="320">
        <v>785</v>
      </c>
      <c r="O76" s="320">
        <v>442</v>
      </c>
      <c r="P76" s="320">
        <v>230</v>
      </c>
      <c r="Q76" s="320">
        <v>672</v>
      </c>
      <c r="R76" s="320">
        <v>360</v>
      </c>
      <c r="S76" s="320">
        <v>184</v>
      </c>
      <c r="T76" s="320">
        <v>544</v>
      </c>
      <c r="U76" s="320">
        <v>337</v>
      </c>
      <c r="V76" s="320">
        <v>188</v>
      </c>
      <c r="W76" s="320">
        <f t="shared" si="7"/>
        <v>525</v>
      </c>
      <c r="X76" s="320">
        <v>256</v>
      </c>
      <c r="Y76" s="320">
        <v>148</v>
      </c>
      <c r="Z76" s="320">
        <f t="shared" si="8"/>
        <v>404</v>
      </c>
      <c r="AA76" s="320">
        <v>219</v>
      </c>
      <c r="AB76" s="320">
        <v>139</v>
      </c>
      <c r="AC76" s="320">
        <v>358</v>
      </c>
      <c r="AD76" s="320">
        <v>162</v>
      </c>
      <c r="AE76" s="320">
        <v>109</v>
      </c>
      <c r="AF76" s="320">
        <v>272</v>
      </c>
      <c r="AH76" s="334">
        <f t="shared" si="9"/>
        <v>-26.027397260273972</v>
      </c>
      <c r="AI76" s="334">
        <f t="shared" si="10"/>
        <v>-21.582733812949641</v>
      </c>
      <c r="AJ76" s="334">
        <f t="shared" si="11"/>
        <v>-24.022346368715084</v>
      </c>
      <c r="AK76" s="322"/>
    </row>
    <row r="77" spans="1:37" s="304" customFormat="1" x14ac:dyDescent="0.25">
      <c r="A77" s="377" t="s">
        <v>239</v>
      </c>
      <c r="B77" s="377">
        <v>8</v>
      </c>
      <c r="C77" s="320">
        <v>494</v>
      </c>
      <c r="D77" s="320">
        <v>214</v>
      </c>
      <c r="E77" s="320">
        <v>708</v>
      </c>
      <c r="F77" s="320">
        <v>397</v>
      </c>
      <c r="G77" s="320">
        <v>209</v>
      </c>
      <c r="H77" s="320">
        <v>606</v>
      </c>
      <c r="I77" s="320">
        <v>377</v>
      </c>
      <c r="J77" s="320">
        <v>169</v>
      </c>
      <c r="K77" s="320">
        <v>546</v>
      </c>
      <c r="L77" s="320">
        <v>295</v>
      </c>
      <c r="M77" s="320">
        <v>156</v>
      </c>
      <c r="N77" s="320">
        <v>451</v>
      </c>
      <c r="O77" s="320">
        <v>306</v>
      </c>
      <c r="P77" s="320">
        <v>146</v>
      </c>
      <c r="Q77" s="320">
        <v>452</v>
      </c>
      <c r="R77" s="320">
        <v>244</v>
      </c>
      <c r="S77" s="320">
        <v>113</v>
      </c>
      <c r="T77" s="320">
        <v>357</v>
      </c>
      <c r="U77" s="320">
        <v>214</v>
      </c>
      <c r="V77" s="320">
        <v>107</v>
      </c>
      <c r="W77" s="320">
        <f t="shared" si="7"/>
        <v>321</v>
      </c>
      <c r="X77" s="320">
        <v>165</v>
      </c>
      <c r="Y77" s="320">
        <v>84</v>
      </c>
      <c r="Z77" s="320">
        <f t="shared" si="8"/>
        <v>249</v>
      </c>
      <c r="AA77" s="320">
        <v>150</v>
      </c>
      <c r="AB77" s="320">
        <v>96</v>
      </c>
      <c r="AC77" s="320">
        <v>246</v>
      </c>
      <c r="AD77" s="320">
        <v>133</v>
      </c>
      <c r="AE77" s="320">
        <v>75</v>
      </c>
      <c r="AF77" s="320">
        <v>208</v>
      </c>
      <c r="AH77" s="334">
        <f t="shared" si="9"/>
        <v>-11.333333333333332</v>
      </c>
      <c r="AI77" s="334">
        <f t="shared" si="10"/>
        <v>-21.875</v>
      </c>
      <c r="AJ77" s="334">
        <f t="shared" si="11"/>
        <v>-15.447154471544716</v>
      </c>
      <c r="AK77" s="322"/>
    </row>
    <row r="78" spans="1:37" s="304" customFormat="1" x14ac:dyDescent="0.25">
      <c r="A78" s="377" t="s">
        <v>238</v>
      </c>
      <c r="B78" s="377">
        <v>9</v>
      </c>
      <c r="C78" s="320">
        <v>702</v>
      </c>
      <c r="D78" s="320">
        <v>381</v>
      </c>
      <c r="E78" s="320">
        <v>1083</v>
      </c>
      <c r="F78" s="320">
        <v>593</v>
      </c>
      <c r="G78" s="320">
        <v>351</v>
      </c>
      <c r="H78" s="320">
        <v>944</v>
      </c>
      <c r="I78" s="320">
        <v>579</v>
      </c>
      <c r="J78" s="320">
        <v>320</v>
      </c>
      <c r="K78" s="320">
        <v>899</v>
      </c>
      <c r="L78" s="320">
        <v>509</v>
      </c>
      <c r="M78" s="320">
        <v>268</v>
      </c>
      <c r="N78" s="320">
        <v>777</v>
      </c>
      <c r="O78" s="320">
        <v>448</v>
      </c>
      <c r="P78" s="320">
        <v>268</v>
      </c>
      <c r="Q78" s="320">
        <v>716</v>
      </c>
      <c r="R78" s="320">
        <v>381</v>
      </c>
      <c r="S78" s="320">
        <v>242</v>
      </c>
      <c r="T78" s="320">
        <v>623</v>
      </c>
      <c r="U78" s="320">
        <v>390</v>
      </c>
      <c r="V78" s="320">
        <v>224</v>
      </c>
      <c r="W78" s="320">
        <f t="shared" si="7"/>
        <v>614</v>
      </c>
      <c r="X78" s="320">
        <v>299</v>
      </c>
      <c r="Y78" s="320">
        <v>155</v>
      </c>
      <c r="Z78" s="320">
        <f t="shared" si="8"/>
        <v>454</v>
      </c>
      <c r="AA78" s="320">
        <v>224</v>
      </c>
      <c r="AB78" s="320">
        <v>169</v>
      </c>
      <c r="AC78" s="320">
        <v>393</v>
      </c>
      <c r="AD78" s="320">
        <v>217</v>
      </c>
      <c r="AE78" s="320">
        <v>141</v>
      </c>
      <c r="AF78" s="320">
        <v>358</v>
      </c>
      <c r="AH78" s="334">
        <f t="shared" si="9"/>
        <v>-3.125</v>
      </c>
      <c r="AI78" s="334">
        <f t="shared" si="10"/>
        <v>-16.568047337278109</v>
      </c>
      <c r="AJ78" s="334">
        <f t="shared" si="11"/>
        <v>-8.9058524173027998</v>
      </c>
      <c r="AK78" s="322"/>
    </row>
    <row r="79" spans="1:37" s="304" customFormat="1" x14ac:dyDescent="0.25">
      <c r="A79" s="377" t="s">
        <v>237</v>
      </c>
      <c r="B79" s="377">
        <v>9</v>
      </c>
      <c r="C79" s="320">
        <v>637</v>
      </c>
      <c r="D79" s="320">
        <v>349</v>
      </c>
      <c r="E79" s="320">
        <v>986</v>
      </c>
      <c r="F79" s="320">
        <v>547</v>
      </c>
      <c r="G79" s="320">
        <v>281</v>
      </c>
      <c r="H79" s="320">
        <v>828</v>
      </c>
      <c r="I79" s="320">
        <v>492</v>
      </c>
      <c r="J79" s="320">
        <v>283</v>
      </c>
      <c r="K79" s="320">
        <v>775</v>
      </c>
      <c r="L79" s="320">
        <v>427</v>
      </c>
      <c r="M79" s="320">
        <v>238</v>
      </c>
      <c r="N79" s="320">
        <v>665</v>
      </c>
      <c r="O79" s="320">
        <v>397</v>
      </c>
      <c r="P79" s="320">
        <v>212</v>
      </c>
      <c r="Q79" s="320">
        <v>609</v>
      </c>
      <c r="R79" s="320">
        <v>328</v>
      </c>
      <c r="S79" s="320">
        <v>160</v>
      </c>
      <c r="T79" s="320">
        <v>488</v>
      </c>
      <c r="U79" s="320">
        <v>303</v>
      </c>
      <c r="V79" s="320">
        <v>148</v>
      </c>
      <c r="W79" s="320">
        <f t="shared" si="7"/>
        <v>451</v>
      </c>
      <c r="X79" s="320">
        <v>243</v>
      </c>
      <c r="Y79" s="320">
        <v>123</v>
      </c>
      <c r="Z79" s="320">
        <f t="shared" si="8"/>
        <v>366</v>
      </c>
      <c r="AA79" s="320">
        <v>178</v>
      </c>
      <c r="AB79" s="320">
        <v>108</v>
      </c>
      <c r="AC79" s="320">
        <v>286</v>
      </c>
      <c r="AD79" s="320">
        <v>133</v>
      </c>
      <c r="AE79" s="320">
        <v>82</v>
      </c>
      <c r="AF79" s="320">
        <v>215</v>
      </c>
      <c r="AH79" s="334">
        <f t="shared" si="9"/>
        <v>-25.280898876404496</v>
      </c>
      <c r="AI79" s="334">
        <f t="shared" si="10"/>
        <v>-24.074074074074073</v>
      </c>
      <c r="AJ79" s="334">
        <f t="shared" si="11"/>
        <v>-24.825174825174827</v>
      </c>
      <c r="AK79" s="322"/>
    </row>
    <row r="80" spans="1:37" s="304" customFormat="1" x14ac:dyDescent="0.25">
      <c r="A80" s="377" t="s">
        <v>236</v>
      </c>
      <c r="B80" s="377">
        <v>6</v>
      </c>
      <c r="C80" s="320">
        <v>300</v>
      </c>
      <c r="D80" s="320">
        <v>135</v>
      </c>
      <c r="E80" s="320">
        <v>435</v>
      </c>
      <c r="F80" s="320">
        <v>256</v>
      </c>
      <c r="G80" s="320">
        <v>118</v>
      </c>
      <c r="H80" s="320">
        <v>374</v>
      </c>
      <c r="I80" s="320">
        <v>254</v>
      </c>
      <c r="J80" s="320">
        <v>88</v>
      </c>
      <c r="K80" s="320">
        <v>342</v>
      </c>
      <c r="L80" s="320">
        <v>212</v>
      </c>
      <c r="M80" s="320">
        <v>81</v>
      </c>
      <c r="N80" s="320">
        <v>293</v>
      </c>
      <c r="O80" s="320">
        <v>178</v>
      </c>
      <c r="P80" s="320">
        <v>74</v>
      </c>
      <c r="Q80" s="320">
        <v>252</v>
      </c>
      <c r="R80" s="320">
        <v>150</v>
      </c>
      <c r="S80" s="320">
        <v>71</v>
      </c>
      <c r="T80" s="320">
        <v>221</v>
      </c>
      <c r="U80" s="320">
        <v>154</v>
      </c>
      <c r="V80" s="320">
        <v>58</v>
      </c>
      <c r="W80" s="320">
        <f t="shared" si="7"/>
        <v>212</v>
      </c>
      <c r="X80" s="320">
        <v>119</v>
      </c>
      <c r="Y80" s="320">
        <v>60</v>
      </c>
      <c r="Z80" s="320">
        <f t="shared" si="8"/>
        <v>179</v>
      </c>
      <c r="AA80" s="320">
        <v>96</v>
      </c>
      <c r="AB80" s="320">
        <v>57</v>
      </c>
      <c r="AC80" s="320">
        <v>153</v>
      </c>
      <c r="AD80" s="320">
        <v>87</v>
      </c>
      <c r="AE80" s="320">
        <v>51</v>
      </c>
      <c r="AF80" s="320">
        <v>138</v>
      </c>
      <c r="AH80" s="334">
        <f t="shared" si="9"/>
        <v>-9.375</v>
      </c>
      <c r="AI80" s="334">
        <f t="shared" si="10"/>
        <v>-10.526315789473683</v>
      </c>
      <c r="AJ80" s="334">
        <f t="shared" si="11"/>
        <v>-9.8039215686274517</v>
      </c>
      <c r="AK80" s="322"/>
    </row>
    <row r="81" spans="1:37" s="304" customFormat="1" x14ac:dyDescent="0.25">
      <c r="A81" s="377" t="s">
        <v>235</v>
      </c>
      <c r="B81" s="377">
        <v>17</v>
      </c>
      <c r="C81" s="320">
        <v>940</v>
      </c>
      <c r="D81" s="320">
        <v>406</v>
      </c>
      <c r="E81" s="320">
        <v>1346</v>
      </c>
      <c r="F81" s="320">
        <v>776</v>
      </c>
      <c r="G81" s="320">
        <v>337</v>
      </c>
      <c r="H81" s="320">
        <v>1113</v>
      </c>
      <c r="I81" s="320">
        <v>645</v>
      </c>
      <c r="J81" s="320">
        <v>298</v>
      </c>
      <c r="K81" s="320">
        <v>943</v>
      </c>
      <c r="L81" s="320">
        <v>552</v>
      </c>
      <c r="M81" s="320">
        <v>236</v>
      </c>
      <c r="N81" s="320">
        <v>788</v>
      </c>
      <c r="O81" s="320">
        <v>417</v>
      </c>
      <c r="P81" s="320">
        <v>218</v>
      </c>
      <c r="Q81" s="320">
        <v>635</v>
      </c>
      <c r="R81" s="320">
        <v>350</v>
      </c>
      <c r="S81" s="320">
        <v>156</v>
      </c>
      <c r="T81" s="320">
        <v>506</v>
      </c>
      <c r="U81" s="320">
        <v>384</v>
      </c>
      <c r="V81" s="320">
        <v>151</v>
      </c>
      <c r="W81" s="320">
        <f t="shared" si="7"/>
        <v>535</v>
      </c>
      <c r="X81" s="320">
        <v>257</v>
      </c>
      <c r="Y81" s="320">
        <v>104</v>
      </c>
      <c r="Z81" s="320">
        <f t="shared" si="8"/>
        <v>361</v>
      </c>
      <c r="AA81" s="320">
        <v>170</v>
      </c>
      <c r="AB81" s="320">
        <v>82</v>
      </c>
      <c r="AC81" s="320">
        <v>252</v>
      </c>
      <c r="AD81" s="320">
        <v>129</v>
      </c>
      <c r="AE81" s="320">
        <v>54</v>
      </c>
      <c r="AF81" s="320">
        <v>183</v>
      </c>
      <c r="AH81" s="334">
        <f t="shared" si="9"/>
        <v>-24.117647058823529</v>
      </c>
      <c r="AI81" s="334">
        <f t="shared" si="10"/>
        <v>-34.146341463414636</v>
      </c>
      <c r="AJ81" s="334">
        <f t="shared" si="11"/>
        <v>-27.380952380952383</v>
      </c>
      <c r="AK81" s="322"/>
    </row>
    <row r="82" spans="1:37" s="304" customFormat="1" x14ac:dyDescent="0.25">
      <c r="A82" s="377" t="s">
        <v>234</v>
      </c>
      <c r="B82" s="377">
        <v>9</v>
      </c>
      <c r="C82" s="320">
        <v>479</v>
      </c>
      <c r="D82" s="320">
        <v>230</v>
      </c>
      <c r="E82" s="320">
        <v>709</v>
      </c>
      <c r="F82" s="320">
        <v>411</v>
      </c>
      <c r="G82" s="320">
        <v>199</v>
      </c>
      <c r="H82" s="320">
        <v>610</v>
      </c>
      <c r="I82" s="320">
        <v>324</v>
      </c>
      <c r="J82" s="320">
        <v>184</v>
      </c>
      <c r="K82" s="320">
        <v>508</v>
      </c>
      <c r="L82" s="320">
        <v>315</v>
      </c>
      <c r="M82" s="320">
        <v>152</v>
      </c>
      <c r="N82" s="320">
        <v>467</v>
      </c>
      <c r="O82" s="320">
        <v>296</v>
      </c>
      <c r="P82" s="320">
        <v>139</v>
      </c>
      <c r="Q82" s="320">
        <v>435</v>
      </c>
      <c r="R82" s="320">
        <v>212</v>
      </c>
      <c r="S82" s="320">
        <v>122</v>
      </c>
      <c r="T82" s="320">
        <v>334</v>
      </c>
      <c r="U82" s="320">
        <v>190</v>
      </c>
      <c r="V82" s="320">
        <v>102</v>
      </c>
      <c r="W82" s="320">
        <f t="shared" si="7"/>
        <v>292</v>
      </c>
      <c r="X82" s="320">
        <v>133</v>
      </c>
      <c r="Y82" s="320">
        <v>76</v>
      </c>
      <c r="Z82" s="320">
        <f t="shared" si="8"/>
        <v>209</v>
      </c>
      <c r="AA82" s="320">
        <v>119</v>
      </c>
      <c r="AB82" s="320">
        <v>89</v>
      </c>
      <c r="AC82" s="320">
        <v>209</v>
      </c>
      <c r="AD82" s="320">
        <v>91</v>
      </c>
      <c r="AE82" s="320">
        <v>71</v>
      </c>
      <c r="AF82" s="320">
        <v>162</v>
      </c>
      <c r="AH82" s="334">
        <f t="shared" si="9"/>
        <v>-23.52941176470588</v>
      </c>
      <c r="AI82" s="334">
        <f t="shared" si="10"/>
        <v>-20.224719101123593</v>
      </c>
      <c r="AJ82" s="334">
        <f t="shared" si="11"/>
        <v>-22.488038277511961</v>
      </c>
      <c r="AK82" s="322"/>
    </row>
    <row r="83" spans="1:37" s="304" customFormat="1" x14ac:dyDescent="0.25">
      <c r="A83" s="377" t="s">
        <v>233</v>
      </c>
      <c r="B83" s="377">
        <v>19</v>
      </c>
      <c r="C83" s="320">
        <v>1421</v>
      </c>
      <c r="D83" s="320">
        <v>663</v>
      </c>
      <c r="E83" s="320">
        <v>2084</v>
      </c>
      <c r="F83" s="320">
        <v>1133</v>
      </c>
      <c r="G83" s="320">
        <v>469</v>
      </c>
      <c r="H83" s="320">
        <v>1602</v>
      </c>
      <c r="I83" s="320">
        <v>853</v>
      </c>
      <c r="J83" s="320">
        <v>404</v>
      </c>
      <c r="K83" s="320">
        <v>1257</v>
      </c>
      <c r="L83" s="320">
        <v>688</v>
      </c>
      <c r="M83" s="320">
        <v>366</v>
      </c>
      <c r="N83" s="320">
        <v>1054</v>
      </c>
      <c r="O83" s="320">
        <v>649</v>
      </c>
      <c r="P83" s="320">
        <v>284</v>
      </c>
      <c r="Q83" s="320">
        <v>933</v>
      </c>
      <c r="R83" s="320">
        <v>583</v>
      </c>
      <c r="S83" s="320">
        <v>283</v>
      </c>
      <c r="T83" s="320">
        <v>866</v>
      </c>
      <c r="U83" s="320">
        <v>486</v>
      </c>
      <c r="V83" s="320">
        <v>234</v>
      </c>
      <c r="W83" s="320">
        <f t="shared" si="7"/>
        <v>720</v>
      </c>
      <c r="X83" s="320">
        <v>299</v>
      </c>
      <c r="Y83" s="320">
        <v>144</v>
      </c>
      <c r="Z83" s="320">
        <f t="shared" si="8"/>
        <v>443</v>
      </c>
      <c r="AA83" s="320">
        <v>228</v>
      </c>
      <c r="AB83" s="320">
        <v>124</v>
      </c>
      <c r="AC83" s="320">
        <v>353</v>
      </c>
      <c r="AD83" s="320">
        <v>230</v>
      </c>
      <c r="AE83" s="320">
        <v>135</v>
      </c>
      <c r="AF83" s="320">
        <v>365</v>
      </c>
      <c r="AH83" s="334">
        <f t="shared" si="9"/>
        <v>0.8771929824561403</v>
      </c>
      <c r="AI83" s="334">
        <f t="shared" si="10"/>
        <v>8.870967741935484</v>
      </c>
      <c r="AJ83" s="334">
        <f t="shared" si="11"/>
        <v>3.3994334277620402</v>
      </c>
      <c r="AK83" s="322"/>
    </row>
    <row r="84" spans="1:37" s="304" customFormat="1" x14ac:dyDescent="0.25">
      <c r="A84" s="377" t="s">
        <v>232</v>
      </c>
      <c r="B84" s="377">
        <v>8</v>
      </c>
      <c r="C84" s="320">
        <v>510</v>
      </c>
      <c r="D84" s="320">
        <v>239</v>
      </c>
      <c r="E84" s="320">
        <v>749</v>
      </c>
      <c r="F84" s="320">
        <v>426</v>
      </c>
      <c r="G84" s="320">
        <v>206</v>
      </c>
      <c r="H84" s="320">
        <v>632</v>
      </c>
      <c r="I84" s="320">
        <v>372</v>
      </c>
      <c r="J84" s="320">
        <v>174</v>
      </c>
      <c r="K84" s="320">
        <v>546</v>
      </c>
      <c r="L84" s="320">
        <v>338</v>
      </c>
      <c r="M84" s="320">
        <v>142</v>
      </c>
      <c r="N84" s="320">
        <v>480</v>
      </c>
      <c r="O84" s="320">
        <v>259</v>
      </c>
      <c r="P84" s="320">
        <v>156</v>
      </c>
      <c r="Q84" s="320">
        <v>415</v>
      </c>
      <c r="R84" s="320">
        <v>228</v>
      </c>
      <c r="S84" s="320">
        <v>172</v>
      </c>
      <c r="T84" s="320">
        <v>400</v>
      </c>
      <c r="U84" s="320">
        <v>260</v>
      </c>
      <c r="V84" s="320">
        <v>147</v>
      </c>
      <c r="W84" s="320">
        <f t="shared" si="7"/>
        <v>407</v>
      </c>
      <c r="X84" s="320">
        <v>180</v>
      </c>
      <c r="Y84" s="320">
        <v>108</v>
      </c>
      <c r="Z84" s="320">
        <f t="shared" si="8"/>
        <v>288</v>
      </c>
      <c r="AA84" s="320">
        <v>184</v>
      </c>
      <c r="AB84" s="320">
        <v>112</v>
      </c>
      <c r="AC84" s="320">
        <v>296</v>
      </c>
      <c r="AD84" s="320">
        <v>136</v>
      </c>
      <c r="AE84" s="320">
        <v>94</v>
      </c>
      <c r="AF84" s="320">
        <v>230</v>
      </c>
      <c r="AH84" s="334">
        <f t="shared" si="9"/>
        <v>-26.086956521739129</v>
      </c>
      <c r="AI84" s="334">
        <f t="shared" si="10"/>
        <v>-16.071428571428573</v>
      </c>
      <c r="AJ84" s="334">
        <f t="shared" si="11"/>
        <v>-22.297297297297298</v>
      </c>
      <c r="AK84" s="322"/>
    </row>
    <row r="85" spans="1:37" s="304" customFormat="1" ht="15.75" customHeight="1" x14ac:dyDescent="0.25">
      <c r="A85" s="377" t="s">
        <v>231</v>
      </c>
      <c r="B85" s="377">
        <v>18</v>
      </c>
      <c r="C85" s="320">
        <v>2069</v>
      </c>
      <c r="D85" s="320">
        <v>1186</v>
      </c>
      <c r="E85" s="320">
        <v>3255</v>
      </c>
      <c r="F85" s="320">
        <v>1808</v>
      </c>
      <c r="G85" s="320">
        <v>989</v>
      </c>
      <c r="H85" s="320">
        <v>2797</v>
      </c>
      <c r="I85" s="320">
        <v>1546</v>
      </c>
      <c r="J85" s="320">
        <v>866</v>
      </c>
      <c r="K85" s="320">
        <v>2412</v>
      </c>
      <c r="L85" s="320">
        <v>1349</v>
      </c>
      <c r="M85" s="320">
        <v>775</v>
      </c>
      <c r="N85" s="320">
        <v>2124</v>
      </c>
      <c r="O85" s="320">
        <v>1355</v>
      </c>
      <c r="P85" s="320">
        <v>819</v>
      </c>
      <c r="Q85" s="320">
        <v>2174</v>
      </c>
      <c r="R85" s="320">
        <v>1033</v>
      </c>
      <c r="S85" s="320">
        <v>609</v>
      </c>
      <c r="T85" s="320">
        <v>1642</v>
      </c>
      <c r="U85" s="320">
        <v>1062</v>
      </c>
      <c r="V85" s="320">
        <v>562</v>
      </c>
      <c r="W85" s="320">
        <f t="shared" si="7"/>
        <v>1624</v>
      </c>
      <c r="X85" s="320">
        <v>837</v>
      </c>
      <c r="Y85" s="320">
        <v>458</v>
      </c>
      <c r="Z85" s="320">
        <f t="shared" si="8"/>
        <v>1295</v>
      </c>
      <c r="AA85" s="320">
        <v>620</v>
      </c>
      <c r="AB85" s="320">
        <v>414</v>
      </c>
      <c r="AC85" s="320">
        <v>1034</v>
      </c>
      <c r="AD85" s="320">
        <v>457</v>
      </c>
      <c r="AE85" s="320">
        <v>302</v>
      </c>
      <c r="AF85" s="320">
        <v>759</v>
      </c>
      <c r="AH85" s="334">
        <f t="shared" si="9"/>
        <v>-26.29032258064516</v>
      </c>
      <c r="AI85" s="334">
        <f t="shared" si="10"/>
        <v>-27.053140096618357</v>
      </c>
      <c r="AJ85" s="334">
        <f t="shared" si="11"/>
        <v>-26.595744680851062</v>
      </c>
      <c r="AK85" s="322"/>
    </row>
    <row r="86" spans="1:37" s="304" customFormat="1" ht="14.25" customHeight="1" x14ac:dyDescent="0.25">
      <c r="A86" s="377" t="s">
        <v>230</v>
      </c>
      <c r="B86" s="377">
        <v>8</v>
      </c>
      <c r="C86" s="320">
        <v>817</v>
      </c>
      <c r="D86" s="320">
        <v>339</v>
      </c>
      <c r="E86" s="320">
        <v>1156</v>
      </c>
      <c r="F86" s="320">
        <v>650</v>
      </c>
      <c r="G86" s="320">
        <v>270</v>
      </c>
      <c r="H86" s="320">
        <v>920</v>
      </c>
      <c r="I86" s="320">
        <v>622</v>
      </c>
      <c r="J86" s="320">
        <v>294</v>
      </c>
      <c r="K86" s="320">
        <v>916</v>
      </c>
      <c r="L86" s="320">
        <v>524</v>
      </c>
      <c r="M86" s="320">
        <v>285</v>
      </c>
      <c r="N86" s="320">
        <v>809</v>
      </c>
      <c r="O86" s="320">
        <v>458</v>
      </c>
      <c r="P86" s="320">
        <v>239</v>
      </c>
      <c r="Q86" s="320">
        <v>697</v>
      </c>
      <c r="R86" s="320">
        <v>359</v>
      </c>
      <c r="S86" s="320">
        <v>194</v>
      </c>
      <c r="T86" s="320">
        <v>553</v>
      </c>
      <c r="U86" s="320">
        <v>331</v>
      </c>
      <c r="V86" s="320">
        <v>181</v>
      </c>
      <c r="W86" s="320">
        <f t="shared" si="7"/>
        <v>512</v>
      </c>
      <c r="X86" s="320">
        <v>254</v>
      </c>
      <c r="Y86" s="320">
        <v>145</v>
      </c>
      <c r="Z86" s="320">
        <f t="shared" si="8"/>
        <v>399</v>
      </c>
      <c r="AA86" s="320">
        <v>225</v>
      </c>
      <c r="AB86" s="320">
        <v>147</v>
      </c>
      <c r="AC86" s="320">
        <v>372</v>
      </c>
      <c r="AD86" s="320">
        <v>203</v>
      </c>
      <c r="AE86" s="320">
        <v>120</v>
      </c>
      <c r="AF86" s="320">
        <v>323</v>
      </c>
      <c r="AH86" s="334">
        <f t="shared" si="9"/>
        <v>-9.7777777777777786</v>
      </c>
      <c r="AI86" s="334">
        <f t="shared" si="10"/>
        <v>-18.367346938775512</v>
      </c>
      <c r="AJ86" s="334">
        <f t="shared" si="11"/>
        <v>-13.172043010752688</v>
      </c>
      <c r="AK86" s="322"/>
    </row>
    <row r="87" spans="1:37" s="304" customFormat="1" x14ac:dyDescent="0.25">
      <c r="A87" s="377" t="s">
        <v>229</v>
      </c>
      <c r="B87" s="377">
        <v>12</v>
      </c>
      <c r="C87" s="320">
        <v>323</v>
      </c>
      <c r="D87" s="320">
        <v>167</v>
      </c>
      <c r="E87" s="320">
        <v>490</v>
      </c>
      <c r="F87" s="320">
        <v>235</v>
      </c>
      <c r="G87" s="320">
        <v>119</v>
      </c>
      <c r="H87" s="320">
        <v>354</v>
      </c>
      <c r="I87" s="320">
        <v>318</v>
      </c>
      <c r="J87" s="320">
        <v>170</v>
      </c>
      <c r="K87" s="320">
        <v>488</v>
      </c>
      <c r="L87" s="320">
        <v>261</v>
      </c>
      <c r="M87" s="320">
        <v>126</v>
      </c>
      <c r="N87" s="320">
        <v>387</v>
      </c>
      <c r="O87" s="320">
        <v>222</v>
      </c>
      <c r="P87" s="320">
        <v>109</v>
      </c>
      <c r="Q87" s="320">
        <v>331</v>
      </c>
      <c r="R87" s="320">
        <v>191</v>
      </c>
      <c r="S87" s="320">
        <v>108</v>
      </c>
      <c r="T87" s="320">
        <v>299</v>
      </c>
      <c r="U87" s="320">
        <v>197</v>
      </c>
      <c r="V87" s="320">
        <v>104</v>
      </c>
      <c r="W87" s="320">
        <f t="shared" si="7"/>
        <v>301</v>
      </c>
      <c r="X87" s="320">
        <v>116</v>
      </c>
      <c r="Y87" s="320">
        <v>74</v>
      </c>
      <c r="Z87" s="320">
        <f t="shared" si="8"/>
        <v>190</v>
      </c>
      <c r="AA87" s="320">
        <v>102</v>
      </c>
      <c r="AB87" s="320">
        <v>80</v>
      </c>
      <c r="AC87" s="320">
        <v>182</v>
      </c>
      <c r="AD87" s="320">
        <v>78</v>
      </c>
      <c r="AE87" s="320">
        <v>55</v>
      </c>
      <c r="AF87" s="320">
        <v>133</v>
      </c>
      <c r="AH87" s="334">
        <f t="shared" si="9"/>
        <v>-23.52941176470588</v>
      </c>
      <c r="AI87" s="334">
        <f t="shared" si="10"/>
        <v>-31.25</v>
      </c>
      <c r="AJ87" s="334">
        <f t="shared" si="11"/>
        <v>-26.923076923076923</v>
      </c>
      <c r="AK87" s="322"/>
    </row>
    <row r="88" spans="1:37" s="304" customFormat="1" x14ac:dyDescent="0.25">
      <c r="A88" s="377" t="s">
        <v>228</v>
      </c>
      <c r="B88" s="377">
        <v>8</v>
      </c>
      <c r="C88" s="320">
        <v>573</v>
      </c>
      <c r="D88" s="320">
        <v>224</v>
      </c>
      <c r="E88" s="320">
        <v>797</v>
      </c>
      <c r="F88" s="320">
        <v>480</v>
      </c>
      <c r="G88" s="320">
        <v>218</v>
      </c>
      <c r="H88" s="320">
        <v>698</v>
      </c>
      <c r="I88" s="320">
        <v>421</v>
      </c>
      <c r="J88" s="320">
        <v>189</v>
      </c>
      <c r="K88" s="320">
        <v>610</v>
      </c>
      <c r="L88" s="320">
        <v>339</v>
      </c>
      <c r="M88" s="320">
        <v>178</v>
      </c>
      <c r="N88" s="320">
        <v>517</v>
      </c>
      <c r="O88" s="320">
        <v>302</v>
      </c>
      <c r="P88" s="320">
        <v>148</v>
      </c>
      <c r="Q88" s="320">
        <v>450</v>
      </c>
      <c r="R88" s="320">
        <v>187</v>
      </c>
      <c r="S88" s="320">
        <v>96</v>
      </c>
      <c r="T88" s="320">
        <v>283</v>
      </c>
      <c r="U88" s="320">
        <v>221</v>
      </c>
      <c r="V88" s="320">
        <v>118</v>
      </c>
      <c r="W88" s="320">
        <f t="shared" si="7"/>
        <v>339</v>
      </c>
      <c r="X88" s="320">
        <v>151</v>
      </c>
      <c r="Y88" s="320">
        <v>94</v>
      </c>
      <c r="Z88" s="320">
        <f t="shared" si="8"/>
        <v>245</v>
      </c>
      <c r="AA88" s="320">
        <v>116</v>
      </c>
      <c r="AB88" s="320">
        <v>62</v>
      </c>
      <c r="AC88" s="320">
        <v>178</v>
      </c>
      <c r="AD88" s="320">
        <v>104</v>
      </c>
      <c r="AE88" s="320">
        <v>53</v>
      </c>
      <c r="AF88" s="320">
        <v>157</v>
      </c>
      <c r="AH88" s="334">
        <f t="shared" si="9"/>
        <v>-10.344827586206897</v>
      </c>
      <c r="AI88" s="334">
        <f t="shared" si="10"/>
        <v>-14.516129032258066</v>
      </c>
      <c r="AJ88" s="334">
        <f t="shared" si="11"/>
        <v>-11.797752808988763</v>
      </c>
      <c r="AK88" s="322"/>
    </row>
    <row r="89" spans="1:37" s="304" customFormat="1" x14ac:dyDescent="0.25">
      <c r="A89" s="377" t="s">
        <v>227</v>
      </c>
      <c r="B89" s="377">
        <v>12</v>
      </c>
      <c r="C89" s="320">
        <v>8471</v>
      </c>
      <c r="D89" s="320">
        <v>4717</v>
      </c>
      <c r="E89" s="320">
        <v>13188</v>
      </c>
      <c r="F89" s="320">
        <v>7429</v>
      </c>
      <c r="G89" s="320">
        <v>4224</v>
      </c>
      <c r="H89" s="320">
        <v>11653</v>
      </c>
      <c r="I89" s="320">
        <v>6603</v>
      </c>
      <c r="J89" s="320">
        <v>3838</v>
      </c>
      <c r="K89" s="320">
        <v>10441</v>
      </c>
      <c r="L89" s="320">
        <v>5625</v>
      </c>
      <c r="M89" s="320">
        <v>3288</v>
      </c>
      <c r="N89" s="320">
        <v>8913</v>
      </c>
      <c r="O89" s="320">
        <v>5241</v>
      </c>
      <c r="P89" s="320">
        <v>3147</v>
      </c>
      <c r="Q89" s="320">
        <v>8388</v>
      </c>
      <c r="R89" s="320">
        <v>4390</v>
      </c>
      <c r="S89" s="320">
        <v>2740</v>
      </c>
      <c r="T89" s="320">
        <v>7130</v>
      </c>
      <c r="U89" s="320">
        <v>4254</v>
      </c>
      <c r="V89" s="320">
        <v>2596</v>
      </c>
      <c r="W89" s="320">
        <f t="shared" si="7"/>
        <v>6850</v>
      </c>
      <c r="X89" s="320">
        <v>3647</v>
      </c>
      <c r="Y89" s="320">
        <v>2321</v>
      </c>
      <c r="Z89" s="320">
        <f t="shared" si="8"/>
        <v>5968</v>
      </c>
      <c r="AA89" s="320">
        <v>3104</v>
      </c>
      <c r="AB89" s="320">
        <v>2328</v>
      </c>
      <c r="AC89" s="320">
        <v>5434</v>
      </c>
      <c r="AD89" s="320">
        <v>2775</v>
      </c>
      <c r="AE89" s="320">
        <v>2004</v>
      </c>
      <c r="AF89" s="320">
        <v>4779</v>
      </c>
      <c r="AH89" s="334">
        <f t="shared" si="9"/>
        <v>-10.599226804123711</v>
      </c>
      <c r="AI89" s="334">
        <f t="shared" si="10"/>
        <v>-13.917525773195877</v>
      </c>
      <c r="AJ89" s="334">
        <f t="shared" si="11"/>
        <v>-12.053735737946264</v>
      </c>
      <c r="AK89" s="322"/>
    </row>
    <row r="90" spans="1:37" s="304" customFormat="1" x14ac:dyDescent="0.25">
      <c r="A90" s="377" t="s">
        <v>226</v>
      </c>
      <c r="B90" s="377">
        <v>5</v>
      </c>
      <c r="C90" s="320">
        <v>301</v>
      </c>
      <c r="D90" s="320">
        <v>152</v>
      </c>
      <c r="E90" s="320">
        <v>453</v>
      </c>
      <c r="F90" s="320">
        <v>238</v>
      </c>
      <c r="G90" s="320">
        <v>112</v>
      </c>
      <c r="H90" s="320">
        <v>350</v>
      </c>
      <c r="I90" s="320">
        <v>223</v>
      </c>
      <c r="J90" s="320">
        <v>115</v>
      </c>
      <c r="K90" s="320">
        <v>338</v>
      </c>
      <c r="L90" s="320">
        <v>183</v>
      </c>
      <c r="M90" s="320">
        <v>92</v>
      </c>
      <c r="N90" s="320">
        <v>275</v>
      </c>
      <c r="O90" s="320">
        <v>163</v>
      </c>
      <c r="P90" s="320">
        <v>68</v>
      </c>
      <c r="Q90" s="320">
        <v>231</v>
      </c>
      <c r="R90" s="320">
        <v>146</v>
      </c>
      <c r="S90" s="320">
        <v>56</v>
      </c>
      <c r="T90" s="320">
        <v>202</v>
      </c>
      <c r="U90" s="320">
        <v>110</v>
      </c>
      <c r="V90" s="320">
        <v>52</v>
      </c>
      <c r="W90" s="320">
        <f t="shared" si="7"/>
        <v>162</v>
      </c>
      <c r="X90" s="320">
        <v>86</v>
      </c>
      <c r="Y90" s="320">
        <v>49</v>
      </c>
      <c r="Z90" s="320">
        <f t="shared" si="8"/>
        <v>135</v>
      </c>
      <c r="AA90" s="320">
        <v>84</v>
      </c>
      <c r="AB90" s="320">
        <v>42</v>
      </c>
      <c r="AC90" s="320">
        <v>126</v>
      </c>
      <c r="AD90" s="320">
        <v>64</v>
      </c>
      <c r="AE90" s="320">
        <v>39</v>
      </c>
      <c r="AF90" s="320">
        <v>103</v>
      </c>
      <c r="AH90" s="334">
        <f t="shared" si="9"/>
        <v>-23.809523809523807</v>
      </c>
      <c r="AI90" s="334">
        <f t="shared" si="10"/>
        <v>-7.1428571428571423</v>
      </c>
      <c r="AJ90" s="334">
        <f t="shared" si="11"/>
        <v>-18.253968253968253</v>
      </c>
      <c r="AK90" s="322"/>
    </row>
    <row r="91" spans="1:37" s="304" customFormat="1" x14ac:dyDescent="0.25">
      <c r="A91" s="377" t="s">
        <v>310</v>
      </c>
      <c r="B91" s="377">
        <v>15</v>
      </c>
      <c r="C91" s="320">
        <v>5018</v>
      </c>
      <c r="D91" s="320">
        <v>2315</v>
      </c>
      <c r="E91" s="320">
        <v>7333</v>
      </c>
      <c r="F91" s="320">
        <v>4111</v>
      </c>
      <c r="G91" s="320">
        <v>1859</v>
      </c>
      <c r="H91" s="320">
        <v>5970</v>
      </c>
      <c r="I91" s="320">
        <v>3416</v>
      </c>
      <c r="J91" s="320">
        <v>1524</v>
      </c>
      <c r="K91" s="320">
        <v>4940</v>
      </c>
      <c r="L91" s="320">
        <v>2852</v>
      </c>
      <c r="M91" s="320">
        <v>1271</v>
      </c>
      <c r="N91" s="320">
        <v>4123</v>
      </c>
      <c r="O91" s="320">
        <v>2707</v>
      </c>
      <c r="P91" s="320">
        <v>1222</v>
      </c>
      <c r="Q91" s="320">
        <v>3929</v>
      </c>
      <c r="R91" s="320">
        <v>2415</v>
      </c>
      <c r="S91" s="320">
        <v>1098</v>
      </c>
      <c r="T91" s="320">
        <v>3513</v>
      </c>
      <c r="U91" s="320">
        <v>2237</v>
      </c>
      <c r="V91" s="320">
        <v>1032</v>
      </c>
      <c r="W91" s="320">
        <v>3270</v>
      </c>
      <c r="X91" s="320">
        <v>1604</v>
      </c>
      <c r="Y91" s="320">
        <v>737</v>
      </c>
      <c r="Z91" s="320">
        <f t="shared" si="8"/>
        <v>2341</v>
      </c>
      <c r="AA91" s="320">
        <v>1022</v>
      </c>
      <c r="AB91" s="320">
        <v>577</v>
      </c>
      <c r="AC91" s="320">
        <v>1599</v>
      </c>
      <c r="AD91" s="320">
        <v>773</v>
      </c>
      <c r="AE91" s="320">
        <v>424</v>
      </c>
      <c r="AF91" s="320">
        <v>1197</v>
      </c>
      <c r="AH91" s="334">
        <f t="shared" si="9"/>
        <v>-24.363992172211351</v>
      </c>
      <c r="AI91" s="334">
        <f t="shared" si="10"/>
        <v>-26.516464471403811</v>
      </c>
      <c r="AJ91" s="334">
        <f t="shared" si="11"/>
        <v>-25.140712945590991</v>
      </c>
      <c r="AK91" s="322"/>
    </row>
    <row r="92" spans="1:37" s="304" customFormat="1" x14ac:dyDescent="0.25">
      <c r="A92" s="377" t="s">
        <v>225</v>
      </c>
      <c r="B92" s="377">
        <v>20</v>
      </c>
      <c r="C92" s="320">
        <v>940</v>
      </c>
      <c r="D92" s="320">
        <v>565</v>
      </c>
      <c r="E92" s="320">
        <v>1505</v>
      </c>
      <c r="F92" s="320">
        <v>721</v>
      </c>
      <c r="G92" s="320">
        <v>432</v>
      </c>
      <c r="H92" s="320">
        <v>1153</v>
      </c>
      <c r="I92" s="320">
        <v>680</v>
      </c>
      <c r="J92" s="320">
        <v>378</v>
      </c>
      <c r="K92" s="320">
        <v>1058</v>
      </c>
      <c r="L92" s="320">
        <v>563</v>
      </c>
      <c r="M92" s="320">
        <v>341</v>
      </c>
      <c r="N92" s="320">
        <v>904</v>
      </c>
      <c r="O92" s="320">
        <v>547</v>
      </c>
      <c r="P92" s="320">
        <v>335</v>
      </c>
      <c r="Q92" s="320">
        <v>882</v>
      </c>
      <c r="R92" s="320">
        <v>543</v>
      </c>
      <c r="S92" s="320">
        <v>280</v>
      </c>
      <c r="T92" s="320">
        <v>823</v>
      </c>
      <c r="U92" s="320">
        <v>446</v>
      </c>
      <c r="V92" s="320">
        <v>244</v>
      </c>
      <c r="W92" s="320">
        <f t="shared" ref="W92:W113" si="12">U92+V92</f>
        <v>690</v>
      </c>
      <c r="X92" s="320">
        <v>277</v>
      </c>
      <c r="Y92" s="320">
        <v>159</v>
      </c>
      <c r="Z92" s="320">
        <f t="shared" si="8"/>
        <v>436</v>
      </c>
      <c r="AA92" s="320">
        <v>247</v>
      </c>
      <c r="AB92" s="320">
        <v>191</v>
      </c>
      <c r="AC92" s="320">
        <v>438</v>
      </c>
      <c r="AD92" s="320">
        <v>165</v>
      </c>
      <c r="AE92" s="320">
        <v>143</v>
      </c>
      <c r="AF92" s="320">
        <v>308</v>
      </c>
      <c r="AH92" s="334">
        <f t="shared" si="9"/>
        <v>-33.198380566801625</v>
      </c>
      <c r="AI92" s="334">
        <f t="shared" si="10"/>
        <v>-25.130890052356019</v>
      </c>
      <c r="AJ92" s="334">
        <f t="shared" si="11"/>
        <v>-29.68036529680365</v>
      </c>
      <c r="AK92" s="322"/>
    </row>
    <row r="93" spans="1:37" s="304" customFormat="1" x14ac:dyDescent="0.25">
      <c r="A93" s="377" t="s">
        <v>224</v>
      </c>
      <c r="B93" s="377">
        <v>7</v>
      </c>
      <c r="C93" s="320">
        <v>378</v>
      </c>
      <c r="D93" s="320">
        <v>220</v>
      </c>
      <c r="E93" s="320">
        <v>598</v>
      </c>
      <c r="F93" s="320">
        <v>369</v>
      </c>
      <c r="G93" s="320">
        <v>212</v>
      </c>
      <c r="H93" s="320">
        <v>581</v>
      </c>
      <c r="I93" s="320">
        <v>318</v>
      </c>
      <c r="J93" s="320">
        <v>192</v>
      </c>
      <c r="K93" s="320">
        <v>510</v>
      </c>
      <c r="L93" s="320">
        <v>290</v>
      </c>
      <c r="M93" s="320">
        <v>149</v>
      </c>
      <c r="N93" s="320">
        <v>439</v>
      </c>
      <c r="O93" s="320">
        <v>246</v>
      </c>
      <c r="P93" s="320">
        <v>132</v>
      </c>
      <c r="Q93" s="320">
        <v>378</v>
      </c>
      <c r="R93" s="320">
        <v>182</v>
      </c>
      <c r="S93" s="320">
        <v>103</v>
      </c>
      <c r="T93" s="320">
        <v>285</v>
      </c>
      <c r="U93" s="320">
        <v>173</v>
      </c>
      <c r="V93" s="320">
        <v>116</v>
      </c>
      <c r="W93" s="320">
        <f t="shared" si="12"/>
        <v>289</v>
      </c>
      <c r="X93" s="320">
        <v>135</v>
      </c>
      <c r="Y93" s="320">
        <v>89</v>
      </c>
      <c r="Z93" s="320">
        <f t="shared" si="8"/>
        <v>224</v>
      </c>
      <c r="AA93" s="320">
        <v>91</v>
      </c>
      <c r="AB93" s="320">
        <v>72</v>
      </c>
      <c r="AC93" s="320">
        <v>163</v>
      </c>
      <c r="AD93" s="320">
        <v>81</v>
      </c>
      <c r="AE93" s="320">
        <v>56</v>
      </c>
      <c r="AF93" s="320">
        <v>137</v>
      </c>
      <c r="AH93" s="334">
        <f t="shared" si="9"/>
        <v>-10.989010989010989</v>
      </c>
      <c r="AI93" s="334">
        <f t="shared" si="10"/>
        <v>-22.222222222222221</v>
      </c>
      <c r="AJ93" s="334">
        <f t="shared" si="11"/>
        <v>-15.950920245398773</v>
      </c>
      <c r="AK93" s="322"/>
    </row>
    <row r="94" spans="1:37" s="304" customFormat="1" x14ac:dyDescent="0.25">
      <c r="A94" s="377" t="s">
        <v>223</v>
      </c>
      <c r="B94" s="377">
        <v>9</v>
      </c>
      <c r="C94" s="320">
        <v>448</v>
      </c>
      <c r="D94" s="320">
        <v>218</v>
      </c>
      <c r="E94" s="320">
        <v>666</v>
      </c>
      <c r="F94" s="320">
        <v>354</v>
      </c>
      <c r="G94" s="320">
        <v>173</v>
      </c>
      <c r="H94" s="320">
        <v>527</v>
      </c>
      <c r="I94" s="320">
        <v>331</v>
      </c>
      <c r="J94" s="320">
        <v>189</v>
      </c>
      <c r="K94" s="320">
        <v>520</v>
      </c>
      <c r="L94" s="320">
        <v>304</v>
      </c>
      <c r="M94" s="320">
        <v>165</v>
      </c>
      <c r="N94" s="320">
        <v>469</v>
      </c>
      <c r="O94" s="320">
        <v>273</v>
      </c>
      <c r="P94" s="320">
        <v>152</v>
      </c>
      <c r="Q94" s="320">
        <v>425</v>
      </c>
      <c r="R94" s="320">
        <v>216</v>
      </c>
      <c r="S94" s="320">
        <v>118</v>
      </c>
      <c r="T94" s="320">
        <v>334</v>
      </c>
      <c r="U94" s="320">
        <v>189</v>
      </c>
      <c r="V94" s="320">
        <v>106</v>
      </c>
      <c r="W94" s="320">
        <f t="shared" si="12"/>
        <v>295</v>
      </c>
      <c r="X94" s="320">
        <v>136</v>
      </c>
      <c r="Y94" s="320">
        <v>82</v>
      </c>
      <c r="Z94" s="320">
        <f t="shared" si="8"/>
        <v>218</v>
      </c>
      <c r="AA94" s="320">
        <v>95</v>
      </c>
      <c r="AB94" s="320">
        <v>71</v>
      </c>
      <c r="AC94" s="320">
        <v>166</v>
      </c>
      <c r="AD94" s="320">
        <v>74</v>
      </c>
      <c r="AE94" s="320">
        <v>73</v>
      </c>
      <c r="AF94" s="320">
        <v>147</v>
      </c>
      <c r="AH94" s="334">
        <f t="shared" si="9"/>
        <v>-22.105263157894736</v>
      </c>
      <c r="AI94" s="334">
        <f t="shared" si="10"/>
        <v>2.8169014084507045</v>
      </c>
      <c r="AJ94" s="334">
        <f t="shared" si="11"/>
        <v>-11.445783132530121</v>
      </c>
      <c r="AK94" s="322"/>
    </row>
    <row r="95" spans="1:37" s="304" customFormat="1" x14ac:dyDescent="0.25">
      <c r="A95" s="377" t="s">
        <v>222</v>
      </c>
      <c r="B95" s="377">
        <v>19</v>
      </c>
      <c r="C95" s="320">
        <v>1468</v>
      </c>
      <c r="D95" s="320">
        <v>830</v>
      </c>
      <c r="E95" s="320">
        <v>2298</v>
      </c>
      <c r="F95" s="320">
        <v>1192</v>
      </c>
      <c r="G95" s="320">
        <v>699</v>
      </c>
      <c r="H95" s="320">
        <v>1891</v>
      </c>
      <c r="I95" s="320">
        <v>1001</v>
      </c>
      <c r="J95" s="320">
        <v>500</v>
      </c>
      <c r="K95" s="320">
        <v>1501</v>
      </c>
      <c r="L95" s="320">
        <v>856</v>
      </c>
      <c r="M95" s="320">
        <v>445</v>
      </c>
      <c r="N95" s="320">
        <v>1301</v>
      </c>
      <c r="O95" s="320">
        <v>752</v>
      </c>
      <c r="P95" s="320">
        <v>399</v>
      </c>
      <c r="Q95" s="320">
        <v>1151</v>
      </c>
      <c r="R95" s="320">
        <v>675</v>
      </c>
      <c r="S95" s="320">
        <v>341</v>
      </c>
      <c r="T95" s="320">
        <v>1016</v>
      </c>
      <c r="U95" s="320">
        <v>646</v>
      </c>
      <c r="V95" s="320">
        <v>327</v>
      </c>
      <c r="W95" s="320">
        <f t="shared" si="12"/>
        <v>973</v>
      </c>
      <c r="X95" s="320">
        <v>585</v>
      </c>
      <c r="Y95" s="320">
        <v>277</v>
      </c>
      <c r="Z95" s="320">
        <f t="shared" si="8"/>
        <v>862</v>
      </c>
      <c r="AA95" s="320">
        <v>512</v>
      </c>
      <c r="AB95" s="320">
        <v>291</v>
      </c>
      <c r="AC95" s="320">
        <v>803</v>
      </c>
      <c r="AD95" s="320">
        <v>360</v>
      </c>
      <c r="AE95" s="320">
        <v>236</v>
      </c>
      <c r="AF95" s="320">
        <v>596</v>
      </c>
      <c r="AH95" s="334">
        <f t="shared" si="9"/>
        <v>-29.6875</v>
      </c>
      <c r="AI95" s="334">
        <f t="shared" si="10"/>
        <v>-18.900343642611684</v>
      </c>
      <c r="AJ95" s="334">
        <f t="shared" si="11"/>
        <v>-25.778331257783311</v>
      </c>
      <c r="AK95" s="322"/>
    </row>
    <row r="96" spans="1:37" s="304" customFormat="1" x14ac:dyDescent="0.25">
      <c r="A96" s="377" t="s">
        <v>221</v>
      </c>
      <c r="B96" s="377">
        <v>3</v>
      </c>
      <c r="C96" s="320">
        <v>121</v>
      </c>
      <c r="D96" s="320">
        <v>51</v>
      </c>
      <c r="E96" s="320">
        <v>172</v>
      </c>
      <c r="F96" s="320">
        <v>106</v>
      </c>
      <c r="G96" s="320">
        <v>43</v>
      </c>
      <c r="H96" s="320">
        <v>149</v>
      </c>
      <c r="I96" s="320">
        <v>85</v>
      </c>
      <c r="J96" s="320">
        <v>51</v>
      </c>
      <c r="K96" s="320">
        <v>136</v>
      </c>
      <c r="L96" s="320">
        <v>78</v>
      </c>
      <c r="M96" s="320">
        <v>46</v>
      </c>
      <c r="N96" s="320">
        <v>124</v>
      </c>
      <c r="O96" s="320">
        <v>69</v>
      </c>
      <c r="P96" s="320">
        <v>22</v>
      </c>
      <c r="Q96" s="320">
        <v>91</v>
      </c>
      <c r="R96" s="320">
        <v>41</v>
      </c>
      <c r="S96" s="320">
        <v>22</v>
      </c>
      <c r="T96" s="320">
        <v>63</v>
      </c>
      <c r="U96" s="320">
        <v>49</v>
      </c>
      <c r="V96" s="320">
        <v>19</v>
      </c>
      <c r="W96" s="320">
        <f t="shared" si="12"/>
        <v>68</v>
      </c>
      <c r="X96" s="320">
        <v>41</v>
      </c>
      <c r="Y96" s="320">
        <v>15</v>
      </c>
      <c r="Z96" s="320">
        <f t="shared" si="8"/>
        <v>56</v>
      </c>
      <c r="AA96" s="320">
        <v>33</v>
      </c>
      <c r="AB96" s="320">
        <v>11</v>
      </c>
      <c r="AC96" s="320">
        <v>44</v>
      </c>
      <c r="AD96" s="320">
        <v>29</v>
      </c>
      <c r="AE96" s="320">
        <v>17</v>
      </c>
      <c r="AF96" s="320">
        <v>46</v>
      </c>
      <c r="AH96" s="334">
        <f t="shared" si="9"/>
        <v>-12.121212121212121</v>
      </c>
      <c r="AI96" s="334">
        <f t="shared" si="10"/>
        <v>54.54545454545454</v>
      </c>
      <c r="AJ96" s="334">
        <f t="shared" si="11"/>
        <v>4.5454545454545459</v>
      </c>
      <c r="AK96" s="322"/>
    </row>
    <row r="97" spans="1:37" s="304" customFormat="1" x14ac:dyDescent="0.25">
      <c r="A97" s="377" t="s">
        <v>220</v>
      </c>
      <c r="B97" s="377">
        <v>16</v>
      </c>
      <c r="C97" s="320">
        <v>1736</v>
      </c>
      <c r="D97" s="320">
        <v>798</v>
      </c>
      <c r="E97" s="320">
        <v>2534</v>
      </c>
      <c r="F97" s="320">
        <v>1524</v>
      </c>
      <c r="G97" s="320">
        <v>775</v>
      </c>
      <c r="H97" s="320">
        <v>2299</v>
      </c>
      <c r="I97" s="320">
        <v>1334</v>
      </c>
      <c r="J97" s="320">
        <v>700</v>
      </c>
      <c r="K97" s="320">
        <v>2034</v>
      </c>
      <c r="L97" s="320">
        <v>1160</v>
      </c>
      <c r="M97" s="320">
        <v>581</v>
      </c>
      <c r="N97" s="320">
        <v>1741</v>
      </c>
      <c r="O97" s="320">
        <v>1056</v>
      </c>
      <c r="P97" s="320">
        <v>507</v>
      </c>
      <c r="Q97" s="320">
        <v>1563</v>
      </c>
      <c r="R97" s="320">
        <v>894</v>
      </c>
      <c r="S97" s="320">
        <v>435</v>
      </c>
      <c r="T97" s="320">
        <v>1329</v>
      </c>
      <c r="U97" s="320">
        <v>911</v>
      </c>
      <c r="V97" s="320">
        <v>445</v>
      </c>
      <c r="W97" s="320">
        <f t="shared" si="12"/>
        <v>1356</v>
      </c>
      <c r="X97" s="320">
        <v>614</v>
      </c>
      <c r="Y97" s="320">
        <v>306</v>
      </c>
      <c r="Z97" s="320">
        <f t="shared" si="8"/>
        <v>920</v>
      </c>
      <c r="AA97" s="320">
        <v>568</v>
      </c>
      <c r="AB97" s="320">
        <v>286</v>
      </c>
      <c r="AC97" s="320">
        <v>854</v>
      </c>
      <c r="AD97" s="320">
        <v>456</v>
      </c>
      <c r="AE97" s="320">
        <v>246</v>
      </c>
      <c r="AF97" s="320">
        <v>702</v>
      </c>
      <c r="AH97" s="334">
        <f t="shared" si="9"/>
        <v>-19.718309859154928</v>
      </c>
      <c r="AI97" s="334">
        <f t="shared" si="10"/>
        <v>-13.986013986013987</v>
      </c>
      <c r="AJ97" s="334">
        <f t="shared" si="11"/>
        <v>-17.798594847775178</v>
      </c>
      <c r="AK97" s="322"/>
    </row>
    <row r="98" spans="1:37" s="304" customFormat="1" x14ac:dyDescent="0.25">
      <c r="A98" s="377" t="s">
        <v>219</v>
      </c>
      <c r="B98" s="377">
        <v>13</v>
      </c>
      <c r="C98" s="320">
        <v>831</v>
      </c>
      <c r="D98" s="320">
        <v>382</v>
      </c>
      <c r="E98" s="320">
        <v>1213</v>
      </c>
      <c r="F98" s="320">
        <v>692</v>
      </c>
      <c r="G98" s="320">
        <v>367</v>
      </c>
      <c r="H98" s="320">
        <v>1059</v>
      </c>
      <c r="I98" s="320">
        <v>586</v>
      </c>
      <c r="J98" s="320">
        <v>324</v>
      </c>
      <c r="K98" s="320">
        <v>910</v>
      </c>
      <c r="L98" s="320">
        <v>474</v>
      </c>
      <c r="M98" s="320">
        <v>242</v>
      </c>
      <c r="N98" s="320">
        <v>716</v>
      </c>
      <c r="O98" s="320">
        <v>395</v>
      </c>
      <c r="P98" s="320">
        <v>203</v>
      </c>
      <c r="Q98" s="320">
        <v>598</v>
      </c>
      <c r="R98" s="320">
        <v>330</v>
      </c>
      <c r="S98" s="320">
        <v>131</v>
      </c>
      <c r="T98" s="320">
        <v>461</v>
      </c>
      <c r="U98" s="320">
        <v>307</v>
      </c>
      <c r="V98" s="320">
        <v>146</v>
      </c>
      <c r="W98" s="320">
        <f t="shared" si="12"/>
        <v>453</v>
      </c>
      <c r="X98" s="320">
        <v>276</v>
      </c>
      <c r="Y98" s="320">
        <v>123</v>
      </c>
      <c r="Z98" s="320">
        <f t="shared" si="8"/>
        <v>399</v>
      </c>
      <c r="AA98" s="320">
        <v>179</v>
      </c>
      <c r="AB98" s="320">
        <v>100</v>
      </c>
      <c r="AC98" s="320">
        <v>279</v>
      </c>
      <c r="AD98" s="320">
        <v>122</v>
      </c>
      <c r="AE98" s="320">
        <v>85</v>
      </c>
      <c r="AF98" s="320">
        <v>207</v>
      </c>
      <c r="AH98" s="334">
        <f t="shared" si="9"/>
        <v>-31.843575418994412</v>
      </c>
      <c r="AI98" s="334">
        <f t="shared" si="10"/>
        <v>-15</v>
      </c>
      <c r="AJ98" s="334">
        <f t="shared" si="11"/>
        <v>-25.806451612903224</v>
      </c>
      <c r="AK98" s="322"/>
    </row>
    <row r="99" spans="1:37" s="304" customFormat="1" x14ac:dyDescent="0.25">
      <c r="A99" s="377" t="s">
        <v>218</v>
      </c>
      <c r="B99" s="377">
        <v>10</v>
      </c>
      <c r="C99" s="320">
        <v>593</v>
      </c>
      <c r="D99" s="320">
        <v>321</v>
      </c>
      <c r="E99" s="320">
        <v>914</v>
      </c>
      <c r="F99" s="320">
        <v>471</v>
      </c>
      <c r="G99" s="320">
        <v>283</v>
      </c>
      <c r="H99" s="320">
        <v>754</v>
      </c>
      <c r="I99" s="320">
        <v>388</v>
      </c>
      <c r="J99" s="320">
        <v>227</v>
      </c>
      <c r="K99" s="320">
        <v>615</v>
      </c>
      <c r="L99" s="320">
        <v>323</v>
      </c>
      <c r="M99" s="320">
        <v>209</v>
      </c>
      <c r="N99" s="320">
        <v>532</v>
      </c>
      <c r="O99" s="320">
        <v>265</v>
      </c>
      <c r="P99" s="320">
        <v>191</v>
      </c>
      <c r="Q99" s="320">
        <v>456</v>
      </c>
      <c r="R99" s="320">
        <v>235</v>
      </c>
      <c r="S99" s="320">
        <v>141</v>
      </c>
      <c r="T99" s="320">
        <v>376</v>
      </c>
      <c r="U99" s="320">
        <v>195</v>
      </c>
      <c r="V99" s="320">
        <v>119</v>
      </c>
      <c r="W99" s="320">
        <f t="shared" si="12"/>
        <v>314</v>
      </c>
      <c r="X99" s="320">
        <v>138</v>
      </c>
      <c r="Y99" s="320">
        <v>92</v>
      </c>
      <c r="Z99" s="320">
        <f t="shared" si="8"/>
        <v>230</v>
      </c>
      <c r="AA99" s="320">
        <v>105</v>
      </c>
      <c r="AB99" s="320">
        <v>70</v>
      </c>
      <c r="AC99" s="320">
        <v>175</v>
      </c>
      <c r="AD99" s="320">
        <v>99</v>
      </c>
      <c r="AE99" s="320">
        <v>58</v>
      </c>
      <c r="AF99" s="320">
        <v>157</v>
      </c>
      <c r="AH99" s="334">
        <f t="shared" si="9"/>
        <v>-5.7142857142857144</v>
      </c>
      <c r="AI99" s="334">
        <f t="shared" si="10"/>
        <v>-17.142857142857142</v>
      </c>
      <c r="AJ99" s="334">
        <f t="shared" si="11"/>
        <v>-10.285714285714285</v>
      </c>
      <c r="AK99" s="322"/>
    </row>
    <row r="100" spans="1:37" s="304" customFormat="1" x14ac:dyDescent="0.25">
      <c r="A100" s="377" t="s">
        <v>217</v>
      </c>
      <c r="B100" s="377">
        <v>1</v>
      </c>
      <c r="C100" s="320">
        <v>3161</v>
      </c>
      <c r="D100" s="320">
        <v>1917</v>
      </c>
      <c r="E100" s="320">
        <v>5078</v>
      </c>
      <c r="F100" s="320">
        <v>2642</v>
      </c>
      <c r="G100" s="320">
        <v>1571</v>
      </c>
      <c r="H100" s="320">
        <v>4213</v>
      </c>
      <c r="I100" s="320">
        <v>2338</v>
      </c>
      <c r="J100" s="320">
        <v>1403</v>
      </c>
      <c r="K100" s="320">
        <v>3741</v>
      </c>
      <c r="L100" s="320">
        <v>2325</v>
      </c>
      <c r="M100" s="320">
        <v>1264</v>
      </c>
      <c r="N100" s="320">
        <v>3589</v>
      </c>
      <c r="O100" s="320">
        <v>2009</v>
      </c>
      <c r="P100" s="320">
        <v>1152</v>
      </c>
      <c r="Q100" s="320">
        <v>3161</v>
      </c>
      <c r="R100" s="320">
        <v>1702</v>
      </c>
      <c r="S100" s="320">
        <v>1026</v>
      </c>
      <c r="T100" s="320">
        <v>2728</v>
      </c>
      <c r="U100" s="320">
        <v>1786</v>
      </c>
      <c r="V100" s="320">
        <v>1037</v>
      </c>
      <c r="W100" s="320">
        <f t="shared" si="12"/>
        <v>2823</v>
      </c>
      <c r="X100" s="320">
        <v>1477</v>
      </c>
      <c r="Y100" s="320">
        <v>959</v>
      </c>
      <c r="Z100" s="320">
        <f t="shared" si="8"/>
        <v>2436</v>
      </c>
      <c r="AA100" s="320">
        <v>1087</v>
      </c>
      <c r="AB100" s="320">
        <v>851</v>
      </c>
      <c r="AC100" s="320">
        <v>1938</v>
      </c>
      <c r="AD100" s="320">
        <v>913</v>
      </c>
      <c r="AE100" s="320">
        <v>718</v>
      </c>
      <c r="AF100" s="320">
        <v>1631</v>
      </c>
      <c r="AH100" s="334">
        <f t="shared" si="9"/>
        <v>-16.007359705611776</v>
      </c>
      <c r="AI100" s="334">
        <f t="shared" si="10"/>
        <v>-15.62867215041128</v>
      </c>
      <c r="AJ100" s="334">
        <f t="shared" si="11"/>
        <v>-15.841073271413828</v>
      </c>
      <c r="AK100" s="322"/>
    </row>
    <row r="101" spans="1:37" s="304" customFormat="1" x14ac:dyDescent="0.25">
      <c r="A101" s="377" t="s">
        <v>216</v>
      </c>
      <c r="B101" s="377">
        <v>19</v>
      </c>
      <c r="C101" s="320">
        <v>995</v>
      </c>
      <c r="D101" s="320">
        <v>544</v>
      </c>
      <c r="E101" s="320">
        <v>1539</v>
      </c>
      <c r="F101" s="320">
        <v>920</v>
      </c>
      <c r="G101" s="320">
        <v>458</v>
      </c>
      <c r="H101" s="320">
        <v>1378</v>
      </c>
      <c r="I101" s="320">
        <v>898</v>
      </c>
      <c r="J101" s="320">
        <v>438</v>
      </c>
      <c r="K101" s="320">
        <v>1336</v>
      </c>
      <c r="L101" s="320">
        <v>591</v>
      </c>
      <c r="M101" s="320">
        <v>318</v>
      </c>
      <c r="N101" s="320">
        <v>909</v>
      </c>
      <c r="O101" s="320">
        <v>521</v>
      </c>
      <c r="P101" s="320">
        <v>280</v>
      </c>
      <c r="Q101" s="320">
        <v>801</v>
      </c>
      <c r="R101" s="320">
        <v>472</v>
      </c>
      <c r="S101" s="320">
        <v>282</v>
      </c>
      <c r="T101" s="320">
        <v>754</v>
      </c>
      <c r="U101" s="320">
        <v>499</v>
      </c>
      <c r="V101" s="320">
        <v>245</v>
      </c>
      <c r="W101" s="320">
        <f t="shared" si="12"/>
        <v>744</v>
      </c>
      <c r="X101" s="320">
        <v>313</v>
      </c>
      <c r="Y101" s="320">
        <v>153</v>
      </c>
      <c r="Z101" s="320">
        <f t="shared" si="8"/>
        <v>466</v>
      </c>
      <c r="AA101" s="320">
        <v>265</v>
      </c>
      <c r="AB101" s="320">
        <v>165</v>
      </c>
      <c r="AC101" s="320">
        <v>430</v>
      </c>
      <c r="AD101" s="320">
        <v>185</v>
      </c>
      <c r="AE101" s="320">
        <v>124</v>
      </c>
      <c r="AF101" s="320">
        <v>309</v>
      </c>
      <c r="AH101" s="334">
        <f t="shared" si="9"/>
        <v>-30.188679245283019</v>
      </c>
      <c r="AI101" s="334">
        <f t="shared" si="10"/>
        <v>-24.848484848484848</v>
      </c>
      <c r="AJ101" s="334">
        <f t="shared" si="11"/>
        <v>-28.13953488372093</v>
      </c>
      <c r="AK101" s="322"/>
    </row>
    <row r="102" spans="1:37" s="304" customFormat="1" x14ac:dyDescent="0.25">
      <c r="A102" s="377" t="s">
        <v>4</v>
      </c>
      <c r="B102" s="377">
        <v>4</v>
      </c>
      <c r="C102" s="320">
        <v>300</v>
      </c>
      <c r="D102" s="320">
        <v>104</v>
      </c>
      <c r="E102" s="320">
        <v>404</v>
      </c>
      <c r="F102" s="320">
        <v>255</v>
      </c>
      <c r="G102" s="320">
        <v>98</v>
      </c>
      <c r="H102" s="320">
        <v>353</v>
      </c>
      <c r="I102" s="320">
        <v>244</v>
      </c>
      <c r="J102" s="320">
        <v>109</v>
      </c>
      <c r="K102" s="320">
        <v>353</v>
      </c>
      <c r="L102" s="320">
        <v>223</v>
      </c>
      <c r="M102" s="320">
        <v>90</v>
      </c>
      <c r="N102" s="320">
        <v>313</v>
      </c>
      <c r="O102" s="320">
        <v>179</v>
      </c>
      <c r="P102" s="320">
        <v>90</v>
      </c>
      <c r="Q102" s="320">
        <v>269</v>
      </c>
      <c r="R102" s="320">
        <v>161</v>
      </c>
      <c r="S102" s="320">
        <v>78</v>
      </c>
      <c r="T102" s="320">
        <v>239</v>
      </c>
      <c r="U102" s="320">
        <v>147</v>
      </c>
      <c r="V102" s="320">
        <v>67</v>
      </c>
      <c r="W102" s="320">
        <f t="shared" si="12"/>
        <v>214</v>
      </c>
      <c r="X102" s="320">
        <v>103</v>
      </c>
      <c r="Y102" s="320">
        <v>53</v>
      </c>
      <c r="Z102" s="320">
        <f t="shared" si="8"/>
        <v>156</v>
      </c>
      <c r="AA102" s="320">
        <v>109</v>
      </c>
      <c r="AB102" s="320">
        <v>53</v>
      </c>
      <c r="AC102" s="320">
        <v>162</v>
      </c>
      <c r="AD102" s="320">
        <v>78</v>
      </c>
      <c r="AE102" s="320">
        <v>68</v>
      </c>
      <c r="AF102" s="320">
        <v>146</v>
      </c>
      <c r="AH102" s="334">
        <f t="shared" si="9"/>
        <v>-28.440366972477065</v>
      </c>
      <c r="AI102" s="334">
        <f t="shared" si="10"/>
        <v>28.30188679245283</v>
      </c>
      <c r="AJ102" s="334">
        <f t="shared" si="11"/>
        <v>-9.8765432098765427</v>
      </c>
      <c r="AK102" s="322"/>
    </row>
    <row r="103" spans="1:37" s="304" customFormat="1" x14ac:dyDescent="0.25">
      <c r="A103" s="377" t="s">
        <v>215</v>
      </c>
      <c r="B103" s="377">
        <v>5</v>
      </c>
      <c r="C103" s="320">
        <v>882</v>
      </c>
      <c r="D103" s="320">
        <v>405</v>
      </c>
      <c r="E103" s="320">
        <v>1287</v>
      </c>
      <c r="F103" s="320">
        <v>775</v>
      </c>
      <c r="G103" s="320">
        <v>340</v>
      </c>
      <c r="H103" s="320">
        <v>1115</v>
      </c>
      <c r="I103" s="320">
        <v>697</v>
      </c>
      <c r="J103" s="320">
        <v>301</v>
      </c>
      <c r="K103" s="320">
        <v>998</v>
      </c>
      <c r="L103" s="320">
        <v>636</v>
      </c>
      <c r="M103" s="320">
        <v>262</v>
      </c>
      <c r="N103" s="320">
        <v>898</v>
      </c>
      <c r="O103" s="320">
        <v>523</v>
      </c>
      <c r="P103" s="320">
        <v>250</v>
      </c>
      <c r="Q103" s="320">
        <v>773</v>
      </c>
      <c r="R103" s="320">
        <v>443</v>
      </c>
      <c r="S103" s="320">
        <v>220</v>
      </c>
      <c r="T103" s="320">
        <v>663</v>
      </c>
      <c r="U103" s="320">
        <v>416</v>
      </c>
      <c r="V103" s="320">
        <v>192</v>
      </c>
      <c r="W103" s="320">
        <f t="shared" si="12"/>
        <v>608</v>
      </c>
      <c r="X103" s="320">
        <v>329</v>
      </c>
      <c r="Y103" s="320">
        <v>145</v>
      </c>
      <c r="Z103" s="320">
        <f t="shared" si="8"/>
        <v>474</v>
      </c>
      <c r="AA103" s="320">
        <v>303</v>
      </c>
      <c r="AB103" s="320">
        <v>172</v>
      </c>
      <c r="AC103" s="320">
        <v>475</v>
      </c>
      <c r="AD103" s="320">
        <v>239</v>
      </c>
      <c r="AE103" s="320">
        <v>140</v>
      </c>
      <c r="AF103" s="320">
        <v>379</v>
      </c>
      <c r="AH103" s="334">
        <f t="shared" si="9"/>
        <v>-21.122112211221122</v>
      </c>
      <c r="AI103" s="334">
        <f t="shared" si="10"/>
        <v>-18.604651162790699</v>
      </c>
      <c r="AJ103" s="334">
        <f t="shared" si="11"/>
        <v>-20.210526315789473</v>
      </c>
      <c r="AK103" s="322"/>
    </row>
    <row r="104" spans="1:37" s="304" customFormat="1" x14ac:dyDescent="0.25">
      <c r="A104" s="377" t="s">
        <v>214</v>
      </c>
      <c r="B104" s="377">
        <v>6</v>
      </c>
      <c r="C104" s="320">
        <v>220</v>
      </c>
      <c r="D104" s="320">
        <v>133</v>
      </c>
      <c r="E104" s="320">
        <v>353</v>
      </c>
      <c r="F104" s="320">
        <v>163</v>
      </c>
      <c r="G104" s="320">
        <v>124</v>
      </c>
      <c r="H104" s="320">
        <v>287</v>
      </c>
      <c r="I104" s="320">
        <v>138</v>
      </c>
      <c r="J104" s="320">
        <v>119</v>
      </c>
      <c r="K104" s="320">
        <v>257</v>
      </c>
      <c r="L104" s="320">
        <v>124</v>
      </c>
      <c r="M104" s="320">
        <v>95</v>
      </c>
      <c r="N104" s="320">
        <v>219</v>
      </c>
      <c r="O104" s="320">
        <v>139</v>
      </c>
      <c r="P104" s="320">
        <v>68</v>
      </c>
      <c r="Q104" s="320">
        <v>207</v>
      </c>
      <c r="R104" s="320">
        <v>113</v>
      </c>
      <c r="S104" s="320">
        <v>67</v>
      </c>
      <c r="T104" s="320">
        <v>180</v>
      </c>
      <c r="U104" s="320">
        <v>102</v>
      </c>
      <c r="V104" s="320">
        <v>55</v>
      </c>
      <c r="W104" s="320">
        <f t="shared" si="12"/>
        <v>157</v>
      </c>
      <c r="X104" s="320">
        <v>84</v>
      </c>
      <c r="Y104" s="320">
        <v>51</v>
      </c>
      <c r="Z104" s="320">
        <f t="shared" si="8"/>
        <v>135</v>
      </c>
      <c r="AA104" s="320">
        <v>98</v>
      </c>
      <c r="AB104" s="320">
        <v>68</v>
      </c>
      <c r="AC104" s="320">
        <v>166</v>
      </c>
      <c r="AD104" s="320">
        <v>67</v>
      </c>
      <c r="AE104" s="320">
        <v>58</v>
      </c>
      <c r="AF104" s="320">
        <v>125</v>
      </c>
      <c r="AH104" s="334">
        <f t="shared" si="9"/>
        <v>-31.632653061224492</v>
      </c>
      <c r="AI104" s="334">
        <f t="shared" si="10"/>
        <v>-14.705882352941178</v>
      </c>
      <c r="AJ104" s="334">
        <f t="shared" si="11"/>
        <v>-24.69879518072289</v>
      </c>
      <c r="AK104" s="322"/>
    </row>
    <row r="105" spans="1:37" s="304" customFormat="1" x14ac:dyDescent="0.25">
      <c r="A105" s="377" t="s">
        <v>213</v>
      </c>
      <c r="B105" s="377">
        <v>6</v>
      </c>
      <c r="C105" s="320">
        <v>411</v>
      </c>
      <c r="D105" s="320">
        <v>194</v>
      </c>
      <c r="E105" s="320">
        <v>605</v>
      </c>
      <c r="F105" s="320">
        <v>329</v>
      </c>
      <c r="G105" s="320">
        <v>201</v>
      </c>
      <c r="H105" s="320">
        <v>530</v>
      </c>
      <c r="I105" s="320">
        <v>334</v>
      </c>
      <c r="J105" s="320">
        <v>174</v>
      </c>
      <c r="K105" s="320">
        <v>508</v>
      </c>
      <c r="L105" s="320">
        <v>250</v>
      </c>
      <c r="M105" s="320">
        <v>118</v>
      </c>
      <c r="N105" s="320">
        <v>368</v>
      </c>
      <c r="O105" s="320">
        <v>202</v>
      </c>
      <c r="P105" s="320">
        <v>122</v>
      </c>
      <c r="Q105" s="320">
        <v>324</v>
      </c>
      <c r="R105" s="320">
        <v>198</v>
      </c>
      <c r="S105" s="320">
        <v>131</v>
      </c>
      <c r="T105" s="320">
        <v>329</v>
      </c>
      <c r="U105" s="320">
        <v>189</v>
      </c>
      <c r="V105" s="320">
        <v>101</v>
      </c>
      <c r="W105" s="320">
        <f t="shared" si="12"/>
        <v>290</v>
      </c>
      <c r="X105" s="320">
        <v>165</v>
      </c>
      <c r="Y105" s="320">
        <v>96</v>
      </c>
      <c r="Z105" s="320">
        <f t="shared" si="8"/>
        <v>261</v>
      </c>
      <c r="AA105" s="320">
        <v>157</v>
      </c>
      <c r="AB105" s="320">
        <v>110</v>
      </c>
      <c r="AC105" s="320">
        <v>267</v>
      </c>
      <c r="AD105" s="320">
        <v>115</v>
      </c>
      <c r="AE105" s="320">
        <v>73</v>
      </c>
      <c r="AF105" s="320">
        <v>188</v>
      </c>
      <c r="AH105" s="334">
        <f t="shared" si="9"/>
        <v>-26.751592356687897</v>
      </c>
      <c r="AI105" s="334">
        <f t="shared" si="10"/>
        <v>-33.636363636363633</v>
      </c>
      <c r="AJ105" s="334">
        <f t="shared" si="11"/>
        <v>-29.588014981273407</v>
      </c>
      <c r="AK105" s="322"/>
    </row>
    <row r="106" spans="1:37" s="304" customFormat="1" x14ac:dyDescent="0.25">
      <c r="A106" s="377" t="s">
        <v>212</v>
      </c>
      <c r="B106" s="377">
        <v>3</v>
      </c>
      <c r="C106" s="320">
        <v>1478</v>
      </c>
      <c r="D106" s="320">
        <v>789</v>
      </c>
      <c r="E106" s="320">
        <v>2267</v>
      </c>
      <c r="F106" s="320">
        <v>1308</v>
      </c>
      <c r="G106" s="320">
        <v>682</v>
      </c>
      <c r="H106" s="320">
        <v>1990</v>
      </c>
      <c r="I106" s="320">
        <v>1090</v>
      </c>
      <c r="J106" s="320">
        <v>552</v>
      </c>
      <c r="K106" s="320">
        <v>1642</v>
      </c>
      <c r="L106" s="320">
        <v>974</v>
      </c>
      <c r="M106" s="320">
        <v>458</v>
      </c>
      <c r="N106" s="320">
        <v>1432</v>
      </c>
      <c r="O106" s="320">
        <v>919</v>
      </c>
      <c r="P106" s="320">
        <v>435</v>
      </c>
      <c r="Q106" s="320">
        <v>1354</v>
      </c>
      <c r="R106" s="320">
        <v>773</v>
      </c>
      <c r="S106" s="320">
        <v>366</v>
      </c>
      <c r="T106" s="320">
        <v>1139</v>
      </c>
      <c r="U106" s="320">
        <v>708</v>
      </c>
      <c r="V106" s="320">
        <v>377</v>
      </c>
      <c r="W106" s="320">
        <f t="shared" si="12"/>
        <v>1085</v>
      </c>
      <c r="X106" s="320">
        <v>523</v>
      </c>
      <c r="Y106" s="320">
        <v>305</v>
      </c>
      <c r="Z106" s="320">
        <f t="shared" si="8"/>
        <v>828</v>
      </c>
      <c r="AA106" s="320">
        <v>411</v>
      </c>
      <c r="AB106" s="320">
        <v>264</v>
      </c>
      <c r="AC106" s="320">
        <v>675</v>
      </c>
      <c r="AD106" s="320">
        <v>454</v>
      </c>
      <c r="AE106" s="320">
        <v>252</v>
      </c>
      <c r="AF106" s="320">
        <v>706</v>
      </c>
      <c r="AH106" s="334">
        <f t="shared" si="9"/>
        <v>10.46228710462287</v>
      </c>
      <c r="AI106" s="334">
        <f t="shared" si="10"/>
        <v>-4.5454545454545459</v>
      </c>
      <c r="AJ106" s="334">
        <f t="shared" si="11"/>
        <v>4.5925925925925926</v>
      </c>
      <c r="AK106" s="322"/>
    </row>
    <row r="107" spans="1:37" s="304" customFormat="1" x14ac:dyDescent="0.25">
      <c r="A107" s="377" t="s">
        <v>211</v>
      </c>
      <c r="B107" s="377">
        <v>5</v>
      </c>
      <c r="C107" s="320">
        <v>964</v>
      </c>
      <c r="D107" s="320">
        <v>437</v>
      </c>
      <c r="E107" s="320">
        <v>1401</v>
      </c>
      <c r="F107" s="320">
        <v>807</v>
      </c>
      <c r="G107" s="320">
        <v>381</v>
      </c>
      <c r="H107" s="320">
        <v>1188</v>
      </c>
      <c r="I107" s="320">
        <v>760</v>
      </c>
      <c r="J107" s="320">
        <v>325</v>
      </c>
      <c r="K107" s="320">
        <v>1085</v>
      </c>
      <c r="L107" s="320">
        <v>678</v>
      </c>
      <c r="M107" s="320">
        <v>302</v>
      </c>
      <c r="N107" s="320">
        <v>980</v>
      </c>
      <c r="O107" s="320">
        <v>579</v>
      </c>
      <c r="P107" s="320">
        <v>274</v>
      </c>
      <c r="Q107" s="320">
        <v>853</v>
      </c>
      <c r="R107" s="320">
        <v>516</v>
      </c>
      <c r="S107" s="320">
        <v>235</v>
      </c>
      <c r="T107" s="320">
        <v>751</v>
      </c>
      <c r="U107" s="320">
        <v>532</v>
      </c>
      <c r="V107" s="320">
        <v>242</v>
      </c>
      <c r="W107" s="320">
        <f t="shared" si="12"/>
        <v>774</v>
      </c>
      <c r="X107" s="320">
        <v>413</v>
      </c>
      <c r="Y107" s="320">
        <v>210</v>
      </c>
      <c r="Z107" s="320">
        <f t="shared" si="8"/>
        <v>623</v>
      </c>
      <c r="AA107" s="320">
        <v>353</v>
      </c>
      <c r="AB107" s="320">
        <v>198</v>
      </c>
      <c r="AC107" s="320">
        <v>551</v>
      </c>
      <c r="AD107" s="320">
        <v>292</v>
      </c>
      <c r="AE107" s="320">
        <v>166</v>
      </c>
      <c r="AF107" s="320">
        <v>458</v>
      </c>
      <c r="AH107" s="334">
        <f t="shared" si="9"/>
        <v>-17.280453257790366</v>
      </c>
      <c r="AI107" s="334">
        <f t="shared" si="10"/>
        <v>-16.161616161616163</v>
      </c>
      <c r="AJ107" s="334">
        <f t="shared" si="11"/>
        <v>-16.878402903811253</v>
      </c>
      <c r="AK107" s="322"/>
    </row>
    <row r="108" spans="1:37" s="304" customFormat="1" x14ac:dyDescent="0.25">
      <c r="A108" s="377" t="s">
        <v>210</v>
      </c>
      <c r="B108" s="377">
        <v>1</v>
      </c>
      <c r="C108" s="320">
        <v>231</v>
      </c>
      <c r="D108" s="320">
        <v>124</v>
      </c>
      <c r="E108" s="320">
        <v>355</v>
      </c>
      <c r="F108" s="320">
        <v>191</v>
      </c>
      <c r="G108" s="320">
        <v>99</v>
      </c>
      <c r="H108" s="320">
        <v>290</v>
      </c>
      <c r="I108" s="320">
        <v>189</v>
      </c>
      <c r="J108" s="320">
        <v>98</v>
      </c>
      <c r="K108" s="320">
        <v>287</v>
      </c>
      <c r="L108" s="320">
        <v>130</v>
      </c>
      <c r="M108" s="320">
        <v>85</v>
      </c>
      <c r="N108" s="320">
        <v>215</v>
      </c>
      <c r="O108" s="320">
        <v>109</v>
      </c>
      <c r="P108" s="320">
        <v>61</v>
      </c>
      <c r="Q108" s="320">
        <v>170</v>
      </c>
      <c r="R108" s="320">
        <v>119</v>
      </c>
      <c r="S108" s="320">
        <v>61</v>
      </c>
      <c r="T108" s="320">
        <v>180</v>
      </c>
      <c r="U108" s="320">
        <v>71</v>
      </c>
      <c r="V108" s="320">
        <v>50</v>
      </c>
      <c r="W108" s="320">
        <f t="shared" si="12"/>
        <v>121</v>
      </c>
      <c r="X108" s="320">
        <v>44</v>
      </c>
      <c r="Y108" s="320">
        <v>21</v>
      </c>
      <c r="Z108" s="320">
        <f t="shared" si="8"/>
        <v>65</v>
      </c>
      <c r="AA108" s="320">
        <v>49</v>
      </c>
      <c r="AB108" s="320">
        <v>33</v>
      </c>
      <c r="AC108" s="320">
        <v>82</v>
      </c>
      <c r="AD108" s="320">
        <v>38</v>
      </c>
      <c r="AE108" s="320">
        <v>21</v>
      </c>
      <c r="AF108" s="320">
        <v>59</v>
      </c>
      <c r="AH108" s="334">
        <f t="shared" si="9"/>
        <v>-22.448979591836736</v>
      </c>
      <c r="AI108" s="334">
        <f t="shared" si="10"/>
        <v>-36.363636363636367</v>
      </c>
      <c r="AJ108" s="334">
        <f t="shared" si="11"/>
        <v>-28.04878048780488</v>
      </c>
      <c r="AK108" s="322"/>
    </row>
    <row r="109" spans="1:37" s="304" customFormat="1" x14ac:dyDescent="0.25">
      <c r="A109" s="377" t="s">
        <v>209</v>
      </c>
      <c r="B109" s="377">
        <v>1</v>
      </c>
      <c r="C109" s="320">
        <v>278</v>
      </c>
      <c r="D109" s="320">
        <v>151</v>
      </c>
      <c r="E109" s="320">
        <v>429</v>
      </c>
      <c r="F109" s="320">
        <v>241</v>
      </c>
      <c r="G109" s="320">
        <v>143</v>
      </c>
      <c r="H109" s="320">
        <v>384</v>
      </c>
      <c r="I109" s="320">
        <v>218</v>
      </c>
      <c r="J109" s="320">
        <v>125</v>
      </c>
      <c r="K109" s="320">
        <v>343</v>
      </c>
      <c r="L109" s="320">
        <v>198</v>
      </c>
      <c r="M109" s="320">
        <v>101</v>
      </c>
      <c r="N109" s="320">
        <v>299</v>
      </c>
      <c r="O109" s="320">
        <v>151</v>
      </c>
      <c r="P109" s="320">
        <v>87</v>
      </c>
      <c r="Q109" s="320">
        <v>238</v>
      </c>
      <c r="R109" s="320">
        <v>118</v>
      </c>
      <c r="S109" s="320">
        <v>66</v>
      </c>
      <c r="T109" s="320">
        <v>184</v>
      </c>
      <c r="U109" s="320">
        <v>142</v>
      </c>
      <c r="V109" s="320">
        <v>79</v>
      </c>
      <c r="W109" s="320">
        <f t="shared" si="12"/>
        <v>221</v>
      </c>
      <c r="X109" s="320">
        <v>107</v>
      </c>
      <c r="Y109" s="320">
        <v>70</v>
      </c>
      <c r="Z109" s="320">
        <f t="shared" si="8"/>
        <v>177</v>
      </c>
      <c r="AA109" s="320">
        <v>72</v>
      </c>
      <c r="AB109" s="320">
        <v>57</v>
      </c>
      <c r="AC109" s="320">
        <v>129</v>
      </c>
      <c r="AD109" s="320">
        <v>59</v>
      </c>
      <c r="AE109" s="320">
        <v>66</v>
      </c>
      <c r="AF109" s="320">
        <v>125</v>
      </c>
      <c r="AH109" s="334">
        <f t="shared" si="9"/>
        <v>-18.055555555555554</v>
      </c>
      <c r="AI109" s="334">
        <f t="shared" si="10"/>
        <v>15.789473684210526</v>
      </c>
      <c r="AJ109" s="334">
        <f t="shared" si="11"/>
        <v>-3.1007751937984498</v>
      </c>
      <c r="AK109" s="322"/>
    </row>
    <row r="110" spans="1:37" s="304" customFormat="1" x14ac:dyDescent="0.25">
      <c r="A110" s="377" t="s">
        <v>208</v>
      </c>
      <c r="B110" s="377">
        <v>5</v>
      </c>
      <c r="C110" s="320">
        <v>1154</v>
      </c>
      <c r="D110" s="320">
        <v>488</v>
      </c>
      <c r="E110" s="320">
        <v>1642</v>
      </c>
      <c r="F110" s="320">
        <v>880</v>
      </c>
      <c r="G110" s="320">
        <v>401</v>
      </c>
      <c r="H110" s="320">
        <v>1281</v>
      </c>
      <c r="I110" s="320">
        <v>851</v>
      </c>
      <c r="J110" s="320">
        <v>379</v>
      </c>
      <c r="K110" s="320">
        <v>1230</v>
      </c>
      <c r="L110" s="320">
        <v>776</v>
      </c>
      <c r="M110" s="320">
        <v>332</v>
      </c>
      <c r="N110" s="320">
        <v>1108</v>
      </c>
      <c r="O110" s="320">
        <v>693</v>
      </c>
      <c r="P110" s="320">
        <v>301</v>
      </c>
      <c r="Q110" s="320">
        <v>994</v>
      </c>
      <c r="R110" s="320">
        <v>598</v>
      </c>
      <c r="S110" s="320">
        <v>273</v>
      </c>
      <c r="T110" s="320">
        <v>871</v>
      </c>
      <c r="U110" s="320">
        <v>519</v>
      </c>
      <c r="V110" s="320">
        <v>244</v>
      </c>
      <c r="W110" s="320">
        <f t="shared" si="12"/>
        <v>763</v>
      </c>
      <c r="X110" s="320">
        <v>397</v>
      </c>
      <c r="Y110" s="320">
        <v>194</v>
      </c>
      <c r="Z110" s="320">
        <f t="shared" si="8"/>
        <v>591</v>
      </c>
      <c r="AA110" s="320">
        <v>327</v>
      </c>
      <c r="AB110" s="320">
        <v>180</v>
      </c>
      <c r="AC110" s="320">
        <v>507</v>
      </c>
      <c r="AD110" s="320">
        <v>294</v>
      </c>
      <c r="AE110" s="320">
        <v>155</v>
      </c>
      <c r="AF110" s="320">
        <v>449</v>
      </c>
      <c r="AH110" s="334">
        <f t="shared" si="9"/>
        <v>-10.091743119266056</v>
      </c>
      <c r="AI110" s="334">
        <f t="shared" si="10"/>
        <v>-13.888888888888889</v>
      </c>
      <c r="AJ110" s="334">
        <f t="shared" si="11"/>
        <v>-11.439842209072978</v>
      </c>
      <c r="AK110" s="322"/>
    </row>
    <row r="111" spans="1:37" s="304" customFormat="1" x14ac:dyDescent="0.25">
      <c r="A111" s="377" t="s">
        <v>207</v>
      </c>
      <c r="B111" s="377">
        <v>18</v>
      </c>
      <c r="C111" s="320">
        <v>535</v>
      </c>
      <c r="D111" s="320">
        <v>261</v>
      </c>
      <c r="E111" s="320">
        <v>796</v>
      </c>
      <c r="F111" s="320">
        <v>478</v>
      </c>
      <c r="G111" s="320">
        <v>234</v>
      </c>
      <c r="H111" s="320">
        <v>712</v>
      </c>
      <c r="I111" s="320">
        <v>406</v>
      </c>
      <c r="J111" s="320">
        <v>211</v>
      </c>
      <c r="K111" s="320">
        <v>617</v>
      </c>
      <c r="L111" s="320">
        <v>391</v>
      </c>
      <c r="M111" s="320">
        <v>176</v>
      </c>
      <c r="N111" s="320">
        <v>567</v>
      </c>
      <c r="O111" s="320">
        <v>371</v>
      </c>
      <c r="P111" s="320">
        <v>171</v>
      </c>
      <c r="Q111" s="320">
        <v>542</v>
      </c>
      <c r="R111" s="320">
        <v>258</v>
      </c>
      <c r="S111" s="320">
        <v>133</v>
      </c>
      <c r="T111" s="320">
        <v>391</v>
      </c>
      <c r="U111" s="320">
        <v>311</v>
      </c>
      <c r="V111" s="320">
        <v>150</v>
      </c>
      <c r="W111" s="320">
        <f t="shared" si="12"/>
        <v>461</v>
      </c>
      <c r="X111" s="320">
        <v>207</v>
      </c>
      <c r="Y111" s="320">
        <v>95</v>
      </c>
      <c r="Z111" s="320">
        <f t="shared" si="8"/>
        <v>302</v>
      </c>
      <c r="AA111" s="320">
        <v>109</v>
      </c>
      <c r="AB111" s="320">
        <v>66</v>
      </c>
      <c r="AC111" s="320">
        <v>175</v>
      </c>
      <c r="AD111" s="320">
        <v>121</v>
      </c>
      <c r="AE111" s="320">
        <v>53</v>
      </c>
      <c r="AF111" s="320">
        <v>174</v>
      </c>
      <c r="AH111" s="334">
        <f t="shared" si="9"/>
        <v>11.009174311926607</v>
      </c>
      <c r="AI111" s="334">
        <f t="shared" si="10"/>
        <v>-19.696969696969695</v>
      </c>
      <c r="AJ111" s="334">
        <f t="shared" si="11"/>
        <v>-0.5714285714285714</v>
      </c>
      <c r="AK111" s="322"/>
    </row>
    <row r="112" spans="1:37" s="304" customFormat="1" x14ac:dyDescent="0.25">
      <c r="A112" s="377" t="s">
        <v>206</v>
      </c>
      <c r="B112" s="377">
        <v>5</v>
      </c>
      <c r="C112" s="320">
        <v>916</v>
      </c>
      <c r="D112" s="320">
        <v>368</v>
      </c>
      <c r="E112" s="320">
        <v>1284</v>
      </c>
      <c r="F112" s="320">
        <v>745</v>
      </c>
      <c r="G112" s="320">
        <v>305</v>
      </c>
      <c r="H112" s="320">
        <v>1050</v>
      </c>
      <c r="I112" s="320">
        <v>684</v>
      </c>
      <c r="J112" s="320">
        <v>260</v>
      </c>
      <c r="K112" s="320">
        <v>944</v>
      </c>
      <c r="L112" s="320">
        <v>613</v>
      </c>
      <c r="M112" s="320">
        <v>240</v>
      </c>
      <c r="N112" s="320">
        <v>853</v>
      </c>
      <c r="O112" s="320">
        <v>512</v>
      </c>
      <c r="P112" s="320">
        <v>215</v>
      </c>
      <c r="Q112" s="320">
        <v>727</v>
      </c>
      <c r="R112" s="320">
        <v>487</v>
      </c>
      <c r="S112" s="320">
        <v>233</v>
      </c>
      <c r="T112" s="320">
        <v>720</v>
      </c>
      <c r="U112" s="320">
        <v>478</v>
      </c>
      <c r="V112" s="320">
        <v>197</v>
      </c>
      <c r="W112" s="320">
        <f t="shared" si="12"/>
        <v>675</v>
      </c>
      <c r="X112" s="320">
        <v>388</v>
      </c>
      <c r="Y112" s="320">
        <v>166</v>
      </c>
      <c r="Z112" s="320">
        <f t="shared" si="8"/>
        <v>554</v>
      </c>
      <c r="AA112" s="320">
        <v>343</v>
      </c>
      <c r="AB112" s="320">
        <v>171</v>
      </c>
      <c r="AC112" s="320">
        <v>514</v>
      </c>
      <c r="AD112" s="320">
        <v>295</v>
      </c>
      <c r="AE112" s="320">
        <v>122</v>
      </c>
      <c r="AF112" s="320">
        <v>417</v>
      </c>
      <c r="AH112" s="334">
        <f t="shared" si="9"/>
        <v>-13.994169096209912</v>
      </c>
      <c r="AI112" s="334">
        <f t="shared" si="10"/>
        <v>-28.654970760233915</v>
      </c>
      <c r="AJ112" s="334">
        <f t="shared" si="11"/>
        <v>-18.8715953307393</v>
      </c>
      <c r="AK112" s="322"/>
    </row>
    <row r="113" spans="1:37" s="304" customFormat="1" x14ac:dyDescent="0.25">
      <c r="A113" s="377" t="s">
        <v>205</v>
      </c>
      <c r="B113" s="377">
        <v>12</v>
      </c>
      <c r="C113" s="320">
        <v>568</v>
      </c>
      <c r="D113" s="320">
        <v>302</v>
      </c>
      <c r="E113" s="320">
        <v>870</v>
      </c>
      <c r="F113" s="320">
        <v>360</v>
      </c>
      <c r="G113" s="320">
        <v>187</v>
      </c>
      <c r="H113" s="320">
        <v>547</v>
      </c>
      <c r="I113" s="320">
        <v>323</v>
      </c>
      <c r="J113" s="320">
        <v>162</v>
      </c>
      <c r="K113" s="320">
        <v>485</v>
      </c>
      <c r="L113" s="320">
        <v>275</v>
      </c>
      <c r="M113" s="320">
        <v>125</v>
      </c>
      <c r="N113" s="320">
        <v>400</v>
      </c>
      <c r="O113" s="320">
        <v>362</v>
      </c>
      <c r="P113" s="320">
        <v>194</v>
      </c>
      <c r="Q113" s="320">
        <v>556</v>
      </c>
      <c r="R113" s="320">
        <v>341</v>
      </c>
      <c r="S113" s="320">
        <v>197</v>
      </c>
      <c r="T113" s="320">
        <v>538</v>
      </c>
      <c r="U113" s="320">
        <v>344</v>
      </c>
      <c r="V113" s="320">
        <v>205</v>
      </c>
      <c r="W113" s="320">
        <f t="shared" si="12"/>
        <v>549</v>
      </c>
      <c r="X113" s="320">
        <v>177</v>
      </c>
      <c r="Y113" s="320">
        <v>95</v>
      </c>
      <c r="Z113" s="320">
        <f t="shared" si="8"/>
        <v>272</v>
      </c>
      <c r="AA113" s="320">
        <v>118</v>
      </c>
      <c r="AB113" s="320">
        <v>88</v>
      </c>
      <c r="AC113" s="320">
        <v>206</v>
      </c>
      <c r="AD113" s="320">
        <v>77</v>
      </c>
      <c r="AE113" s="320">
        <v>53</v>
      </c>
      <c r="AF113" s="320">
        <v>130</v>
      </c>
      <c r="AH113" s="334">
        <f t="shared" si="9"/>
        <v>-34.745762711864408</v>
      </c>
      <c r="AI113" s="334">
        <f t="shared" si="10"/>
        <v>-39.772727272727273</v>
      </c>
      <c r="AJ113" s="334">
        <f t="shared" si="11"/>
        <v>-36.893203883495147</v>
      </c>
      <c r="AK113" s="322"/>
    </row>
    <row r="114" spans="1:37" s="304" customFormat="1" x14ac:dyDescent="0.25">
      <c r="P114" s="320"/>
      <c r="Z114" s="320"/>
      <c r="AA114" s="320"/>
      <c r="AB114" s="320"/>
      <c r="AC114" s="320"/>
      <c r="AH114" s="334"/>
      <c r="AI114" s="334"/>
      <c r="AJ114" s="334"/>
    </row>
    <row r="115" spans="1:37" s="279" customFormat="1" ht="15.75" customHeight="1" x14ac:dyDescent="0.25">
      <c r="A115" s="413" t="s">
        <v>544</v>
      </c>
      <c r="B115" s="413"/>
      <c r="C115" s="236">
        <f>SUM(C9:C114)</f>
        <v>126634</v>
      </c>
      <c r="D115" s="236">
        <f>SUM(D9:D114)</f>
        <v>64333</v>
      </c>
      <c r="E115" s="236">
        <v>190967</v>
      </c>
      <c r="F115" s="236">
        <f>SUM(F9:F113)</f>
        <v>105983</v>
      </c>
      <c r="G115" s="236">
        <f>SUM(G9:G113)</f>
        <v>54524</v>
      </c>
      <c r="H115" s="236">
        <v>160507</v>
      </c>
      <c r="I115" s="236">
        <f>SUM(I9:I113)</f>
        <v>93048</v>
      </c>
      <c r="J115" s="236">
        <f>SUM(J9:J113)</f>
        <v>48120</v>
      </c>
      <c r="K115" s="236">
        <v>141168</v>
      </c>
      <c r="L115" s="236">
        <f>SUM(L9:L113)</f>
        <v>79721</v>
      </c>
      <c r="M115" s="236">
        <f>SUM(M9:M113)</f>
        <v>40670</v>
      </c>
      <c r="N115" s="236">
        <v>120391</v>
      </c>
      <c r="O115" s="236">
        <f>SUM(O9:O113)</f>
        <v>72390</v>
      </c>
      <c r="P115" s="236">
        <f>SUM(P9:P113)</f>
        <v>37439</v>
      </c>
      <c r="Q115" s="236">
        <v>109829</v>
      </c>
      <c r="R115" s="273">
        <f>SUM(R9:R113)</f>
        <v>60700</v>
      </c>
      <c r="S115" s="273">
        <f>SUM(S9:S113)</f>
        <v>32409</v>
      </c>
      <c r="T115" s="273">
        <v>93109</v>
      </c>
      <c r="U115" s="273">
        <f>SUM(U9:U113)</f>
        <v>59024</v>
      </c>
      <c r="V115" s="273">
        <f>SUM(V9:V113)</f>
        <v>30991</v>
      </c>
      <c r="W115" s="273">
        <v>90016</v>
      </c>
      <c r="X115" s="273">
        <f>SUM(X9:X113)</f>
        <v>44496</v>
      </c>
      <c r="Y115" s="273">
        <f>SUM(Y9:Y113)</f>
        <v>23879</v>
      </c>
      <c r="Z115" s="273">
        <f>X115+Y115</f>
        <v>68375</v>
      </c>
      <c r="AA115" s="273">
        <v>36425</v>
      </c>
      <c r="AB115" s="273">
        <v>23631</v>
      </c>
      <c r="AC115" s="273">
        <v>60070</v>
      </c>
      <c r="AD115" s="273">
        <v>30604</v>
      </c>
      <c r="AE115" s="273">
        <v>19219</v>
      </c>
      <c r="AF115" s="273">
        <f>SUM(AF9:AF113)</f>
        <v>49829</v>
      </c>
      <c r="AG115" s="252"/>
      <c r="AH115" s="289">
        <f t="shared" si="9"/>
        <v>-15.980782429649965</v>
      </c>
      <c r="AI115" s="289">
        <f t="shared" si="10"/>
        <v>-18.670390588633577</v>
      </c>
      <c r="AJ115" s="289">
        <f t="shared" si="11"/>
        <v>-17.048443482603627</v>
      </c>
      <c r="AK115" s="278"/>
    </row>
    <row r="116" spans="1:37" x14ac:dyDescent="0.25">
      <c r="A116" s="376" t="s">
        <v>203</v>
      </c>
      <c r="B116" s="376"/>
      <c r="C116" s="353">
        <v>206</v>
      </c>
      <c r="D116" s="353">
        <v>99</v>
      </c>
      <c r="E116" s="353">
        <v>305</v>
      </c>
      <c r="F116" s="353">
        <v>143</v>
      </c>
      <c r="G116" s="353">
        <v>56</v>
      </c>
      <c r="H116" s="353">
        <v>199</v>
      </c>
      <c r="I116" s="353">
        <v>136</v>
      </c>
      <c r="J116" s="353">
        <v>49</v>
      </c>
      <c r="K116" s="353">
        <v>185</v>
      </c>
      <c r="L116" s="353">
        <v>97</v>
      </c>
      <c r="M116" s="353">
        <v>27</v>
      </c>
      <c r="N116" s="353">
        <v>124</v>
      </c>
      <c r="O116" s="57">
        <v>83</v>
      </c>
      <c r="P116" s="57">
        <v>46</v>
      </c>
      <c r="Q116" s="353">
        <v>129</v>
      </c>
      <c r="R116" s="331">
        <v>6490</v>
      </c>
      <c r="S116" s="331">
        <v>3013</v>
      </c>
      <c r="T116" s="331">
        <v>9503</v>
      </c>
      <c r="U116" s="331">
        <v>4195</v>
      </c>
      <c r="V116" s="331">
        <v>2059</v>
      </c>
      <c r="W116" s="331">
        <f>SUM(U116:V116)</f>
        <v>6254</v>
      </c>
      <c r="X116" s="331">
        <v>487</v>
      </c>
      <c r="Y116" s="331">
        <v>252</v>
      </c>
      <c r="Z116" s="331">
        <f>X116+Y116</f>
        <v>739</v>
      </c>
      <c r="AA116" s="320">
        <v>884</v>
      </c>
      <c r="AB116" s="320">
        <v>489</v>
      </c>
      <c r="AC116" s="320">
        <v>1373</v>
      </c>
      <c r="AD116" s="320">
        <v>297</v>
      </c>
      <c r="AE116" s="320">
        <v>171</v>
      </c>
      <c r="AF116" s="320">
        <v>468</v>
      </c>
      <c r="AH116" s="334">
        <f t="shared" si="9"/>
        <v>-66.402714932126699</v>
      </c>
      <c r="AI116" s="334">
        <f t="shared" si="10"/>
        <v>-65.030674846625772</v>
      </c>
      <c r="AJ116" s="334">
        <f t="shared" si="11"/>
        <v>-65.914056809905318</v>
      </c>
    </row>
    <row r="117" spans="1:37" s="288" customFormat="1" x14ac:dyDescent="0.25">
      <c r="A117" s="566" t="s">
        <v>554</v>
      </c>
      <c r="B117" s="566"/>
      <c r="C117" s="567">
        <v>126840</v>
      </c>
      <c r="D117" s="567">
        <v>64432</v>
      </c>
      <c r="E117" s="567">
        <f>E115+E116</f>
        <v>191272</v>
      </c>
      <c r="F117" s="567">
        <v>106126</v>
      </c>
      <c r="G117" s="567">
        <v>54580</v>
      </c>
      <c r="H117" s="567">
        <f>H115+H116</f>
        <v>160706</v>
      </c>
      <c r="I117" s="567">
        <v>93184</v>
      </c>
      <c r="J117" s="567">
        <v>48169</v>
      </c>
      <c r="K117" s="567">
        <f>K115+K116</f>
        <v>141353</v>
      </c>
      <c r="L117" s="567">
        <v>79818</v>
      </c>
      <c r="M117" s="567">
        <v>40697</v>
      </c>
      <c r="N117" s="567">
        <f>N115+N116</f>
        <v>120515</v>
      </c>
      <c r="O117" s="236">
        <v>72473</v>
      </c>
      <c r="P117" s="236">
        <v>37485</v>
      </c>
      <c r="Q117" s="567">
        <f>Q115+Q116</f>
        <v>109958</v>
      </c>
      <c r="R117" s="567">
        <v>67190</v>
      </c>
      <c r="S117" s="567">
        <v>35422</v>
      </c>
      <c r="T117" s="567">
        <f>T115+T116</f>
        <v>102612</v>
      </c>
      <c r="U117" s="567">
        <v>63219</v>
      </c>
      <c r="V117" s="567">
        <v>33050</v>
      </c>
      <c r="W117" s="567">
        <v>96270</v>
      </c>
      <c r="X117" s="273">
        <v>44983</v>
      </c>
      <c r="Y117" s="273">
        <v>24131</v>
      </c>
      <c r="Z117" s="273">
        <f>X117+Y117</f>
        <v>69114</v>
      </c>
      <c r="AA117" s="273">
        <v>37309</v>
      </c>
      <c r="AB117" s="273">
        <v>24120</v>
      </c>
      <c r="AC117" s="273">
        <v>61443</v>
      </c>
      <c r="AD117" s="273">
        <v>30901</v>
      </c>
      <c r="AE117" s="273">
        <v>19390</v>
      </c>
      <c r="AF117" s="273">
        <f>AF115+AF116</f>
        <v>50297</v>
      </c>
      <c r="AG117" s="44"/>
      <c r="AH117" s="289">
        <f t="shared" si="9"/>
        <v>-17.175480447077113</v>
      </c>
      <c r="AI117" s="289">
        <f t="shared" si="10"/>
        <v>-19.610281923714759</v>
      </c>
      <c r="AJ117" s="289">
        <f t="shared" si="11"/>
        <v>-18.140390280422505</v>
      </c>
      <c r="AK117" s="219"/>
    </row>
    <row r="118" spans="1:37" x14ac:dyDescent="0.25">
      <c r="A118" s="325"/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25"/>
      <c r="W118" s="325"/>
      <c r="X118" s="16"/>
      <c r="Y118" s="16"/>
      <c r="Z118" s="16"/>
      <c r="AA118" s="325"/>
      <c r="AB118" s="325"/>
      <c r="AC118" s="325"/>
      <c r="AD118" s="325"/>
      <c r="AE118" s="325"/>
      <c r="AF118" s="16"/>
      <c r="AG118" s="325"/>
      <c r="AH118" s="325"/>
      <c r="AI118" s="325"/>
      <c r="AJ118" s="325"/>
      <c r="AK118" s="325"/>
    </row>
    <row r="119" spans="1:37" s="456" customFormat="1" ht="6" customHeight="1" x14ac:dyDescent="0.25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53"/>
      <c r="Y119" s="353"/>
      <c r="Z119" s="353"/>
      <c r="AA119" s="326"/>
      <c r="AB119" s="326"/>
      <c r="AC119" s="326"/>
      <c r="AD119" s="326"/>
      <c r="AE119" s="326"/>
      <c r="AF119" s="353"/>
      <c r="AG119" s="326"/>
      <c r="AH119" s="326"/>
      <c r="AI119" s="326"/>
      <c r="AJ119" s="326"/>
      <c r="AK119" s="326"/>
    </row>
    <row r="120" spans="1:37" ht="12" customHeight="1" x14ac:dyDescent="0.25">
      <c r="A120" s="50" t="s">
        <v>534</v>
      </c>
      <c r="B120" s="376"/>
      <c r="J120" s="353"/>
      <c r="K120" s="353"/>
      <c r="N120"/>
      <c r="O120"/>
      <c r="P120"/>
      <c r="Q120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26"/>
      <c r="AE120" s="326"/>
      <c r="AF120" s="326"/>
      <c r="AG120" s="326"/>
      <c r="AH120" s="326"/>
      <c r="AJ120" s="379"/>
      <c r="AK120" s="379"/>
    </row>
    <row r="121" spans="1:37" s="456" customFormat="1" ht="14.25" customHeight="1" x14ac:dyDescent="0.25">
      <c r="A121" s="50" t="s">
        <v>499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3"/>
      <c r="AD121" s="326"/>
      <c r="AE121" s="326"/>
      <c r="AF121" s="326"/>
      <c r="AG121" s="326"/>
      <c r="AH121" s="326"/>
    </row>
    <row r="122" spans="1:37" s="387" customFormat="1" ht="14.25" customHeight="1" x14ac:dyDescent="0.25">
      <c r="A122" s="50" t="s">
        <v>336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R122" s="353"/>
      <c r="S122" s="353"/>
      <c r="T122" s="353"/>
      <c r="U122" s="353"/>
      <c r="V122" s="353"/>
      <c r="W122" s="353"/>
      <c r="X122"/>
      <c r="Y122"/>
      <c r="Z122"/>
      <c r="AA122" s="456"/>
      <c r="AB122" s="456"/>
      <c r="AC122" s="456"/>
      <c r="AD122"/>
      <c r="AE122"/>
      <c r="AF122"/>
      <c r="AG122" s="326"/>
      <c r="AH122" s="326"/>
    </row>
    <row r="123" spans="1:37" ht="15" customHeight="1" x14ac:dyDescent="0.25">
      <c r="A123" s="50" t="s">
        <v>551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353"/>
      <c r="AJ123" s="369"/>
      <c r="AK123" s="369"/>
    </row>
    <row r="124" spans="1:37" s="456" customFormat="1" ht="15" customHeight="1" x14ac:dyDescent="0.25">
      <c r="A124" s="722" t="s">
        <v>552</v>
      </c>
      <c r="B124" s="722"/>
      <c r="C124" s="722"/>
      <c r="D124" s="722"/>
      <c r="E124" s="722"/>
      <c r="F124" s="722"/>
      <c r="G124" s="722"/>
      <c r="H124" s="722"/>
      <c r="I124" s="722"/>
      <c r="J124" s="722"/>
      <c r="K124" s="722"/>
      <c r="L124" s="722"/>
      <c r="M124" s="722"/>
      <c r="N124" s="722"/>
      <c r="O124" s="722"/>
      <c r="P124" s="722"/>
      <c r="Q124" s="722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3"/>
      <c r="AC124" s="353"/>
      <c r="AJ124" s="369"/>
      <c r="AK124" s="369"/>
    </row>
    <row r="125" spans="1:37" ht="13.5" customHeight="1" x14ac:dyDescent="0.25">
      <c r="A125" s="722" t="s">
        <v>553</v>
      </c>
      <c r="B125" s="722"/>
      <c r="C125" s="722"/>
      <c r="D125" s="722"/>
      <c r="E125" s="722"/>
      <c r="F125" s="722"/>
      <c r="G125" s="722"/>
      <c r="H125" s="722"/>
      <c r="I125" s="722"/>
      <c r="J125" s="722"/>
      <c r="K125" s="722"/>
      <c r="L125" s="722"/>
      <c r="M125" s="722"/>
      <c r="N125" s="722"/>
      <c r="O125" s="722"/>
      <c r="P125" s="722"/>
      <c r="Q125" s="722"/>
      <c r="AJ125" s="369"/>
      <c r="AK125" s="369"/>
    </row>
    <row r="126" spans="1:37" x14ac:dyDescent="0.25">
      <c r="A126" s="50" t="s">
        <v>541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AJ126" s="379"/>
      <c r="AK126" s="379"/>
    </row>
    <row r="127" spans="1:37" x14ac:dyDescent="0.25">
      <c r="A127" s="50" t="s">
        <v>749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1:37" x14ac:dyDescent="0.25">
      <c r="A128" s="675"/>
      <c r="B128" s="675"/>
      <c r="C128" s="675"/>
      <c r="D128" s="675"/>
      <c r="E128" s="675"/>
      <c r="F128" s="675"/>
      <c r="G128" s="675"/>
      <c r="H128" s="675"/>
      <c r="I128" s="675"/>
      <c r="J128" s="675"/>
      <c r="K128" s="675"/>
      <c r="L128" s="675"/>
      <c r="M128" s="675"/>
      <c r="N128" s="675"/>
      <c r="O128" s="675"/>
      <c r="P128" s="675"/>
      <c r="Q128" s="675"/>
    </row>
    <row r="129" spans="1:17" x14ac:dyDescent="0.25">
      <c r="A129" s="675"/>
      <c r="B129" s="675"/>
      <c r="C129" s="675"/>
      <c r="D129" s="675"/>
      <c r="E129" s="675"/>
      <c r="F129" s="675"/>
      <c r="G129" s="675"/>
      <c r="H129" s="675"/>
      <c r="I129" s="675"/>
      <c r="J129" s="675"/>
      <c r="K129" s="675"/>
      <c r="L129" s="675"/>
      <c r="M129" s="675"/>
      <c r="N129" s="675"/>
      <c r="O129" s="675"/>
      <c r="P129" s="675"/>
      <c r="Q129" s="675"/>
    </row>
  </sheetData>
  <mergeCells count="17">
    <mergeCell ref="I6:K6"/>
    <mergeCell ref="A124:Q124"/>
    <mergeCell ref="A125:Q125"/>
    <mergeCell ref="L6:N6"/>
    <mergeCell ref="O6:Q6"/>
    <mergeCell ref="AH4:AJ6"/>
    <mergeCell ref="U6:W6"/>
    <mergeCell ref="AA6:AC6"/>
    <mergeCell ref="AD6:AF6"/>
    <mergeCell ref="X6:Z6"/>
    <mergeCell ref="C5:AF5"/>
    <mergeCell ref="R6:T6"/>
    <mergeCell ref="C4:T4"/>
    <mergeCell ref="A4:A7"/>
    <mergeCell ref="B4:B7"/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1"/>
  <sheetViews>
    <sheetView zoomScaleNormal="100" workbookViewId="0"/>
  </sheetViews>
  <sheetFormatPr defaultColWidth="8.85546875" defaultRowHeight="15" x14ac:dyDescent="0.25"/>
  <cols>
    <col min="1" max="1" width="16.5703125" style="379" customWidth="1"/>
    <col min="2" max="2" width="9.28515625" style="379" customWidth="1"/>
    <col min="3" max="4" width="11.42578125" style="379" customWidth="1"/>
    <col min="5" max="5" width="12" style="379" customWidth="1"/>
    <col min="6" max="6" width="7.140625" style="379" bestFit="1" customWidth="1"/>
    <col min="7" max="7" width="12" style="379" customWidth="1"/>
    <col min="8" max="23" width="8.85546875" style="379"/>
    <col min="24" max="26" width="8.85546875" style="419"/>
    <col min="27" max="27" width="7.140625" style="456" bestFit="1" customWidth="1"/>
    <col min="28" max="28" width="9.42578125" style="456" bestFit="1" customWidth="1"/>
    <col min="29" max="29" width="9.140625" style="456" bestFit="1" customWidth="1"/>
    <col min="30" max="30" width="7.140625" style="456" bestFit="1" customWidth="1"/>
    <col min="31" max="32" width="9.42578125" style="456" bestFit="1" customWidth="1"/>
    <col min="33" max="33" width="1.28515625" style="379" customWidth="1"/>
    <col min="34" max="34" width="7.140625" style="379" bestFit="1" customWidth="1"/>
    <col min="35" max="35" width="9.42578125" style="379" bestFit="1" customWidth="1"/>
    <col min="36" max="36" width="7.5703125" style="379" customWidth="1"/>
    <col min="37" max="37" width="0.7109375" style="379" customWidth="1"/>
    <col min="38" max="16384" width="8.85546875" style="379"/>
  </cols>
  <sheetData>
    <row r="1" spans="1:37" x14ac:dyDescent="0.25">
      <c r="A1" s="379" t="s">
        <v>528</v>
      </c>
    </row>
    <row r="2" spans="1:37" x14ac:dyDescent="0.25">
      <c r="A2" s="319" t="s">
        <v>348</v>
      </c>
    </row>
    <row r="3" spans="1:37" x14ac:dyDescent="0.25">
      <c r="A3" s="45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5"/>
      <c r="AI3" s="325"/>
      <c r="AJ3" s="325"/>
      <c r="AK3" s="326"/>
    </row>
    <row r="4" spans="1:37" ht="15" customHeight="1" x14ac:dyDescent="0.25">
      <c r="A4" s="676" t="s">
        <v>311</v>
      </c>
      <c r="B4" s="676" t="s">
        <v>308</v>
      </c>
      <c r="C4" s="342"/>
      <c r="D4" s="342"/>
      <c r="E4" s="679" t="s">
        <v>105</v>
      </c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436"/>
      <c r="Y4" s="436"/>
      <c r="Z4" s="484"/>
      <c r="AA4" s="484"/>
      <c r="AB4" s="484"/>
      <c r="AC4" s="484"/>
      <c r="AD4" s="484"/>
      <c r="AE4" s="484"/>
      <c r="AF4" s="484"/>
      <c r="AG4" s="283"/>
      <c r="AH4" s="676" t="s">
        <v>368</v>
      </c>
      <c r="AI4" s="691"/>
      <c r="AJ4" s="691"/>
      <c r="AK4" s="341"/>
    </row>
    <row r="5" spans="1:37" ht="15" customHeight="1" x14ac:dyDescent="0.25">
      <c r="A5" s="677"/>
      <c r="B5" s="677"/>
      <c r="C5" s="411"/>
      <c r="D5" s="411"/>
      <c r="E5" s="689" t="s">
        <v>113</v>
      </c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436"/>
      <c r="Y5" s="436"/>
      <c r="Z5" s="489"/>
      <c r="AA5" s="490"/>
      <c r="AB5" s="490"/>
      <c r="AC5" s="490"/>
      <c r="AD5" s="490"/>
      <c r="AE5" s="490"/>
      <c r="AF5" s="490"/>
      <c r="AG5" s="326"/>
      <c r="AH5" s="721"/>
      <c r="AI5" s="721"/>
      <c r="AJ5" s="721"/>
      <c r="AK5" s="346"/>
    </row>
    <row r="6" spans="1:37" s="326" customFormat="1" ht="30" customHeight="1" x14ac:dyDescent="0.25">
      <c r="A6" s="677"/>
      <c r="B6" s="677"/>
      <c r="C6" s="679">
        <v>2013</v>
      </c>
      <c r="D6" s="679"/>
      <c r="E6" s="679"/>
      <c r="F6" s="679">
        <v>2014</v>
      </c>
      <c r="G6" s="679"/>
      <c r="H6" s="679"/>
      <c r="I6" s="679">
        <v>2015</v>
      </c>
      <c r="J6" s="679"/>
      <c r="K6" s="679"/>
      <c r="L6" s="679">
        <v>2016</v>
      </c>
      <c r="M6" s="679"/>
      <c r="N6" s="679"/>
      <c r="O6" s="679">
        <v>2017</v>
      </c>
      <c r="P6" s="679"/>
      <c r="Q6" s="679"/>
      <c r="R6" s="679">
        <v>2018</v>
      </c>
      <c r="S6" s="679"/>
      <c r="T6" s="679"/>
      <c r="U6" s="679">
        <v>2019</v>
      </c>
      <c r="V6" s="679"/>
      <c r="W6" s="679"/>
      <c r="X6" s="679">
        <v>2020</v>
      </c>
      <c r="Y6" s="679"/>
      <c r="Z6" s="679"/>
      <c r="AA6" s="679">
        <v>2021</v>
      </c>
      <c r="AB6" s="679"/>
      <c r="AC6" s="679"/>
      <c r="AD6" s="679">
        <v>2022</v>
      </c>
      <c r="AE6" s="679"/>
      <c r="AF6" s="679"/>
      <c r="AH6" s="692"/>
      <c r="AI6" s="692"/>
      <c r="AJ6" s="692"/>
      <c r="AK6" s="412"/>
    </row>
    <row r="7" spans="1:37" x14ac:dyDescent="0.25">
      <c r="A7" s="678"/>
      <c r="B7" s="678"/>
      <c r="C7" s="410" t="s">
        <v>106</v>
      </c>
      <c r="D7" s="410" t="s">
        <v>107</v>
      </c>
      <c r="E7" s="325" t="s">
        <v>0</v>
      </c>
      <c r="F7" s="325" t="s">
        <v>106</v>
      </c>
      <c r="G7" s="325" t="s">
        <v>107</v>
      </c>
      <c r="H7" s="325" t="s">
        <v>0</v>
      </c>
      <c r="I7" s="325" t="s">
        <v>106</v>
      </c>
      <c r="J7" s="325" t="s">
        <v>107</v>
      </c>
      <c r="K7" s="325" t="s">
        <v>0</v>
      </c>
      <c r="L7" s="325" t="s">
        <v>106</v>
      </c>
      <c r="M7" s="325" t="s">
        <v>107</v>
      </c>
      <c r="N7" s="325" t="s">
        <v>0</v>
      </c>
      <c r="O7" s="325" t="s">
        <v>106</v>
      </c>
      <c r="P7" s="325" t="s">
        <v>107</v>
      </c>
      <c r="Q7" s="325" t="s">
        <v>0</v>
      </c>
      <c r="R7" s="325" t="s">
        <v>106</v>
      </c>
      <c r="S7" s="325" t="s">
        <v>107</v>
      </c>
      <c r="T7" s="325" t="s">
        <v>0</v>
      </c>
      <c r="U7" s="325" t="s">
        <v>106</v>
      </c>
      <c r="V7" s="325" t="s">
        <v>107</v>
      </c>
      <c r="W7" s="325" t="s">
        <v>0</v>
      </c>
      <c r="X7" s="325" t="s">
        <v>106</v>
      </c>
      <c r="Y7" s="325" t="s">
        <v>107</v>
      </c>
      <c r="Z7" s="325" t="s">
        <v>0</v>
      </c>
      <c r="AA7" s="325" t="s">
        <v>106</v>
      </c>
      <c r="AB7" s="325" t="s">
        <v>107</v>
      </c>
      <c r="AC7" s="325" t="s">
        <v>468</v>
      </c>
      <c r="AD7" s="325" t="s">
        <v>106</v>
      </c>
      <c r="AE7" s="325" t="s">
        <v>107</v>
      </c>
      <c r="AF7" s="325" t="s">
        <v>0</v>
      </c>
      <c r="AG7" s="325"/>
      <c r="AH7" s="325" t="s">
        <v>106</v>
      </c>
      <c r="AI7" s="325" t="s">
        <v>107</v>
      </c>
      <c r="AJ7" s="325" t="s">
        <v>0</v>
      </c>
      <c r="AK7" s="325"/>
    </row>
    <row r="8" spans="1:37" x14ac:dyDescent="0.25">
      <c r="A8" s="338"/>
      <c r="B8" s="338"/>
      <c r="C8" s="338"/>
      <c r="D8" s="338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</row>
    <row r="9" spans="1:37" x14ac:dyDescent="0.25">
      <c r="A9" s="376" t="s">
        <v>306</v>
      </c>
      <c r="B9" s="376">
        <v>19</v>
      </c>
      <c r="C9" s="384">
        <f>'Tav27'!C9/'Tav27'!C$115*100</f>
        <v>0.74861411627209118</v>
      </c>
      <c r="D9" s="384">
        <f>'Tav27'!D9/'Tav27'!D$115*100</f>
        <v>0.71502961155239142</v>
      </c>
      <c r="E9" s="299">
        <f>'Tav27'!E9/'Tav27'!E$115*100</f>
        <v>0.73730016180806102</v>
      </c>
      <c r="F9" s="299">
        <f>'Tav27'!F9/'Tav27'!F$115*100</f>
        <v>0.79541058471641679</v>
      </c>
      <c r="G9" s="299">
        <f>'Tav27'!G9/'Tav27'!G$115*100</f>
        <v>0.7061110703543394</v>
      </c>
      <c r="H9" s="299">
        <f>'Tav27'!H9/'Tav27'!H$115*100</f>
        <v>0.76507566648183567</v>
      </c>
      <c r="I9" s="299">
        <f>'Tav27'!I9/'Tav27'!I$115*100</f>
        <v>0.80925973690998199</v>
      </c>
      <c r="J9" s="299">
        <f>'Tav27'!J9/'Tav27'!J$115*100</f>
        <v>0.6837073981712386</v>
      </c>
      <c r="K9" s="299">
        <f>'Tav27'!K9/'Tav27'!K$115*100</f>
        <v>0.7664626544259322</v>
      </c>
      <c r="L9" s="299">
        <f>'Tav27'!L9/'Tav27'!L$115*100</f>
        <v>0.83792225386033792</v>
      </c>
      <c r="M9" s="299">
        <f>'Tav27'!M9/'Tav27'!M$115*100</f>
        <v>0.59749200885173348</v>
      </c>
      <c r="N9" s="299">
        <f>'Tav27'!N9/'Tav27'!N$115*100</f>
        <v>0.75670108230681699</v>
      </c>
      <c r="O9" s="299">
        <f>'Tav27'!O9/'Tav27'!O$115*100</f>
        <v>0.83160657549385275</v>
      </c>
      <c r="P9" s="299">
        <f>'Tav27'!P9/'Tav27'!P$115*100</f>
        <v>0.73185715430433507</v>
      </c>
      <c r="Q9" s="299">
        <f>'Tav27'!Q9/'Tav27'!Q$115*100</f>
        <v>0.79760354733267169</v>
      </c>
      <c r="R9" s="299">
        <f>'Tav27'!R9/'Tav27'!R$115*100</f>
        <v>0.77594728171334437</v>
      </c>
      <c r="S9" s="299">
        <f>'Tav27'!S9/'Tav27'!S$115*100</f>
        <v>0.76830510043506439</v>
      </c>
      <c r="T9" s="299">
        <f>'Tav27'!T9/'Tav27'!T$115*100</f>
        <v>0.77328722250265813</v>
      </c>
      <c r="U9" s="299">
        <f>'Tav27'!U9/'Tav27'!U$115*100</f>
        <v>0.89793982108972625</v>
      </c>
      <c r="V9" s="299">
        <f>'Tav27'!V9/'Tav27'!V$115*100</f>
        <v>0.78409860927366004</v>
      </c>
      <c r="W9" s="299">
        <f>'Tav27'!W9/'Tav27'!W$115*100</f>
        <v>0.85873622467116961</v>
      </c>
      <c r="X9" s="299">
        <f>'Tav27'!X9/'Tav27'!X$115*100</f>
        <v>0.91918374685364979</v>
      </c>
      <c r="Y9" s="299">
        <f>'Tav27'!Y9/'Tav27'!Y$115*100</f>
        <v>0.69935926965115791</v>
      </c>
      <c r="Z9" s="299">
        <f>'Tav27'!Z9/'Tav27'!Z$115*100</f>
        <v>0.84241316270566735</v>
      </c>
      <c r="AA9" s="299">
        <f>'Tav27'!AA9/'Tav27'!AA$115*100</f>
        <v>0.7906657515442691</v>
      </c>
      <c r="AB9" s="299">
        <f>'Tav27'!AB9/'Tav27'!AB$115*100</f>
        <v>0.73632093436587531</v>
      </c>
      <c r="AC9" s="299">
        <f>'Tav27'!AC9/'Tav27'!AC$115*100</f>
        <v>0.76910271350091564</v>
      </c>
      <c r="AD9" s="299">
        <f>'Tav27'!AD9/'Tav27'!AD$115*100</f>
        <v>0.76787348059077243</v>
      </c>
      <c r="AE9" s="299">
        <f>'Tav27'!AE9/'Tav27'!AE$115*100</f>
        <v>0.67641396534679232</v>
      </c>
      <c r="AF9" s="299">
        <f>'Tav27'!AF9/'Tav27'!AF$115*100</f>
        <v>0.73250516767344309</v>
      </c>
      <c r="AH9" s="334">
        <f>AD9-AA9</f>
        <v>-2.2792270953496674E-2</v>
      </c>
      <c r="AI9" s="334">
        <f t="shared" ref="AI9:AJ9" si="0">AE9-AB9</f>
        <v>-5.990696901908299E-2</v>
      </c>
      <c r="AJ9" s="334">
        <f t="shared" si="0"/>
        <v>-3.6597545827472544E-2</v>
      </c>
    </row>
    <row r="10" spans="1:37" x14ac:dyDescent="0.25">
      <c r="A10" s="377" t="s">
        <v>305</v>
      </c>
      <c r="B10" s="377">
        <v>1</v>
      </c>
      <c r="C10" s="384">
        <f>'Tav27'!C10/'Tav27'!C$115*100</f>
        <v>0.61752767819069132</v>
      </c>
      <c r="D10" s="384">
        <f>'Tav27'!D10/'Tav27'!D$115*100</f>
        <v>0.68394136757185275</v>
      </c>
      <c r="E10" s="299">
        <f>'Tav27'!E10/'Tav27'!E$115*100</f>
        <v>0.63990113475103028</v>
      </c>
      <c r="F10" s="299">
        <f>'Tav27'!F10/'Tav27'!F$115*100</f>
        <v>0.63406395365294432</v>
      </c>
      <c r="G10" s="299">
        <f>'Tav27'!G10/'Tav27'!G$115*100</f>
        <v>0.64008510013938813</v>
      </c>
      <c r="H10" s="299">
        <f>'Tav27'!H10/'Tav27'!H$115*100</f>
        <v>0.63610932856510927</v>
      </c>
      <c r="I10" s="299">
        <f>'Tav27'!I10/'Tav27'!I$115*100</f>
        <v>0.64590318975152605</v>
      </c>
      <c r="J10" s="299">
        <f>'Tav27'!J10/'Tav27'!J$115*100</f>
        <v>0.70033250207813791</v>
      </c>
      <c r="K10" s="299">
        <f>'Tav27'!K10/'Tav27'!K$115*100</f>
        <v>0.66445653405871019</v>
      </c>
      <c r="L10" s="299">
        <f>'Tav27'!L10/'Tav27'!L$115*100</f>
        <v>0.6610554308149672</v>
      </c>
      <c r="M10" s="299">
        <f>'Tav27'!M10/'Tav27'!M$115*100</f>
        <v>0.66142119498401775</v>
      </c>
      <c r="N10" s="299">
        <f>'Tav27'!N10/'Tav27'!N$115*100</f>
        <v>0.6611789917851002</v>
      </c>
      <c r="O10" s="299">
        <f>'Tav27'!O10/'Tav27'!O$115*100</f>
        <v>0.65202376018787123</v>
      </c>
      <c r="P10" s="299">
        <f>'Tav27'!P10/'Tav27'!P$115*100</f>
        <v>0.68110793557520233</v>
      </c>
      <c r="Q10" s="299">
        <f>'Tav27'!Q10/'Tav27'!Q$115*100</f>
        <v>0.66193810377951179</v>
      </c>
      <c r="R10" s="299">
        <f>'Tav27'!R10/'Tav27'!R$115*100</f>
        <v>0.6227347611202636</v>
      </c>
      <c r="S10" s="299">
        <f>'Tav27'!S10/'Tav27'!S$115*100</f>
        <v>0.76830510043506439</v>
      </c>
      <c r="T10" s="299">
        <f>'Tav27'!T10/'Tav27'!T$115*100</f>
        <v>0.6734042895960648</v>
      </c>
      <c r="U10" s="299">
        <f>'Tav27'!U10/'Tav27'!U$115*100</f>
        <v>0.7217403090268365</v>
      </c>
      <c r="V10" s="299">
        <f>'Tav27'!V10/'Tav27'!V$115*100</f>
        <v>0.7227904875609048</v>
      </c>
      <c r="W10" s="299">
        <f>'Tav27'!W10/'Tav27'!W$115*100</f>
        <v>0.72209384998222537</v>
      </c>
      <c r="X10" s="299">
        <f>'Tav27'!X10/'Tav27'!X$115*100</f>
        <v>0.72815533980582525</v>
      </c>
      <c r="Y10" s="299">
        <f>'Tav27'!Y10/'Tav27'!Y$115*100</f>
        <v>0.74961263034465431</v>
      </c>
      <c r="Z10" s="299">
        <f>'Tav27'!Z10/'Tav27'!Z$115*100</f>
        <v>0.73564899451553933</v>
      </c>
      <c r="AA10" s="299">
        <f>'Tav27'!AA10/'Tav27'!AA$115*100</f>
        <v>0.78242964996568298</v>
      </c>
      <c r="AB10" s="299">
        <f>'Tav27'!AB10/'Tav27'!AB$115*100</f>
        <v>0.72362574584232575</v>
      </c>
      <c r="AC10" s="299">
        <f>'Tav27'!AC10/'Tav27'!AC$115*100</f>
        <v>0.75911436657233222</v>
      </c>
      <c r="AD10" s="299">
        <f>'Tav27'!AD10/'Tav27'!AD$115*100</f>
        <v>0.81035158802770879</v>
      </c>
      <c r="AE10" s="299">
        <f>'Tav27'!AE10/'Tav27'!AE$115*100</f>
        <v>0.72844580883500698</v>
      </c>
      <c r="AF10" s="299">
        <f>'Tav27'!AF10/'Tav27'!AF$115*100</f>
        <v>0.77866302755423544</v>
      </c>
      <c r="AH10" s="334">
        <f t="shared" ref="AH10:AH73" si="1">AD10-AA10</f>
        <v>2.7921938062025808E-2</v>
      </c>
      <c r="AI10" s="334">
        <f t="shared" ref="AI10:AI73" si="2">AE10-AB10</f>
        <v>4.8200629926812288E-3</v>
      </c>
      <c r="AJ10" s="334">
        <f t="shared" ref="AJ10:AJ73" si="3">AF10-AC10</f>
        <v>1.9548660981903221E-2</v>
      </c>
    </row>
    <row r="11" spans="1:37" x14ac:dyDescent="0.25">
      <c r="A11" s="376" t="s">
        <v>304</v>
      </c>
      <c r="B11" s="376">
        <v>11</v>
      </c>
      <c r="C11" s="384">
        <f>'Tav27'!C11/'Tav27'!C$115*100</f>
        <v>0.55356381382567077</v>
      </c>
      <c r="D11" s="384">
        <f>'Tav27'!D11/'Tav27'!D$115*100</f>
        <v>0.59844869662537115</v>
      </c>
      <c r="E11" s="299">
        <f>'Tav27'!E11/'Tav27'!E$115*100</f>
        <v>0.56868464184911527</v>
      </c>
      <c r="F11" s="299">
        <f>'Tav27'!F11/'Tav27'!F$115*100</f>
        <v>0.50291084419199306</v>
      </c>
      <c r="G11" s="299">
        <f>'Tav27'!G11/'Tav27'!G$115*100</f>
        <v>0.5483823637297337</v>
      </c>
      <c r="H11" s="299">
        <f>'Tav27'!H11/'Tav27'!H$115*100</f>
        <v>0.5183574548150548</v>
      </c>
      <c r="I11" s="299">
        <f>'Tav27'!I11/'Tav27'!I$115*100</f>
        <v>0.48792021322328261</v>
      </c>
      <c r="J11" s="299">
        <f>'Tav27'!J11/'Tav27'!J$115*100</f>
        <v>0.50706566916043228</v>
      </c>
      <c r="K11" s="299">
        <f>'Tav27'!K11/'Tav27'!K$115*100</f>
        <v>0.49444633344667344</v>
      </c>
      <c r="L11" s="299">
        <f>'Tav27'!L11/'Tav27'!L$115*100</f>
        <v>0.54941608860902402</v>
      </c>
      <c r="M11" s="299">
        <f>'Tav27'!M11/'Tav27'!M$115*100</f>
        <v>0.54339808212441598</v>
      </c>
      <c r="N11" s="299">
        <f>'Tav27'!N11/'Tav27'!N$115*100</f>
        <v>0.547383110033142</v>
      </c>
      <c r="O11" s="299">
        <f>'Tav27'!O11/'Tav27'!O$115*100</f>
        <v>0.55946953999171156</v>
      </c>
      <c r="P11" s="299">
        <f>'Tav27'!P11/'Tav27'!P$115*100</f>
        <v>0.50215016426720793</v>
      </c>
      <c r="Q11" s="299">
        <f>'Tav27'!Q11/'Tav27'!Q$115*100</f>
        <v>0.53993025521492499</v>
      </c>
      <c r="R11" s="299">
        <f>'Tav27'!R11/'Tav27'!R$115*100</f>
        <v>0.55848434925864909</v>
      </c>
      <c r="S11" s="299">
        <f>'Tav27'!S11/'Tav27'!S$115*100</f>
        <v>0.53380233885649053</v>
      </c>
      <c r="T11" s="299">
        <f>'Tav27'!T11/'Tav27'!T$115*100</f>
        <v>0.54989313600189016</v>
      </c>
      <c r="U11" s="299">
        <f>'Tav27'!U11/'Tav27'!U$115*100</f>
        <v>0.5218216318785579</v>
      </c>
      <c r="V11" s="299">
        <f>'Tav27'!V11/'Tav27'!V$115*100</f>
        <v>0.49046497370204251</v>
      </c>
      <c r="W11" s="299">
        <f>'Tav27'!W11/'Tav27'!W$115*100</f>
        <v>0.51102026306434412</v>
      </c>
      <c r="X11" s="299">
        <f>'Tav27'!X11/'Tav27'!X$115*100</f>
        <v>0.48768428622797555</v>
      </c>
      <c r="Y11" s="299">
        <f>'Tav27'!Y11/'Tav27'!Y$115*100</f>
        <v>0.43134134595251056</v>
      </c>
      <c r="Z11" s="299">
        <f>'Tav27'!Z11/'Tav27'!Z$115*100</f>
        <v>0.46800731261425965</v>
      </c>
      <c r="AA11" s="299">
        <f>'Tav27'!AA11/'Tav27'!AA$115*100</f>
        <v>0.60947151681537404</v>
      </c>
      <c r="AB11" s="299">
        <f>'Tav27'!AB11/'Tav27'!AB$115*100</f>
        <v>0.46125851635563453</v>
      </c>
      <c r="AC11" s="299">
        <f>'Tav27'!AC11/'Tav27'!AC$115*100</f>
        <v>0.55102380556017982</v>
      </c>
      <c r="AD11" s="299">
        <f>'Tav27'!AD11/'Tav27'!AD$115*100</f>
        <v>0.59469350411710886</v>
      </c>
      <c r="AE11" s="299">
        <f>'Tav27'!AE11/'Tav27'!AE$115*100</f>
        <v>0.47348977574275453</v>
      </c>
      <c r="AF11" s="299">
        <f>'Tav27'!AF11/'Tav27'!AF$115*100</f>
        <v>0.54787372815027391</v>
      </c>
      <c r="AH11" s="334">
        <f t="shared" si="1"/>
        <v>-1.4778012698265175E-2</v>
      </c>
      <c r="AI11" s="334">
        <f t="shared" si="2"/>
        <v>1.2231259387119997E-2</v>
      </c>
      <c r="AJ11" s="334">
        <f t="shared" si="3"/>
        <v>-3.1500774099059159E-3</v>
      </c>
    </row>
    <row r="12" spans="1:37" x14ac:dyDescent="0.25">
      <c r="A12" s="376" t="s">
        <v>303</v>
      </c>
      <c r="B12" s="376">
        <v>2</v>
      </c>
      <c r="C12" s="384">
        <f>'Tav27'!C12/'Tav27'!C$115*100</f>
        <v>0.11450321398676501</v>
      </c>
      <c r="D12" s="384">
        <f>'Tav27'!D12/'Tav27'!D$115*100</f>
        <v>8.2383846548427717E-2</v>
      </c>
      <c r="E12" s="299">
        <f>'Tav27'!E12/'Tav27'!E$115*100</f>
        <v>0.10368283525425859</v>
      </c>
      <c r="F12" s="299">
        <f>'Tav27'!F12/'Tav27'!F$115*100</f>
        <v>0.11794344375984829</v>
      </c>
      <c r="G12" s="299">
        <f>'Tav27'!G12/'Tav27'!G$115*100</f>
        <v>9.3536791137847547E-2</v>
      </c>
      <c r="H12" s="299">
        <f>'Tav27'!H12/'Tav27'!H$115*100</f>
        <v>0.10965253851856929</v>
      </c>
      <c r="I12" s="299">
        <f>'Tav27'!I12/'Tav27'!I$115*100</f>
        <v>0.10747141260424728</v>
      </c>
      <c r="J12" s="299">
        <f>'Tav27'!J12/'Tav27'!J$115*100</f>
        <v>9.7672485453034086E-2</v>
      </c>
      <c r="K12" s="299">
        <f>'Tav27'!K12/'Tav27'!K$115*100</f>
        <v>0.10413124787487249</v>
      </c>
      <c r="L12" s="299">
        <f>'Tav27'!L12/'Tav27'!L$115*100</f>
        <v>0.10662184367983341</v>
      </c>
      <c r="M12" s="299">
        <f>'Tav27'!M12/'Tav27'!M$115*100</f>
        <v>0.10818785345463487</v>
      </c>
      <c r="N12" s="299">
        <f>'Tav27'!N12/'Tav27'!N$115*100</f>
        <v>0.10715086675914312</v>
      </c>
      <c r="O12" s="299">
        <f>'Tav27'!O12/'Tav27'!O$115*100</f>
        <v>9.9461251554082045E-2</v>
      </c>
      <c r="P12" s="299">
        <f>'Tav27'!P12/'Tav27'!P$115*100</f>
        <v>9.6156414434146215E-2</v>
      </c>
      <c r="Q12" s="299">
        <f>'Tav27'!Q12/'Tav27'!Q$115*100</f>
        <v>9.8334683917726651E-2</v>
      </c>
      <c r="R12" s="299">
        <f>'Tav27'!R12/'Tav27'!R$115*100</f>
        <v>0.1070840197693575</v>
      </c>
      <c r="S12" s="299">
        <f>'Tav27'!S12/'Tav27'!S$115*100</f>
        <v>7.71390663087414E-2</v>
      </c>
      <c r="T12" s="299">
        <f>'Tav27'!T12/'Tav27'!T$115*100</f>
        <v>9.6660902812832267E-2</v>
      </c>
      <c r="U12" s="299">
        <f>'Tav27'!U12/'Tav27'!U$115*100</f>
        <v>0.12029005150447276</v>
      </c>
      <c r="V12" s="299">
        <f>'Tav27'!V12/'Tav27'!V$115*100</f>
        <v>0.11938950017747088</v>
      </c>
      <c r="W12" s="299">
        <f>'Tav27'!W12/'Tav27'!W$115*100</f>
        <v>0.11997867045858515</v>
      </c>
      <c r="X12" s="299">
        <f>'Tav27'!X12/'Tav27'!X$115*100</f>
        <v>9.4390507011866243E-2</v>
      </c>
      <c r="Y12" s="299">
        <f>'Tav27'!Y12/'Tav27'!Y$115*100</f>
        <v>9.2131161271410023E-2</v>
      </c>
      <c r="Z12" s="299">
        <f>'Tav27'!Z12/'Tav27'!Z$115*100</f>
        <v>9.3601462522851925E-2</v>
      </c>
      <c r="AA12" s="299">
        <f>'Tav27'!AA12/'Tav27'!AA$115*100</f>
        <v>7.1379547014413181E-2</v>
      </c>
      <c r="AB12" s="299">
        <f>'Tav27'!AB12/'Tav27'!AB$115*100</f>
        <v>8.8866319664847024E-2</v>
      </c>
      <c r="AC12" s="299">
        <f>'Tav27'!AC12/'Tav27'!AC$115*100</f>
        <v>7.8242050940569338E-2</v>
      </c>
      <c r="AD12" s="299">
        <f>'Tav27'!AD12/'Tav27'!AD$115*100</f>
        <v>8.4956214873872699E-2</v>
      </c>
      <c r="AE12" s="299">
        <f>'Tav27'!AE12/'Tav27'!AE$115*100</f>
        <v>0.13007960872053698</v>
      </c>
      <c r="AF12" s="299">
        <f>'Tav27'!AF12/'Tav27'!AF$115*100</f>
        <v>0.10235003712697424</v>
      </c>
      <c r="AH12" s="334">
        <f t="shared" si="1"/>
        <v>1.3576667859459518E-2</v>
      </c>
      <c r="AI12" s="334">
        <f t="shared" si="2"/>
        <v>4.1213289055689953E-2</v>
      </c>
      <c r="AJ12" s="334">
        <f t="shared" si="3"/>
        <v>2.4107986186404903E-2</v>
      </c>
    </row>
    <row r="13" spans="1:37" x14ac:dyDescent="0.25">
      <c r="A13" s="376" t="s">
        <v>302</v>
      </c>
      <c r="B13" s="376">
        <v>9</v>
      </c>
      <c r="C13" s="384">
        <f>'Tav27'!C13/'Tav27'!C$115*100</f>
        <v>0.43985027717674557</v>
      </c>
      <c r="D13" s="384">
        <f>'Tav27'!D13/'Tav27'!D$115*100</f>
        <v>0.44922512551878507</v>
      </c>
      <c r="E13" s="299">
        <f>'Tav27'!E13/'Tav27'!E$115*100</f>
        <v>0.44300847790455944</v>
      </c>
      <c r="F13" s="299">
        <f>'Tav27'!F13/'Tav27'!F$115*100</f>
        <v>0.48120925054018093</v>
      </c>
      <c r="G13" s="299">
        <f>'Tav27'!G13/'Tav27'!G$115*100</f>
        <v>0.4199985327562174</v>
      </c>
      <c r="H13" s="299">
        <f>'Tav27'!H13/'Tav27'!H$115*100</f>
        <v>0.46041605662058349</v>
      </c>
      <c r="I13" s="299">
        <f>'Tav27'!I13/'Tav27'!I$115*100</f>
        <v>0.49866735448370736</v>
      </c>
      <c r="J13" s="299">
        <f>'Tav27'!J13/'Tav27'!J$115*100</f>
        <v>0.47797173732335829</v>
      </c>
      <c r="K13" s="299">
        <f>'Tav27'!K13/'Tav27'!K$115*100</f>
        <v>0.49161283010313955</v>
      </c>
      <c r="L13" s="299">
        <f>'Tav27'!L13/'Tav27'!L$115*100</f>
        <v>0.4453029941922455</v>
      </c>
      <c r="M13" s="299">
        <f>'Tav27'!M13/'Tav27'!M$115*100</f>
        <v>0.44258667322350631</v>
      </c>
      <c r="N13" s="299">
        <f>'Tav27'!N13/'Tav27'!N$115*100</f>
        <v>0.44438537764450831</v>
      </c>
      <c r="O13" s="299">
        <f>'Tav27'!O13/'Tav27'!O$115*100</f>
        <v>0.44481281945020029</v>
      </c>
      <c r="P13" s="299">
        <f>'Tav27'!P13/'Tav27'!P$115*100</f>
        <v>0.39530970378482333</v>
      </c>
      <c r="Q13" s="299">
        <f>'Tav27'!Q13/'Tav27'!Q$115*100</f>
        <v>0.42793797630862518</v>
      </c>
      <c r="R13" s="299">
        <f>'Tav27'!R13/'Tav27'!R$115*100</f>
        <v>0.39044481054365732</v>
      </c>
      <c r="S13" s="299">
        <f>'Tav27'!S13/'Tav27'!S$115*100</f>
        <v>0.37952420623900768</v>
      </c>
      <c r="T13" s="299">
        <f>'Tav27'!T13/'Tav27'!T$115*100</f>
        <v>0.38664361125132907</v>
      </c>
      <c r="U13" s="299">
        <f>'Tav27'!U13/'Tav27'!U$115*100</f>
        <v>0.39983735429655731</v>
      </c>
      <c r="V13" s="299">
        <f>'Tav27'!V13/'Tav27'!V$115*100</f>
        <v>0.3613952437804524</v>
      </c>
      <c r="W13" s="299">
        <f>'Tav27'!W13/'Tav27'!W$115*100</f>
        <v>0.38659793814432991</v>
      </c>
      <c r="X13" s="299">
        <f>'Tav27'!X13/'Tav27'!X$115*100</f>
        <v>0.31463502337288746</v>
      </c>
      <c r="Y13" s="299">
        <f>'Tav27'!Y13/'Tav27'!Y$115*100</f>
        <v>0.38527576531680557</v>
      </c>
      <c r="Z13" s="299">
        <f>'Tav27'!Z13/'Tav27'!Z$115*100</f>
        <v>0.33930530164533823</v>
      </c>
      <c r="AA13" s="299">
        <f>'Tav27'!AA13/'Tav27'!AA$115*100</f>
        <v>0.28002745367192866</v>
      </c>
      <c r="AB13" s="299">
        <f>'Tav27'!AB13/'Tav27'!AB$115*100</f>
        <v>0.35123354915153826</v>
      </c>
      <c r="AC13" s="299">
        <f>'Tav27'!AC13/'Tav27'!AC$115*100</f>
        <v>0.3079740302979857</v>
      </c>
      <c r="AD13" s="299">
        <f>'Tav27'!AD13/'Tav27'!AD$115*100</f>
        <v>0.32675467259181806</v>
      </c>
      <c r="AE13" s="299">
        <f>'Tav27'!AE13/'Tav27'!AE$115*100</f>
        <v>0.40584837920807532</v>
      </c>
      <c r="AF13" s="299">
        <f>'Tav27'!AF13/'Tav27'!AF$115*100</f>
        <v>0.35722169820787092</v>
      </c>
      <c r="AH13" s="334">
        <f t="shared" si="1"/>
        <v>4.6727218919889402E-2</v>
      </c>
      <c r="AI13" s="334">
        <f t="shared" si="2"/>
        <v>5.4614830056537056E-2</v>
      </c>
      <c r="AJ13" s="334">
        <f t="shared" si="3"/>
        <v>4.9247667909885218E-2</v>
      </c>
    </row>
    <row r="14" spans="1:37" x14ac:dyDescent="0.25">
      <c r="A14" s="376" t="s">
        <v>301</v>
      </c>
      <c r="B14" s="376">
        <v>11</v>
      </c>
      <c r="C14" s="384">
        <f>'Tav27'!C14/'Tav27'!C$115*100</f>
        <v>0.43511221314970699</v>
      </c>
      <c r="D14" s="384">
        <f>'Tav27'!D14/'Tav27'!D$115*100</f>
        <v>0.4072559961450577</v>
      </c>
      <c r="E14" s="299">
        <f>'Tav27'!E14/'Tav27'!E$115*100</f>
        <v>0.42572800536218297</v>
      </c>
      <c r="F14" s="299">
        <f>'Tav27'!F14/'Tav27'!F$115*100</f>
        <v>0.45950765688836892</v>
      </c>
      <c r="G14" s="299">
        <f>'Tav27'!G14/'Tav27'!G$115*100</f>
        <v>0.39065365710512806</v>
      </c>
      <c r="H14" s="299">
        <f>'Tav27'!H14/'Tav27'!H$115*100</f>
        <v>0.43611805092612782</v>
      </c>
      <c r="I14" s="299">
        <f>'Tav27'!I14/'Tav27'!I$115*100</f>
        <v>0.45890293182013581</v>
      </c>
      <c r="J14" s="299">
        <f>'Tav27'!J14/'Tav27'!J$115*100</f>
        <v>0.41978387364921033</v>
      </c>
      <c r="K14" s="299">
        <f>'Tav27'!K14/'Tav27'!K$115*100</f>
        <v>0.44556840077071291</v>
      </c>
      <c r="L14" s="299">
        <f>'Tav27'!L14/'Tav27'!L$115*100</f>
        <v>0.47039048682279455</v>
      </c>
      <c r="M14" s="299">
        <f>'Tav27'!M14/'Tav27'!M$115*100</f>
        <v>0.43275141381853949</v>
      </c>
      <c r="N14" s="299">
        <f>'Tav27'!N14/'Tav27'!N$115*100</f>
        <v>0.45767540763013853</v>
      </c>
      <c r="O14" s="299">
        <f>'Tav27'!O14/'Tav27'!O$115*100</f>
        <v>0.36745406824146981</v>
      </c>
      <c r="P14" s="299">
        <f>'Tav27'!P14/'Tav27'!P$115*100</f>
        <v>0.30716632388685594</v>
      </c>
      <c r="Q14" s="299">
        <f>'Tav27'!Q14/'Tav27'!Q$115*100</f>
        <v>0.34690291270975787</v>
      </c>
      <c r="R14" s="299">
        <f>'Tav27'!R14/'Tav27'!R$115*100</f>
        <v>0.3525535420098847</v>
      </c>
      <c r="S14" s="299">
        <f>'Tav27'!S14/'Tav27'!S$115*100</f>
        <v>0.3702675182819587</v>
      </c>
      <c r="T14" s="299">
        <f>'Tav27'!T14/'Tav27'!T$115*100</f>
        <v>0.3587193504387331</v>
      </c>
      <c r="U14" s="299">
        <f>'Tav27'!U14/'Tav27'!U$115*100</f>
        <v>0.33206831119544594</v>
      </c>
      <c r="V14" s="299">
        <f>'Tav27'!V14/'Tav27'!V$115*100</f>
        <v>0.29686037881965732</v>
      </c>
      <c r="W14" s="299">
        <f>'Tav27'!W14/'Tav27'!W$115*100</f>
        <v>0.3199431212228937</v>
      </c>
      <c r="X14" s="299">
        <f>'Tav27'!X14/'Tav27'!X$115*100</f>
        <v>0.36183027687882058</v>
      </c>
      <c r="Y14" s="299">
        <f>'Tav27'!Y14/'Tav27'!Y$115*100</f>
        <v>0.27220570375643871</v>
      </c>
      <c r="Z14" s="299">
        <f>'Tav27'!Z14/'Tav27'!Z$115*100</f>
        <v>0.33053016453382084</v>
      </c>
      <c r="AA14" s="299">
        <f>'Tav27'!AA14/'Tav27'!AA$115*100</f>
        <v>0.34317089910775567</v>
      </c>
      <c r="AB14" s="299">
        <f>'Tav27'!AB14/'Tav27'!AB$115*100</f>
        <v>0.25813549997884139</v>
      </c>
      <c r="AC14" s="299">
        <f>'Tav27'!AC14/'Tav27'!AC$115*100</f>
        <v>0.30963875478608294</v>
      </c>
      <c r="AD14" s="299">
        <f>'Tav27'!AD14/'Tav27'!AD$115*100</f>
        <v>0.27774147170304536</v>
      </c>
      <c r="AE14" s="299">
        <f>'Tav27'!AE14/'Tav27'!AE$115*100</f>
        <v>0.2237369269993236</v>
      </c>
      <c r="AF14" s="299">
        <f>'Tav27'!AF14/'Tav27'!AF$115*100</f>
        <v>0.25687852455397459</v>
      </c>
      <c r="AH14" s="334">
        <f t="shared" si="1"/>
        <v>-6.5429427404710305E-2</v>
      </c>
      <c r="AI14" s="334">
        <f t="shared" si="2"/>
        <v>-3.4398572979517789E-2</v>
      </c>
      <c r="AJ14" s="334">
        <f t="shared" si="3"/>
        <v>-5.2760230232108352E-2</v>
      </c>
    </row>
    <row r="15" spans="1:37" x14ac:dyDescent="0.25">
      <c r="A15" s="377" t="s">
        <v>300</v>
      </c>
      <c r="B15" s="377">
        <v>1</v>
      </c>
      <c r="C15" s="384">
        <f>'Tav27'!C15/'Tav27'!C$115*100</f>
        <v>0.28744255097367216</v>
      </c>
      <c r="D15" s="384">
        <f>'Tav27'!D15/'Tav27'!D$115*100</f>
        <v>0.28756625681998349</v>
      </c>
      <c r="E15" s="299">
        <f>'Tav27'!E15/'Tav27'!E$115*100</f>
        <v>0.28748422502317156</v>
      </c>
      <c r="F15" s="299">
        <f>'Tav27'!F15/'Tav27'!F$115*100</f>
        <v>0.28306426502363585</v>
      </c>
      <c r="G15" s="299">
        <f>'Tav27'!G15/'Tav27'!G$115*100</f>
        <v>0.23292495048052234</v>
      </c>
      <c r="H15" s="299">
        <f>'Tav27'!H15/'Tav27'!H$115*100</f>
        <v>0.26603201106493796</v>
      </c>
      <c r="I15" s="299">
        <f>'Tav27'!I15/'Tav27'!I$115*100</f>
        <v>0.29124752815751009</v>
      </c>
      <c r="J15" s="299">
        <f>'Tav27'!J15/'Tav27'!J$115*100</f>
        <v>0.28054862842892769</v>
      </c>
      <c r="K15" s="299">
        <f>'Tav27'!K15/'Tav27'!K$115*100</f>
        <v>0.28760058936869543</v>
      </c>
      <c r="L15" s="299">
        <f>'Tav27'!L15/'Tav27'!L$115*100</f>
        <v>0.29352366377742378</v>
      </c>
      <c r="M15" s="299">
        <f>'Tav27'!M15/'Tav27'!M$115*100</f>
        <v>0.25571674452913695</v>
      </c>
      <c r="N15" s="299">
        <f>'Tav27'!N15/'Tav27'!N$115*100</f>
        <v>0.28075188344643703</v>
      </c>
      <c r="O15" s="299">
        <f>'Tav27'!O15/'Tav27'!O$115*100</f>
        <v>0.26799281668738778</v>
      </c>
      <c r="P15" s="299">
        <f>'Tav27'!P15/'Tav27'!P$115*100</f>
        <v>0.23237800154918667</v>
      </c>
      <c r="Q15" s="299">
        <f>'Tav27'!Q15/'Tav27'!Q$115*100</f>
        <v>0.25585227945260358</v>
      </c>
      <c r="R15" s="299">
        <f>'Tav27'!R15/'Tav27'!R$115*100</f>
        <v>0.24217462932454695</v>
      </c>
      <c r="S15" s="299">
        <f>'Tav27'!S15/'Tav27'!S$115*100</f>
        <v>0.23758832423092352</v>
      </c>
      <c r="T15" s="299">
        <f>'Tav27'!T15/'Tav27'!T$115*100</f>
        <v>0.24057824700082697</v>
      </c>
      <c r="U15" s="299">
        <f>'Tav27'!U15/'Tav27'!U$115*100</f>
        <v>0.23210897262130659</v>
      </c>
      <c r="V15" s="299">
        <f>'Tav27'!V15/'Tav27'!V$115*100</f>
        <v>0.27427317608337903</v>
      </c>
      <c r="W15" s="299">
        <f>'Tav27'!W15/'Tav27'!W$115*100</f>
        <v>0.2466228226093139</v>
      </c>
      <c r="X15" s="299">
        <f>'Tav27'!X15/'Tav27'!X$115*100</f>
        <v>0.23372887450557353</v>
      </c>
      <c r="Y15" s="299">
        <f>'Tav27'!Y15/'Tav27'!Y$115*100</f>
        <v>0.31827128439214375</v>
      </c>
      <c r="Z15" s="299">
        <f>'Tav27'!Z15/'Tav27'!Z$115*100</f>
        <v>0.26325411334552101</v>
      </c>
      <c r="AA15" s="299">
        <f>'Tav27'!AA15/'Tav27'!AA$115*100</f>
        <v>0.20590253946465342</v>
      </c>
      <c r="AB15" s="299">
        <f>'Tav27'!AB15/'Tav27'!AB$115*100</f>
        <v>0.26236722948669122</v>
      </c>
      <c r="AC15" s="299">
        <f>'Tav27'!AC15/'Tav27'!AC$115*100</f>
        <v>0.22806725486931911</v>
      </c>
      <c r="AD15" s="299">
        <f>'Tav27'!AD15/'Tav27'!AD$115*100</f>
        <v>0.2385309109920272</v>
      </c>
      <c r="AE15" s="299">
        <f>'Tav27'!AE15/'Tav27'!AE$115*100</f>
        <v>0.23414329569696654</v>
      </c>
      <c r="AF15" s="299">
        <f>'Tav27'!AF15/'Tav27'!AF$115*100</f>
        <v>0.23680988982319531</v>
      </c>
      <c r="AH15" s="334">
        <f t="shared" si="1"/>
        <v>3.2628371527373773E-2</v>
      </c>
      <c r="AI15" s="334">
        <f t="shared" si="2"/>
        <v>-2.8223933789724681E-2</v>
      </c>
      <c r="AJ15" s="334">
        <f t="shared" si="3"/>
        <v>8.7426349538761994E-3</v>
      </c>
    </row>
    <row r="16" spans="1:37" x14ac:dyDescent="0.25">
      <c r="A16" s="376" t="s">
        <v>299</v>
      </c>
      <c r="B16" s="376">
        <v>15</v>
      </c>
      <c r="C16" s="384">
        <f>'Tav27'!C16/'Tav27'!C$115*100</f>
        <v>0.96893409352938387</v>
      </c>
      <c r="D16" s="384">
        <f>'Tav27'!D16/'Tav27'!D$115*100</f>
        <v>0.90933113643075869</v>
      </c>
      <c r="E16" s="299">
        <f>'Tav27'!E16/'Tav27'!E$115*100</f>
        <v>0.94885503778139679</v>
      </c>
      <c r="F16" s="299">
        <f>'Tav27'!F16/'Tav27'!F$115*100</f>
        <v>0.90108791032524083</v>
      </c>
      <c r="G16" s="299">
        <f>'Tav27'!G16/'Tav27'!G$115*100</f>
        <v>0.87484410534810364</v>
      </c>
      <c r="H16" s="299">
        <f>'Tav27'!H16/'Tav27'!H$115*100</f>
        <v>0.89217292703744999</v>
      </c>
      <c r="I16" s="299">
        <f>'Tav27'!I16/'Tav27'!I$115*100</f>
        <v>0.91350700713610178</v>
      </c>
      <c r="J16" s="299">
        <f>'Tav27'!J16/'Tav27'!J$115*100</f>
        <v>0.87697423108894434</v>
      </c>
      <c r="K16" s="299">
        <f>'Tav27'!K16/'Tav27'!K$115*100</f>
        <v>0.90105406324379467</v>
      </c>
      <c r="L16" s="299">
        <f>'Tav27'!L16/'Tav27'!L$115*100</f>
        <v>0.88684286448990846</v>
      </c>
      <c r="M16" s="299">
        <f>'Tav27'!M16/'Tav27'!M$115*100</f>
        <v>0.88763216129825429</v>
      </c>
      <c r="N16" s="299">
        <f>'Tav27'!N16/'Tav27'!N$115*100</f>
        <v>0.88710950154081281</v>
      </c>
      <c r="O16" s="299">
        <f>'Tav27'!O16/'Tav27'!O$115*100</f>
        <v>0.98494267163972915</v>
      </c>
      <c r="P16" s="299">
        <f>'Tav27'!P16/'Tav27'!P$115*100</f>
        <v>0.8734207644434947</v>
      </c>
      <c r="Q16" s="299">
        <f>'Tav27'!Q16/'Tav27'!Q$115*100</f>
        <v>0.9469265858744047</v>
      </c>
      <c r="R16" s="299">
        <f>'Tav27'!R16/'Tav27'!R$115*100</f>
        <v>0.91268533772652394</v>
      </c>
      <c r="S16" s="299">
        <f>'Tav27'!S16/'Tav27'!S$115*100</f>
        <v>0.73436391125921807</v>
      </c>
      <c r="T16" s="299">
        <f>'Tav27'!T16/'Tav27'!T$115*100</f>
        <v>0.85061594475292401</v>
      </c>
      <c r="U16" s="299">
        <f>'Tav27'!U16/'Tav27'!U$115*100</f>
        <v>1.0233125508267822</v>
      </c>
      <c r="V16" s="299">
        <f>'Tav27'!V16/'Tav27'!V$115*100</f>
        <v>0.85831370397857432</v>
      </c>
      <c r="W16" s="299">
        <f>'Tav27'!W16/'Tav27'!W$115*100</f>
        <v>0.96649484536082475</v>
      </c>
      <c r="X16" s="299">
        <f>'Tav27'!X16/'Tav27'!X$115*100</f>
        <v>0.94165767709457027</v>
      </c>
      <c r="Y16" s="299">
        <f>'Tav27'!Y16/'Tav27'!Y$115*100</f>
        <v>0.77473931069140245</v>
      </c>
      <c r="Z16" s="299">
        <f>'Tav27'!Z16/'Tav27'!Z$115*100</f>
        <v>0.88336380255941493</v>
      </c>
      <c r="AA16" s="299">
        <f>'Tav27'!AA16/'Tav27'!AA$115*100</f>
        <v>0.8730267673301304</v>
      </c>
      <c r="AB16" s="299">
        <f>'Tav27'!AB16/'Tav27'!AB$115*100</f>
        <v>0.71516228682662608</v>
      </c>
      <c r="AC16" s="299">
        <f>'Tav27'!AC16/'Tav27'!AC$115*100</f>
        <v>0.81072082570334614</v>
      </c>
      <c r="AD16" s="299">
        <f>'Tav27'!AD16/'Tav27'!AD$115*100</f>
        <v>0.86263233564239961</v>
      </c>
      <c r="AE16" s="299">
        <f>'Tav27'!AE16/'Tav27'!AE$115*100</f>
        <v>0.77527446797440036</v>
      </c>
      <c r="AF16" s="299">
        <f>'Tav27'!AF16/'Tav27'!AF$115*100</f>
        <v>0.82883461438118355</v>
      </c>
      <c r="AH16" s="334">
        <f t="shared" si="1"/>
        <v>-1.0394431687730799E-2</v>
      </c>
      <c r="AI16" s="334">
        <f t="shared" si="2"/>
        <v>6.011218114777428E-2</v>
      </c>
      <c r="AJ16" s="334">
        <f t="shared" si="3"/>
        <v>1.8113788677837417E-2</v>
      </c>
    </row>
    <row r="17" spans="1:36" x14ac:dyDescent="0.25">
      <c r="A17" s="376" t="s">
        <v>298</v>
      </c>
      <c r="B17" s="376">
        <v>16</v>
      </c>
      <c r="C17" s="384">
        <f>'Tav27'!C17/'Tav27'!C$115*100</f>
        <v>3.216355797021337</v>
      </c>
      <c r="D17" s="384">
        <f>'Tav27'!D17/'Tav27'!D$115*100</f>
        <v>3.1507935274276031</v>
      </c>
      <c r="E17" s="299">
        <f>'Tav27'!E17/'Tav27'!E$115*100</f>
        <v>3.1942691669241281</v>
      </c>
      <c r="F17" s="299">
        <f>'Tav27'!F17/'Tav27'!F$115*100</f>
        <v>3.3675212062311881</v>
      </c>
      <c r="G17" s="299">
        <f>'Tav27'!G17/'Tav27'!G$115*100</f>
        <v>3.2316044310762231</v>
      </c>
      <c r="H17" s="299">
        <f>'Tav27'!H17/'Tav27'!H$115*100</f>
        <v>3.321350470695982</v>
      </c>
      <c r="I17" s="299">
        <f>'Tav27'!I17/'Tav27'!I$115*100</f>
        <v>3.4036196371765111</v>
      </c>
      <c r="J17" s="299">
        <f>'Tav27'!J17/'Tav27'!J$115*100</f>
        <v>3.254364089775561</v>
      </c>
      <c r="K17" s="299">
        <f>'Tav27'!K17/'Tav27'!K$115*100</f>
        <v>3.352742831236541</v>
      </c>
      <c r="L17" s="299">
        <f>'Tav27'!L17/'Tav27'!L$115*100</f>
        <v>3.4482758620689653</v>
      </c>
      <c r="M17" s="299">
        <f>'Tav27'!M17/'Tav27'!M$115*100</f>
        <v>3.203835751167937</v>
      </c>
      <c r="N17" s="299">
        <f>'Tav27'!N17/'Tav27'!N$115*100</f>
        <v>3.3657000938608372</v>
      </c>
      <c r="O17" s="299">
        <f>'Tav27'!O17/'Tav27'!O$115*100</f>
        <v>3.378919740295621</v>
      </c>
      <c r="P17" s="299">
        <f>'Tav27'!P17/'Tav27'!P$115*100</f>
        <v>3.2559630332006733</v>
      </c>
      <c r="Q17" s="299">
        <f>'Tav27'!Q17/'Tav27'!Q$115*100</f>
        <v>3.3370057088747052</v>
      </c>
      <c r="R17" s="299">
        <f>'Tav27'!R17/'Tav27'!R$115*100</f>
        <v>3.1647446457990114</v>
      </c>
      <c r="S17" s="299">
        <f>'Tav27'!S17/'Tav27'!S$115*100</f>
        <v>3.1750439692677963</v>
      </c>
      <c r="T17" s="299">
        <f>'Tav27'!T17/'Tav27'!T$115*100</f>
        <v>3.1683295921983912</v>
      </c>
      <c r="U17" s="299">
        <f>'Tav27'!U17/'Tav27'!U$115*100</f>
        <v>3.1241528869612361</v>
      </c>
      <c r="V17" s="299">
        <f>'Tav27'!V17/'Tav27'!V$115*100</f>
        <v>3.0815398018779647</v>
      </c>
      <c r="W17" s="299">
        <f>'Tav27'!W17/'Tav27'!W$115*100</f>
        <v>3.1094472093849981</v>
      </c>
      <c r="X17" s="299">
        <f>'Tav27'!X17/'Tav27'!X$115*100</f>
        <v>3.1755663430420711</v>
      </c>
      <c r="Y17" s="299">
        <f>'Tav27'!Y17/'Tav27'!Y$115*100</f>
        <v>3.0110138615519912</v>
      </c>
      <c r="Z17" s="299">
        <f>'Tav27'!Z17/'Tav27'!Z$115*100</f>
        <v>3.1180987202925046</v>
      </c>
      <c r="AA17" s="299">
        <f>'Tav27'!AA17/'Tav27'!AA$115*100</f>
        <v>2.8991077556623202</v>
      </c>
      <c r="AB17" s="299">
        <f>'Tav27'!AB17/'Tav27'!AB$115*100</f>
        <v>2.9410520079556512</v>
      </c>
      <c r="AC17" s="299">
        <f>'Tav27'!AC17/'Tav27'!AC$115*100</f>
        <v>2.9182620276344267</v>
      </c>
      <c r="AD17" s="299">
        <f>'Tav27'!AD17/'Tav27'!AD$115*100</f>
        <v>2.6401777545418899</v>
      </c>
      <c r="AE17" s="299">
        <f>'Tav27'!AE17/'Tav27'!AE$115*100</f>
        <v>2.7472813361777408</v>
      </c>
      <c r="AF17" s="299">
        <f>'Tav27'!AF17/'Tav27'!AF$115*100</f>
        <v>2.6811696000321095</v>
      </c>
      <c r="AH17" s="334">
        <f t="shared" si="1"/>
        <v>-0.2589300011204303</v>
      </c>
      <c r="AI17" s="334">
        <f t="shared" si="2"/>
        <v>-0.19377067177791041</v>
      </c>
      <c r="AJ17" s="334">
        <f t="shared" si="3"/>
        <v>-0.23709242760231719</v>
      </c>
    </row>
    <row r="18" spans="1:36" x14ac:dyDescent="0.25">
      <c r="A18" s="376" t="s">
        <v>297</v>
      </c>
      <c r="B18" s="376">
        <v>5</v>
      </c>
      <c r="C18" s="384">
        <f>'Tav27'!C18/'Tav27'!C$115*100</f>
        <v>9.7130312554290318E-2</v>
      </c>
      <c r="D18" s="384">
        <f>'Tav27'!D18/'Tav27'!D$115*100</f>
        <v>0.10259120513577791</v>
      </c>
      <c r="E18" s="299">
        <f>'Tav27'!E18/'Tav27'!E$115*100</f>
        <v>9.8969979106337744E-2</v>
      </c>
      <c r="F18" s="299">
        <f>'Tav27'!F18/'Tav27'!F$115*100</f>
        <v>9.0580564807563477E-2</v>
      </c>
      <c r="G18" s="299">
        <f>'Tav27'!G18/'Tav27'!G$115*100</f>
        <v>0.11371139314797153</v>
      </c>
      <c r="H18" s="299">
        <f>'Tav27'!H18/'Tav27'!H$115*100</f>
        <v>9.8438074351897428E-2</v>
      </c>
      <c r="I18" s="299">
        <f>'Tav27'!I18/'Tav27'!I$115*100</f>
        <v>0.12144269624279941</v>
      </c>
      <c r="J18" s="299">
        <f>'Tav27'!J18/'Tav27'!J$115*100</f>
        <v>0.11014131338320864</v>
      </c>
      <c r="K18" s="299">
        <f>'Tav27'!K18/'Tav27'!K$115*100</f>
        <v>0.11759038875665874</v>
      </c>
      <c r="L18" s="299">
        <f>'Tav27'!L18/'Tav27'!L$115*100</f>
        <v>0.12418308852121775</v>
      </c>
      <c r="M18" s="299">
        <f>'Tav27'!M18/'Tav27'!M$115*100</f>
        <v>9.3434964347184651E-2</v>
      </c>
      <c r="N18" s="299">
        <f>'Tav27'!N18/'Tav27'!N$115*100</f>
        <v>0.11379588175195821</v>
      </c>
      <c r="O18" s="299">
        <f>'Tav27'!O18/'Tav27'!O$115*100</f>
        <v>0.12570797071418705</v>
      </c>
      <c r="P18" s="299">
        <f>'Tav27'!P18/'Tav27'!P$115*100</f>
        <v>9.0814391410026979E-2</v>
      </c>
      <c r="Q18" s="299">
        <f>'Tav27'!Q18/'Tav27'!Q$115*100</f>
        <v>0.11381329157144288</v>
      </c>
      <c r="R18" s="299">
        <f>'Tav27'!R18/'Tav27'!R$115*100</f>
        <v>0.10378912685337727</v>
      </c>
      <c r="S18" s="299">
        <f>'Tav27'!S18/'Tav27'!S$115*100</f>
        <v>8.6395754265790367E-2</v>
      </c>
      <c r="T18" s="299">
        <f>'Tav27'!T18/'Tav27'!T$115*100</f>
        <v>9.7734912844085975E-2</v>
      </c>
      <c r="U18" s="299">
        <f>'Tav27'!U18/'Tav27'!U$115*100</f>
        <v>8.1322851721333703E-2</v>
      </c>
      <c r="V18" s="299">
        <f>'Tav27'!V18/'Tav27'!V$115*100</f>
        <v>8.7122067697073341E-2</v>
      </c>
      <c r="W18" s="299">
        <f>'Tav27'!W18/'Tav27'!W$115*100</f>
        <v>8.3318521151795236E-2</v>
      </c>
      <c r="X18" s="299">
        <f>'Tav27'!X18/'Tav27'!X$115*100</f>
        <v>0.11236965120460267</v>
      </c>
      <c r="Y18" s="299">
        <f>'Tav27'!Y18/'Tav27'!Y$115*100</f>
        <v>0.12563340173374096</v>
      </c>
      <c r="Z18" s="299">
        <f>'Tav27'!Z18/'Tav27'!Z$115*100</f>
        <v>0.11700182815356491</v>
      </c>
      <c r="AA18" s="299">
        <f>'Tav27'!AA18/'Tav27'!AA$115*100</f>
        <v>0.12079615648592999</v>
      </c>
      <c r="AB18" s="299">
        <f>'Tav27'!AB18/'Tav27'!AB$115*100</f>
        <v>9.3098049172696887E-2</v>
      </c>
      <c r="AC18" s="299">
        <f>'Tav27'!AC18/'Tav27'!AC$115*100</f>
        <v>0.10987181621441651</v>
      </c>
      <c r="AD18" s="299">
        <f>'Tav27'!AD18/'Tav27'!AD$115*100</f>
        <v>0.1176316821330545</v>
      </c>
      <c r="AE18" s="299">
        <f>'Tav27'!AE18/'Tav27'!AE$115*100</f>
        <v>0.12487642437171548</v>
      </c>
      <c r="AF18" s="299">
        <f>'Tav27'!AF18/'Tav27'!AF$115*100</f>
        <v>0.12041180838467558</v>
      </c>
      <c r="AH18" s="334">
        <f t="shared" si="1"/>
        <v>-3.1644743528754932E-3</v>
      </c>
      <c r="AI18" s="334">
        <f t="shared" si="2"/>
        <v>3.1778375199018591E-2</v>
      </c>
      <c r="AJ18" s="334">
        <f t="shared" si="3"/>
        <v>1.0539992170259069E-2</v>
      </c>
    </row>
    <row r="19" spans="1:36" x14ac:dyDescent="0.25">
      <c r="A19" s="376" t="s">
        <v>296</v>
      </c>
      <c r="B19" s="376">
        <v>15</v>
      </c>
      <c r="C19" s="384">
        <f>'Tav27'!C19/'Tav27'!C$115*100</f>
        <v>0.76835604971808524</v>
      </c>
      <c r="D19" s="384">
        <f>'Tav27'!D19/'Tav27'!D$115*100</f>
        <v>0.76787962631930728</v>
      </c>
      <c r="E19" s="299">
        <f>'Tav27'!E19/'Tav27'!E$115*100</f>
        <v>0.76819555211109769</v>
      </c>
      <c r="F19" s="299">
        <f>'Tav27'!F19/'Tav27'!F$115*100</f>
        <v>0.70954775765924727</v>
      </c>
      <c r="G19" s="299">
        <f>'Tav27'!G19/'Tav27'!G$115*100</f>
        <v>0.69143863252879467</v>
      </c>
      <c r="H19" s="299">
        <f>'Tav27'!H19/'Tav27'!H$115*100</f>
        <v>0.70339611356514042</v>
      </c>
      <c r="I19" s="299">
        <f>'Tav27'!I19/'Tav27'!I$115*100</f>
        <v>0.67492047115467291</v>
      </c>
      <c r="J19" s="299">
        <f>'Tav27'!J19/'Tav27'!J$115*100</f>
        <v>0.63591022443890277</v>
      </c>
      <c r="K19" s="299">
        <f>'Tav27'!K19/'Tav27'!K$115*100</f>
        <v>0.66162303071517625</v>
      </c>
      <c r="L19" s="299">
        <f>'Tav27'!L19/'Tav27'!L$115*100</f>
        <v>0.64349418597358288</v>
      </c>
      <c r="M19" s="299">
        <f>'Tav27'!M19/'Tav27'!M$115*100</f>
        <v>0.66633882468650107</v>
      </c>
      <c r="N19" s="299">
        <f>'Tav27'!N19/'Tav27'!N$115*100</f>
        <v>0.65121146929587759</v>
      </c>
      <c r="O19" s="299">
        <f>'Tav27'!O19/'Tav27'!O$115*100</f>
        <v>0.61610719712667494</v>
      </c>
      <c r="P19" s="299">
        <f>'Tav27'!P19/'Tav27'!P$115*100</f>
        <v>0.68110793557520233</v>
      </c>
      <c r="Q19" s="299">
        <f>'Tav27'!Q19/'Tav27'!Q$115*100</f>
        <v>0.6382649391326517</v>
      </c>
      <c r="R19" s="299">
        <f>'Tav27'!R19/'Tav27'!R$115*100</f>
        <v>0.72652388797364087</v>
      </c>
      <c r="S19" s="299">
        <f>'Tav27'!S19/'Tav27'!S$115*100</f>
        <v>0.64488259434107809</v>
      </c>
      <c r="T19" s="299">
        <f>'Tav27'!T19/'Tav27'!T$115*100</f>
        <v>0.69810652031489973</v>
      </c>
      <c r="U19" s="299">
        <f>'Tav27'!U19/'Tav27'!U$115*100</f>
        <v>0.7234345351043644</v>
      </c>
      <c r="V19" s="299">
        <f>'Tav27'!V19/'Tav27'!V$115*100</f>
        <v>0.64534864960795069</v>
      </c>
      <c r="W19" s="299">
        <f>'Tav27'!W19/'Tav27'!W$115*100</f>
        <v>0.69654283682900819</v>
      </c>
      <c r="X19" s="299">
        <f>'Tav27'!X19/'Tav27'!X$115*100</f>
        <v>0.56634304207119746</v>
      </c>
      <c r="Y19" s="299">
        <f>'Tav27'!Y19/'Tav27'!Y$115*100</f>
        <v>0.46065580635705017</v>
      </c>
      <c r="Z19" s="299">
        <f>'Tav27'!Z19/'Tav27'!Z$115*100</f>
        <v>0.52943327239488125</v>
      </c>
      <c r="AA19" s="299">
        <f>'Tav27'!AA19/'Tav27'!AA$115*100</f>
        <v>0.57103637611530544</v>
      </c>
      <c r="AB19" s="299">
        <f>'Tav27'!AB19/'Tav27'!AB$115*100</f>
        <v>0.47818543438703398</v>
      </c>
      <c r="AC19" s="299">
        <f>'Tav27'!AC19/'Tav27'!AC$115*100</f>
        <v>0.53437656067920758</v>
      </c>
      <c r="AD19" s="299">
        <f>'Tav27'!AD19/'Tav27'!AD$115*100</f>
        <v>0.5358776630505816</v>
      </c>
      <c r="AE19" s="299">
        <f>'Tav27'!AE19/'Tav27'!AE$115*100</f>
        <v>0.48909932878921897</v>
      </c>
      <c r="AF19" s="299">
        <f>'Tav27'!AF19/'Tav27'!AF$115*100</f>
        <v>0.51777077605410504</v>
      </c>
      <c r="AH19" s="334">
        <f t="shared" si="1"/>
        <v>-3.5158713064723845E-2</v>
      </c>
      <c r="AI19" s="334">
        <f t="shared" si="2"/>
        <v>1.0913894402184987E-2</v>
      </c>
      <c r="AJ19" s="334">
        <f t="shared" si="3"/>
        <v>-1.6605784625102538E-2</v>
      </c>
    </row>
    <row r="20" spans="1:36" x14ac:dyDescent="0.25">
      <c r="A20" s="376" t="s">
        <v>295</v>
      </c>
      <c r="B20" s="376">
        <v>3</v>
      </c>
      <c r="C20" s="384">
        <f>'Tav27'!C20/'Tav27'!C$115*100</f>
        <v>1.2097856815705104</v>
      </c>
      <c r="D20" s="384">
        <f>'Tav27'!D20/'Tav27'!D$115*100</f>
        <v>1.1114047223042607</v>
      </c>
      <c r="E20" s="299">
        <f>'Tav27'!E20/'Tav27'!E$115*100</f>
        <v>1.1766430849309042</v>
      </c>
      <c r="F20" s="299">
        <f>'Tav27'!F20/'Tav27'!F$115*100</f>
        <v>1.248313408754234</v>
      </c>
      <c r="G20" s="299">
        <f>'Tav27'!G20/'Tav27'!G$115*100</f>
        <v>1.171960971315384</v>
      </c>
      <c r="H20" s="299">
        <f>'Tav27'!H20/'Tav27'!H$115*100</f>
        <v>1.2223765941672327</v>
      </c>
      <c r="I20" s="299">
        <f>'Tav27'!I20/'Tav27'!I$115*100</f>
        <v>1.2541913850915656</v>
      </c>
      <c r="J20" s="299">
        <f>'Tav27'!J20/'Tav27'!J$115*100</f>
        <v>1.0910224438902745</v>
      </c>
      <c r="K20" s="299">
        <f>'Tav27'!K20/'Tav27'!K$115*100</f>
        <v>1.198571914314859</v>
      </c>
      <c r="L20" s="299">
        <f>'Tav27'!L20/'Tav27'!L$115*100</f>
        <v>1.2142346433185736</v>
      </c>
      <c r="M20" s="299">
        <f>'Tav27'!M20/'Tav27'!M$115*100</f>
        <v>1.0597492008851734</v>
      </c>
      <c r="N20" s="299">
        <f>'Tav27'!N20/'Tav27'!N$115*100</f>
        <v>1.1620469968685367</v>
      </c>
      <c r="O20" s="299">
        <f>'Tav27'!O20/'Tav27'!O$115*100</f>
        <v>1.1659068932172951</v>
      </c>
      <c r="P20" s="299">
        <f>'Tav27'!P20/'Tav27'!P$115*100</f>
        <v>1.1111407890168008</v>
      </c>
      <c r="Q20" s="299">
        <f>'Tav27'!Q20/'Tav27'!Q$115*100</f>
        <v>1.1472379790401441</v>
      </c>
      <c r="R20" s="299">
        <f>'Tav27'!R20/'Tav27'!R$115*100</f>
        <v>1.3064250411861613</v>
      </c>
      <c r="S20" s="299">
        <f>'Tav27'!S20/'Tav27'!S$115*100</f>
        <v>1.1200592428029252</v>
      </c>
      <c r="T20" s="299">
        <f>'Tav27'!T20/'Tav27'!T$115*100</f>
        <v>1.2415555961292679</v>
      </c>
      <c r="U20" s="299">
        <f>'Tav27'!U20/'Tav27'!U$115*100</f>
        <v>1.1893467064245054</v>
      </c>
      <c r="V20" s="299">
        <f>'Tav27'!V20/'Tav27'!V$115*100</f>
        <v>1.0454648123648802</v>
      </c>
      <c r="W20" s="299">
        <f>'Tav27'!W20/'Tav27'!W$115*100</f>
        <v>1.1397973693565588</v>
      </c>
      <c r="X20" s="299">
        <f>'Tav27'!X20/'Tav27'!X$115*100</f>
        <v>1.2405609492988134</v>
      </c>
      <c r="Y20" s="299">
        <f>'Tav27'!Y20/'Tav27'!Y$115*100</f>
        <v>1.0050672138699277</v>
      </c>
      <c r="Z20" s="299">
        <f>'Tav27'!Z20/'Tav27'!Z$115*100</f>
        <v>1.1583180987202926</v>
      </c>
      <c r="AA20" s="299">
        <f>'Tav27'!AA20/'Tav27'!AA$115*100</f>
        <v>1.3013040494166095</v>
      </c>
      <c r="AB20" s="299">
        <f>'Tav27'!AB20/'Tav27'!AB$115*100</f>
        <v>1.1214083195802125</v>
      </c>
      <c r="AC20" s="299">
        <f>'Tav27'!AC20/'Tav27'!AC$115*100</f>
        <v>1.2302313967038454</v>
      </c>
      <c r="AD20" s="299">
        <f>'Tav27'!AD20/'Tav27'!AD$115*100</f>
        <v>1.395242451967063</v>
      </c>
      <c r="AE20" s="299">
        <f>'Tav27'!AE20/'Tav27'!AE$115*100</f>
        <v>1.0146209480201884</v>
      </c>
      <c r="AF20" s="299">
        <f>'Tav27'!AF20/'Tav27'!AF$115*100</f>
        <v>1.2482690802544705</v>
      </c>
      <c r="AH20" s="334">
        <f t="shared" si="1"/>
        <v>9.3938402550453493E-2</v>
      </c>
      <c r="AI20" s="334">
        <f t="shared" si="2"/>
        <v>-0.10678737156002405</v>
      </c>
      <c r="AJ20" s="334">
        <f t="shared" si="3"/>
        <v>1.8037683550625072E-2</v>
      </c>
    </row>
    <row r="21" spans="1:36" x14ac:dyDescent="0.25">
      <c r="A21" s="376" t="s">
        <v>294</v>
      </c>
      <c r="B21" s="376">
        <v>1</v>
      </c>
      <c r="C21" s="384">
        <f>'Tav27'!C21/'Tav27'!C$115*100</f>
        <v>0.20926449452753604</v>
      </c>
      <c r="D21" s="384">
        <f>'Tav27'!D21/'Tav27'!D$115*100</f>
        <v>0.2098456468686366</v>
      </c>
      <c r="E21" s="299">
        <f>'Tav27'!E21/'Tav27'!E$115*100</f>
        <v>0.20946027324092645</v>
      </c>
      <c r="F21" s="299">
        <f>'Tav27'!F21/'Tav27'!F$115*100</f>
        <v>0.2038062708170178</v>
      </c>
      <c r="G21" s="299">
        <f>'Tav27'!G21/'Tav27'!G$115*100</f>
        <v>0.22742278629594306</v>
      </c>
      <c r="H21" s="299">
        <f>'Tav27'!H21/'Tav27'!H$115*100</f>
        <v>0.21182876759269065</v>
      </c>
      <c r="I21" s="299">
        <f>'Tav27'!I21/'Tav27'!I$115*100</f>
        <v>0.16658068953658325</v>
      </c>
      <c r="J21" s="299">
        <f>'Tav27'!J21/'Tav27'!J$115*100</f>
        <v>0.22859517871986701</v>
      </c>
      <c r="K21" s="299">
        <f>'Tav27'!K21/'Tav27'!K$115*100</f>
        <v>0.18771959650912387</v>
      </c>
      <c r="L21" s="299">
        <f>'Tav27'!L21/'Tav27'!L$115*100</f>
        <v>0.19819119178133743</v>
      </c>
      <c r="M21" s="299">
        <f>'Tav27'!M21/'Tav27'!M$115*100</f>
        <v>0.26801081878534544</v>
      </c>
      <c r="N21" s="299">
        <f>'Tav27'!N21/'Tav27'!N$115*100</f>
        <v>0.2217773753852032</v>
      </c>
      <c r="O21" s="299">
        <f>'Tav27'!O21/'Tav27'!O$115*100</f>
        <v>0.20306672192291755</v>
      </c>
      <c r="P21" s="299">
        <f>'Tav27'!P21/'Tav27'!P$115*100</f>
        <v>0.24573305910948479</v>
      </c>
      <c r="Q21" s="299">
        <f>'Tav27'!Q21/'Tav27'!Q$115*100</f>
        <v>0.2176110134845988</v>
      </c>
      <c r="R21" s="299">
        <f>'Tav27'!R21/'Tav27'!R$115*100</f>
        <v>0.19110378912685339</v>
      </c>
      <c r="S21" s="299">
        <f>'Tav27'!S21/'Tav27'!S$115*100</f>
        <v>0.18821932179332901</v>
      </c>
      <c r="T21" s="299">
        <f>'Tav27'!T21/'Tav27'!T$115*100</f>
        <v>0.19009977553190346</v>
      </c>
      <c r="U21" s="299">
        <f>'Tav27'!U21/'Tav27'!U$115*100</f>
        <v>0.19483599891569531</v>
      </c>
      <c r="V21" s="299">
        <f>'Tav27'!V21/'Tav27'!V$115*100</f>
        <v>0.13552321641766965</v>
      </c>
      <c r="W21" s="299">
        <f>'Tav27'!W21/'Tav27'!W$115*100</f>
        <v>0.17441343761109135</v>
      </c>
      <c r="X21" s="299">
        <f>'Tav27'!X21/'Tav27'!X$115*100</f>
        <v>0.16630708378281195</v>
      </c>
      <c r="Y21" s="299">
        <f>'Tav27'!Y21/'Tav27'!Y$115*100</f>
        <v>0.22614012312073367</v>
      </c>
      <c r="Z21" s="299">
        <f>'Tav27'!Z21/'Tav27'!Z$115*100</f>
        <v>0.18720292504570385</v>
      </c>
      <c r="AA21" s="299">
        <f>'Tav27'!AA21/'Tav27'!AA$115*100</f>
        <v>0.15648592999313657</v>
      </c>
      <c r="AB21" s="299">
        <f>'Tav27'!AB21/'Tav27'!AB$115*100</f>
        <v>0.23697685243959207</v>
      </c>
      <c r="AC21" s="299">
        <f>'Tav27'!AC21/'Tav27'!AC$115*100</f>
        <v>0.18811386715498585</v>
      </c>
      <c r="AD21" s="299">
        <f>'Tav27'!AD21/'Tav27'!AD$115*100</f>
        <v>0.2025878970069272</v>
      </c>
      <c r="AE21" s="299">
        <f>'Tav27'!AE21/'Tav27'!AE$115*100</f>
        <v>0.20812737395285913</v>
      </c>
      <c r="AF21" s="299">
        <f>'Tav27'!AF21/'Tav27'!AF$115*100</f>
        <v>0.20470007425394848</v>
      </c>
      <c r="AH21" s="334">
        <f t="shared" si="1"/>
        <v>4.6101967013790629E-2</v>
      </c>
      <c r="AI21" s="334">
        <f t="shared" si="2"/>
        <v>-2.8849478486732943E-2</v>
      </c>
      <c r="AJ21" s="334">
        <f t="shared" si="3"/>
        <v>1.6586207098962635E-2</v>
      </c>
    </row>
    <row r="22" spans="1:36" x14ac:dyDescent="0.25">
      <c r="A22" s="376" t="s">
        <v>293</v>
      </c>
      <c r="B22" s="377">
        <v>8</v>
      </c>
      <c r="C22" s="384">
        <f>'Tav27'!C22/'Tav27'!C$115*100</f>
        <v>0.97130312554290321</v>
      </c>
      <c r="D22" s="384">
        <f>'Tav27'!D22/'Tav27'!D$115*100</f>
        <v>0.96839879999378231</v>
      </c>
      <c r="E22" s="299">
        <f>'Tav27'!E22/'Tav27'!E$115*100</f>
        <v>0.97032471578859181</v>
      </c>
      <c r="F22" s="299">
        <f>'Tav27'!F22/'Tav27'!F$115*100</f>
        <v>0.98978138003264671</v>
      </c>
      <c r="G22" s="299">
        <f>'Tav27'!G22/'Tav27'!G$115*100</f>
        <v>0.89501870735822753</v>
      </c>
      <c r="H22" s="299">
        <f>'Tav27'!H22/'Tav27'!H$115*100</f>
        <v>0.95759063467636929</v>
      </c>
      <c r="I22" s="299">
        <f>'Tav27'!I22/'Tav27'!I$115*100</f>
        <v>0.95649557217780068</v>
      </c>
      <c r="J22" s="299">
        <f>'Tav27'!J22/'Tav27'!J$115*100</f>
        <v>0.96425602660016629</v>
      </c>
      <c r="K22" s="299">
        <f>'Tav27'!K22/'Tav27'!K$115*100</f>
        <v>0.95914088178624057</v>
      </c>
      <c r="L22" s="299">
        <f>'Tav27'!L22/'Tav27'!L$115*100</f>
        <v>0.99848220669585175</v>
      </c>
      <c r="M22" s="299">
        <f>'Tav27'!M22/'Tav27'!M$115*100</f>
        <v>0.93680845832308823</v>
      </c>
      <c r="N22" s="299">
        <f>'Tav27'!N22/'Tav27'!N$115*100</f>
        <v>0.9776478308179184</v>
      </c>
      <c r="O22" s="299">
        <f>'Tav27'!O22/'Tav27'!O$115*100</f>
        <v>1.0208592347009255</v>
      </c>
      <c r="P22" s="299">
        <f>'Tav27'!P22/'Tav27'!P$115*100</f>
        <v>0.96957717887764094</v>
      </c>
      <c r="Q22" s="299">
        <f>'Tav27'!Q22/'Tav27'!Q$115*100</f>
        <v>1.0033779784938404</v>
      </c>
      <c r="R22" s="299">
        <f>'Tav27'!R22/'Tav27'!R$115*100</f>
        <v>1.1367380560131795</v>
      </c>
      <c r="S22" s="299">
        <f>'Tav27'!S22/'Tav27'!S$115*100</f>
        <v>1.1169736801505756</v>
      </c>
      <c r="T22" s="299">
        <f>'Tav27'!T22/'Tav27'!T$115*100</f>
        <v>1.1298585528788838</v>
      </c>
      <c r="U22" s="299">
        <f>'Tav27'!U22/'Tav27'!U$115*100</f>
        <v>1.1012469503930604</v>
      </c>
      <c r="V22" s="299">
        <f>'Tav27'!V22/'Tav27'!V$115*100</f>
        <v>1.2874705559678616</v>
      </c>
      <c r="W22" s="299">
        <f>'Tav27'!W22/'Tav27'!W$115*100</f>
        <v>1.1653483825097761</v>
      </c>
      <c r="X22" s="299">
        <f>'Tav27'!X22/'Tav27'!X$115*100</f>
        <v>1.2383135562747214</v>
      </c>
      <c r="Y22" s="299">
        <f>'Tav27'!Y22/'Tav27'!Y$115*100</f>
        <v>1.285648477741949</v>
      </c>
      <c r="Z22" s="299">
        <f>'Tav27'!Z22/'Tav27'!Z$115*100</f>
        <v>1.2548446069469836</v>
      </c>
      <c r="AA22" s="299">
        <f>'Tav27'!AA22/'Tav27'!AA$115*100</f>
        <v>1.3177762525737817</v>
      </c>
      <c r="AB22" s="299">
        <f>'Tav27'!AB22/'Tav27'!AB$115*100</f>
        <v>1.5064957047945495</v>
      </c>
      <c r="AC22" s="299">
        <f>'Tav27'!AC22/'Tav27'!AC$115*100</f>
        <v>1.3917096720492759</v>
      </c>
      <c r="AD22" s="299">
        <f>'Tav27'!AD22/'Tav27'!AD$115*100</f>
        <v>1.2220624754933995</v>
      </c>
      <c r="AE22" s="299">
        <f>'Tav27'!AE22/'Tav27'!AE$115*100</f>
        <v>1.2903897185077267</v>
      </c>
      <c r="AF22" s="299">
        <f>'Tav27'!AF22/'Tav27'!AF$115*100</f>
        <v>1.2482690802544705</v>
      </c>
      <c r="AH22" s="334">
        <f t="shared" si="1"/>
        <v>-9.5713777080382201E-2</v>
      </c>
      <c r="AI22" s="334">
        <f t="shared" si="2"/>
        <v>-0.21610598628682287</v>
      </c>
      <c r="AJ22" s="334">
        <f t="shared" si="3"/>
        <v>-0.14344059179480539</v>
      </c>
    </row>
    <row r="23" spans="1:36" x14ac:dyDescent="0.25">
      <c r="A23" s="376" t="s">
        <v>3</v>
      </c>
      <c r="B23" s="376">
        <v>4</v>
      </c>
      <c r="C23" s="384">
        <f>'Tav27'!C23/'Tav27'!C$115*100</f>
        <v>0.15161804886523367</v>
      </c>
      <c r="D23" s="384">
        <f>'Tav27'!D23/'Tav27'!D$115*100</f>
        <v>0.14766915890755911</v>
      </c>
      <c r="E23" s="299">
        <f>'Tav27'!E23/'Tav27'!E$115*100</f>
        <v>0.15028774605036474</v>
      </c>
      <c r="F23" s="299">
        <f>'Tav27'!F23/'Tav27'!F$115*100</f>
        <v>0.17078210656426032</v>
      </c>
      <c r="G23" s="299">
        <f>'Tav27'!G23/'Tav27'!G$115*100</f>
        <v>0.1375541046144817</v>
      </c>
      <c r="H23" s="299">
        <f>'Tav27'!H23/'Tav27'!H$115*100</f>
        <v>0.15949460148155531</v>
      </c>
      <c r="I23" s="299">
        <f>'Tav27'!I23/'Tav27'!I$115*100</f>
        <v>0.19237382856160262</v>
      </c>
      <c r="J23" s="299">
        <f>'Tav27'!J23/'Tav27'!J$115*100</f>
        <v>0.12676641729010807</v>
      </c>
      <c r="K23" s="299">
        <f>'Tav27'!K23/'Tav27'!K$115*100</f>
        <v>0.17001020061203673</v>
      </c>
      <c r="L23" s="299">
        <f>'Tav27'!L23/'Tav27'!L$115*100</f>
        <v>0.17812119767689819</v>
      </c>
      <c r="M23" s="299">
        <f>'Tav27'!M23/'Tav27'!M$115*100</f>
        <v>0.13277600196705189</v>
      </c>
      <c r="N23" s="299">
        <f>'Tav27'!N23/'Tav27'!N$115*100</f>
        <v>0.1628028673239694</v>
      </c>
      <c r="O23" s="299">
        <f>'Tav27'!O23/'Tav27'!O$115*100</f>
        <v>0.16024312750379888</v>
      </c>
      <c r="P23" s="299">
        <f>'Tav27'!P23/'Tav27'!P$115*100</f>
        <v>0.11218248350650391</v>
      </c>
      <c r="Q23" s="299">
        <f>'Tav27'!Q23/'Tav27'!Q$115*100</f>
        <v>0.1438600005463038</v>
      </c>
      <c r="R23" s="299">
        <f>'Tav27'!R23/'Tav27'!R$115*100</f>
        <v>0.16474464579901155</v>
      </c>
      <c r="S23" s="299">
        <f>'Tav27'!S23/'Tav27'!S$115*100</f>
        <v>0.16044925792218209</v>
      </c>
      <c r="T23" s="299">
        <f>'Tav27'!T23/'Tav27'!T$115*100</f>
        <v>0.16324952475056118</v>
      </c>
      <c r="U23" s="299">
        <f>'Tav27'!U23/'Tav27'!U$115*100</f>
        <v>0.19653022499322312</v>
      </c>
      <c r="V23" s="299">
        <f>'Tav27'!V23/'Tav27'!V$115*100</f>
        <v>0.12906972992159013</v>
      </c>
      <c r="W23" s="299">
        <f>'Tav27'!W23/'Tav27'!W$115*100</f>
        <v>0.17330252399573409</v>
      </c>
      <c r="X23" s="299">
        <f>'Tav27'!X23/'Tav27'!X$115*100</f>
        <v>0.22698669543329739</v>
      </c>
      <c r="Y23" s="299">
        <f>'Tav27'!Y23/'Tav27'!Y$115*100</f>
        <v>0.15076008208048913</v>
      </c>
      <c r="Z23" s="299">
        <f>'Tav27'!Z23/'Tav27'!Z$115*100</f>
        <v>0.20036563071297989</v>
      </c>
      <c r="AA23" s="299">
        <f>'Tav27'!AA23/'Tav27'!AA$115*100</f>
        <v>0.24159231297185998</v>
      </c>
      <c r="AB23" s="299">
        <f>'Tav27'!AB23/'Tav27'!AB$115*100</f>
        <v>0.18619609834539377</v>
      </c>
      <c r="AC23" s="299">
        <f>'Tav27'!AC23/'Tav27'!AC$115*100</f>
        <v>0.21974363242883302</v>
      </c>
      <c r="AD23" s="299">
        <f>'Tav27'!AD23/'Tav27'!AD$115*100</f>
        <v>0.22872827081427266</v>
      </c>
      <c r="AE23" s="299">
        <f>'Tav27'!AE23/'Tav27'!AE$115*100</f>
        <v>0.14048597741817992</v>
      </c>
      <c r="AF23" s="299">
        <f>'Tav27'!AF23/'Tav27'!AF$115*100</f>
        <v>0.19466575688855886</v>
      </c>
      <c r="AH23" s="334">
        <f t="shared" si="1"/>
        <v>-1.2864042157587324E-2</v>
      </c>
      <c r="AI23" s="334">
        <f t="shared" si="2"/>
        <v>-4.5710120927213854E-2</v>
      </c>
      <c r="AJ23" s="334">
        <f t="shared" si="3"/>
        <v>-2.5077875540274158E-2</v>
      </c>
    </row>
    <row r="24" spans="1:36" x14ac:dyDescent="0.25">
      <c r="A24" s="376" t="s">
        <v>292</v>
      </c>
      <c r="B24" s="376">
        <v>3</v>
      </c>
      <c r="C24" s="384">
        <f>'Tav27'!C24/'Tav27'!C$115*100</f>
        <v>1.4995972645577016</v>
      </c>
      <c r="D24" s="384">
        <f>'Tav27'!D24/'Tav27'!D$115*100</f>
        <v>1.3632194985466246</v>
      </c>
      <c r="E24" s="299">
        <f>'Tav27'!E24/'Tav27'!E$115*100</f>
        <v>1.4536542962920296</v>
      </c>
      <c r="F24" s="299">
        <f>'Tav27'!F24/'Tav27'!F$115*100</f>
        <v>1.4662728928224338</v>
      </c>
      <c r="G24" s="299">
        <f>'Tav27'!G24/'Tav27'!G$115*100</f>
        <v>1.4085540312522926</v>
      </c>
      <c r="H24" s="299">
        <f>'Tav27'!H24/'Tav27'!H$115*100</f>
        <v>1.4466658775006698</v>
      </c>
      <c r="I24" s="299">
        <f>'Tav27'!I24/'Tav27'!I$115*100</f>
        <v>1.422921502880234</v>
      </c>
      <c r="J24" s="299">
        <f>'Tav27'!J24/'Tav27'!J$115*100</f>
        <v>1.3009143807148795</v>
      </c>
      <c r="K24" s="299">
        <f>'Tav27'!K24/'Tav27'!K$115*100</f>
        <v>1.3813328799727984</v>
      </c>
      <c r="L24" s="299">
        <f>'Tav27'!L24/'Tav27'!L$115*100</f>
        <v>1.337163357208264</v>
      </c>
      <c r="M24" s="299">
        <f>'Tav27'!M24/'Tav27'!M$115*100</f>
        <v>1.2810425374969263</v>
      </c>
      <c r="N24" s="299">
        <f>'Tav27'!N24/'Tav27'!N$115*100</f>
        <v>1.3182048491996909</v>
      </c>
      <c r="O24" s="299">
        <f>'Tav27'!O24/'Tav27'!O$115*100</f>
        <v>1.3109545517336649</v>
      </c>
      <c r="P24" s="299">
        <f>'Tav27'!P24/'Tav27'!P$115*100</f>
        <v>1.2286652955474238</v>
      </c>
      <c r="Q24" s="299">
        <f>'Tav27'!Q24/'Tav27'!Q$115*100</f>
        <v>1.282903422593304</v>
      </c>
      <c r="R24" s="299">
        <f>'Tav27'!R24/'Tav27'!R$115*100</f>
        <v>1.3937397034596375</v>
      </c>
      <c r="S24" s="299">
        <f>'Tav27'!S24/'Tav27'!S$115*100</f>
        <v>1.1169736801505756</v>
      </c>
      <c r="T24" s="299">
        <f>'Tav27'!T24/'Tav27'!T$115*100</f>
        <v>1.2974041177544597</v>
      </c>
      <c r="U24" s="299">
        <f>'Tav27'!U24/'Tav27'!U$115*100</f>
        <v>0.9826511249661154</v>
      </c>
      <c r="V24" s="299">
        <f>'Tav27'!V24/'Tav27'!V$115*100</f>
        <v>0.86476719047465389</v>
      </c>
      <c r="W24" s="299">
        <f>'Tav27'!W24/'Tav27'!W$115*100</f>
        <v>0.94205474582296478</v>
      </c>
      <c r="X24" s="299">
        <f>'Tav27'!X24/'Tav27'!X$115*100</f>
        <v>0.84726717008270402</v>
      </c>
      <c r="Y24" s="299">
        <f>'Tav27'!Y24/'Tav27'!Y$115*100</f>
        <v>0.6909837095355752</v>
      </c>
      <c r="Z24" s="299">
        <f>'Tav27'!Z24/'Tav27'!Z$115*100</f>
        <v>0.79268738574040221</v>
      </c>
      <c r="AA24" s="299">
        <f>'Tav27'!AA24/'Tav27'!AA$115*100</f>
        <v>0.99382292381606041</v>
      </c>
      <c r="AB24" s="299">
        <f>'Tav27'!AB24/'Tav27'!AB$115*100</f>
        <v>0.76171131141297443</v>
      </c>
      <c r="AC24" s="299">
        <f>'Tav27'!AC24/'Tav27'!AC$115*100</f>
        <v>0.90228067254869326</v>
      </c>
      <c r="AD24" s="299">
        <f>'Tav27'!AD24/'Tav27'!AD$115*100</f>
        <v>0.83322441510913603</v>
      </c>
      <c r="AE24" s="299">
        <f>'Tav27'!AE24/'Tav27'!AE$115*100</f>
        <v>0.65039804360268483</v>
      </c>
      <c r="AF24" s="299">
        <f>'Tav27'!AF24/'Tav27'!AF$115*100</f>
        <v>0.76461498324268995</v>
      </c>
      <c r="AH24" s="334">
        <f t="shared" si="1"/>
        <v>-0.16059850870692438</v>
      </c>
      <c r="AI24" s="334">
        <f t="shared" si="2"/>
        <v>-0.11131326781028961</v>
      </c>
      <c r="AJ24" s="334">
        <f t="shared" si="3"/>
        <v>-0.13766568930600331</v>
      </c>
    </row>
    <row r="25" spans="1:36" x14ac:dyDescent="0.25">
      <c r="A25" s="376" t="s">
        <v>291</v>
      </c>
      <c r="B25" s="376">
        <v>16</v>
      </c>
      <c r="C25" s="384">
        <f>'Tav27'!C25/'Tav27'!C$115*100</f>
        <v>1.2192618096245875</v>
      </c>
      <c r="D25" s="384">
        <f>'Tav27'!D25/'Tav27'!D$115*100</f>
        <v>1.4160695133135404</v>
      </c>
      <c r="E25" s="299">
        <f>'Tav27'!E25/'Tav27'!E$115*100</f>
        <v>1.2855624270161861</v>
      </c>
      <c r="F25" s="299">
        <f>'Tav27'!F25/'Tav27'!F$115*100</f>
        <v>1.2247247200022646</v>
      </c>
      <c r="G25" s="299">
        <f>'Tav27'!G25/'Tav27'!G$115*100</f>
        <v>1.2709999266378109</v>
      </c>
      <c r="H25" s="299">
        <f>'Tav27'!H25/'Tav27'!H$115*100</f>
        <v>1.2404443419913151</v>
      </c>
      <c r="I25" s="299">
        <f>'Tav27'!I25/'Tav27'!I$115*100</f>
        <v>1.1553176854956582</v>
      </c>
      <c r="J25" s="299">
        <f>'Tav27'!J25/'Tav27'!J$115*100</f>
        <v>1.2738985868661679</v>
      </c>
      <c r="K25" s="299">
        <f>'Tav27'!K25/'Tav27'!K$115*100</f>
        <v>1.1957384109713249</v>
      </c>
      <c r="L25" s="299">
        <f>'Tav27'!L25/'Tav27'!L$115*100</f>
        <v>1.1025953011126304</v>
      </c>
      <c r="M25" s="299">
        <f>'Tav27'!M25/'Tav27'!M$115*100</f>
        <v>1.1777723137447749</v>
      </c>
      <c r="N25" s="299">
        <f>'Tav27'!N25/'Tav27'!N$115*100</f>
        <v>1.1279912950303594</v>
      </c>
      <c r="O25" s="299">
        <f>'Tav27'!O25/'Tav27'!O$115*100</f>
        <v>1.0982179859096561</v>
      </c>
      <c r="P25" s="299">
        <f>'Tav27'!P25/'Tav27'!P$115*100</f>
        <v>1.0924437084323833</v>
      </c>
      <c r="Q25" s="299">
        <f>'Tav27'!Q25/'Tav27'!Q$115*100</f>
        <v>1.0962496244161379</v>
      </c>
      <c r="R25" s="299">
        <f>'Tav27'!R25/'Tav27'!R$115*100</f>
        <v>1.0774299835255354</v>
      </c>
      <c r="S25" s="299">
        <f>'Tav27'!S25/'Tav27'!S$115*100</f>
        <v>1.1786849331975686</v>
      </c>
      <c r="T25" s="299">
        <f>'Tav27'!T25/'Tav27'!T$115*100</f>
        <v>1.1126743923788249</v>
      </c>
      <c r="U25" s="299">
        <f>'Tav27'!U25/'Tav27'!U$115*100</f>
        <v>1.0775277853076715</v>
      </c>
      <c r="V25" s="299">
        <f>'Tav27'!V25/'Tav27'!V$115*100</f>
        <v>1.0422380691168405</v>
      </c>
      <c r="W25" s="299">
        <f>'Tav27'!W25/'Tav27'!W$115*100</f>
        <v>1.0653661571276218</v>
      </c>
      <c r="X25" s="299">
        <f>'Tav27'!X25/'Tav27'!X$115*100</f>
        <v>1.051779935275081</v>
      </c>
      <c r="Y25" s="299">
        <f>'Tav27'!Y25/'Tav27'!Y$115*100</f>
        <v>1.0595083546212154</v>
      </c>
      <c r="Z25" s="299">
        <f>'Tav27'!Z25/'Tav27'!Z$115*100</f>
        <v>1.0544789762340037</v>
      </c>
      <c r="AA25" s="299">
        <f>'Tav27'!AA25/'Tav27'!AA$115*100</f>
        <v>1.0020590253946466</v>
      </c>
      <c r="AB25" s="299">
        <f>'Tav27'!AB25/'Tav27'!AB$115*100</f>
        <v>1.0875544835174136</v>
      </c>
      <c r="AC25" s="299">
        <f>'Tav27'!AC25/'Tav27'!AC$115*100</f>
        <v>1.0371233560845678</v>
      </c>
      <c r="AD25" s="299">
        <f>'Tav27'!AD25/'Tav27'!AD$115*100</f>
        <v>0.94432100379035422</v>
      </c>
      <c r="AE25" s="299">
        <f>'Tav27'!AE25/'Tav27'!AE$115*100</f>
        <v>0.90535407669493728</v>
      </c>
      <c r="AF25" s="299">
        <f>'Tav27'!AF25/'Tav27'!AF$115*100</f>
        <v>0.93118465150815788</v>
      </c>
      <c r="AH25" s="334">
        <f t="shared" si="1"/>
        <v>-5.7738021604292422E-2</v>
      </c>
      <c r="AI25" s="334">
        <f t="shared" si="2"/>
        <v>-0.18220040682247629</v>
      </c>
      <c r="AJ25" s="334">
        <f t="shared" si="3"/>
        <v>-0.10593870457640997</v>
      </c>
    </row>
    <row r="26" spans="1:36" x14ac:dyDescent="0.25">
      <c r="A26" s="376" t="s">
        <v>290</v>
      </c>
      <c r="B26" s="376">
        <v>20</v>
      </c>
      <c r="C26" s="384">
        <f>'Tav27'!C26/'Tav27'!C$115*100</f>
        <v>1.2445314844354598</v>
      </c>
      <c r="D26" s="384">
        <f>'Tav27'!D26/'Tav27'!D$115*100</f>
        <v>1.5575210234249919</v>
      </c>
      <c r="E26" s="299">
        <f>'Tav27'!E26/'Tav27'!E$115*100</f>
        <v>1.3499714610377709</v>
      </c>
      <c r="F26" s="299">
        <f>'Tav27'!F26/'Tav27'!F$115*100</f>
        <v>1.3237972127605371</v>
      </c>
      <c r="G26" s="299">
        <f>'Tav27'!G26/'Tav27'!G$115*100</f>
        <v>1.5314356980412296</v>
      </c>
      <c r="H26" s="299">
        <f>'Tav27'!H26/'Tav27'!H$115*100</f>
        <v>1.3943317113895344</v>
      </c>
      <c r="I26" s="299">
        <f>'Tav27'!I26/'Tav27'!I$115*100</f>
        <v>1.2122775341759091</v>
      </c>
      <c r="J26" s="299">
        <f>'Tav27'!J26/'Tav27'!J$115*100</f>
        <v>1.4962593516209477</v>
      </c>
      <c r="K26" s="299">
        <f>'Tav27'!K26/'Tav27'!K$115*100</f>
        <v>1.3090785447126827</v>
      </c>
      <c r="L26" s="299">
        <f>'Tav27'!L26/'Tav27'!L$115*100</f>
        <v>1.2092171447924638</v>
      </c>
      <c r="M26" s="299">
        <f>'Tav27'!M26/'Tav27'!M$115*100</f>
        <v>1.5146299483648882</v>
      </c>
      <c r="N26" s="299">
        <f>'Tav27'!N26/'Tav27'!N$115*100</f>
        <v>1.3123904610809778</v>
      </c>
      <c r="O26" s="299">
        <f>'Tav27'!O26/'Tav27'!O$115*100</f>
        <v>1.428374084818345</v>
      </c>
      <c r="P26" s="299">
        <f>'Tav27'!P26/'Tav27'!P$115*100</f>
        <v>1.597264884211651</v>
      </c>
      <c r="Q26" s="299">
        <f>'Tav27'!Q26/'Tav27'!Q$115*100</f>
        <v>1.4859463347567583</v>
      </c>
      <c r="R26" s="299">
        <f>'Tav27'!R26/'Tav27'!R$115*100</f>
        <v>1.4365733113673804</v>
      </c>
      <c r="S26" s="299">
        <f>'Tav27'!S26/'Tav27'!S$115*100</f>
        <v>1.684717208182912</v>
      </c>
      <c r="T26" s="299">
        <f>'Tav27'!T26/'Tav27'!T$115*100</f>
        <v>1.522946224317735</v>
      </c>
      <c r="U26" s="299">
        <f>'Tav27'!U26/'Tav27'!U$115*100</f>
        <v>1.4180672268907564</v>
      </c>
      <c r="V26" s="299">
        <f>'Tav27'!V26/'Tav27'!V$115*100</f>
        <v>1.6746797457326319</v>
      </c>
      <c r="W26" s="299">
        <f>'Tav27'!W26/'Tav27'!W$115*100</f>
        <v>1.5063988624244578</v>
      </c>
      <c r="X26" s="299">
        <f>'Tav27'!X26/'Tav27'!X$115*100</f>
        <v>1.6046386192017259</v>
      </c>
      <c r="Y26" s="299">
        <f>'Tav27'!Y26/'Tav27'!Y$115*100</f>
        <v>2.0394488881443946</v>
      </c>
      <c r="Z26" s="299">
        <f>'Tav27'!Z26/'Tav27'!Z$115*100</f>
        <v>1.7564899451553933</v>
      </c>
      <c r="AA26" s="299">
        <f>'Tav27'!AA26/'Tav27'!AA$115*100</f>
        <v>1.9025394646533973</v>
      </c>
      <c r="AB26" s="299">
        <f>'Tav27'!AB26/'Tav27'!AB$115*100</f>
        <v>2.0523888113071811</v>
      </c>
      <c r="AC26" s="299">
        <f>'Tav27'!AC26/'Tav27'!AC$115*100</f>
        <v>1.9610454469785252</v>
      </c>
      <c r="AD26" s="299">
        <f>'Tav27'!AD26/'Tav27'!AD$115*100</f>
        <v>1.5880277087962358</v>
      </c>
      <c r="AE26" s="299">
        <f>'Tav27'!AE26/'Tav27'!AE$115*100</f>
        <v>1.7898954159945888</v>
      </c>
      <c r="AF26" s="299">
        <f>'Tav27'!AF26/'Tav27'!AF$115*100</f>
        <v>1.6656966826546791</v>
      </c>
      <c r="AH26" s="334">
        <f t="shared" si="1"/>
        <v>-0.31451175585716151</v>
      </c>
      <c r="AI26" s="334">
        <f t="shared" si="2"/>
        <v>-0.2624933953125923</v>
      </c>
      <c r="AJ26" s="334">
        <f t="shared" si="3"/>
        <v>-0.29534876432384616</v>
      </c>
    </row>
    <row r="27" spans="1:36" x14ac:dyDescent="0.25">
      <c r="A27" s="376" t="s">
        <v>289</v>
      </c>
      <c r="B27" s="376">
        <v>19</v>
      </c>
      <c r="C27" s="384">
        <f>'Tav27'!C27/'Tav27'!C$115*100</f>
        <v>0.58436123000142148</v>
      </c>
      <c r="D27" s="384">
        <f>'Tav27'!D27/'Tav27'!D$115*100</f>
        <v>0.50362955248472785</v>
      </c>
      <c r="E27" s="299">
        <f>'Tav27'!E27/'Tav27'!E$115*100</f>
        <v>0.55716432682086425</v>
      </c>
      <c r="F27" s="299">
        <f>'Tav27'!F27/'Tav27'!F$115*100</f>
        <v>0.61991074040176253</v>
      </c>
      <c r="G27" s="299">
        <f>'Tav27'!G27/'Tav27'!G$115*100</f>
        <v>0.53187587117599588</v>
      </c>
      <c r="H27" s="299">
        <f>'Tav27'!H27/'Tav27'!H$115*100</f>
        <v>0.59000542032434722</v>
      </c>
      <c r="I27" s="299">
        <f>'Tav27'!I27/'Tav27'!I$115*100</f>
        <v>0.57389734330668041</v>
      </c>
      <c r="J27" s="299">
        <f>'Tav27'!J27/'Tav27'!J$115*100</f>
        <v>0.46758104738154616</v>
      </c>
      <c r="K27" s="299">
        <f>'Tav27'!K27/'Tav27'!K$115*100</f>
        <v>0.53765725943556619</v>
      </c>
      <c r="L27" s="299">
        <f>'Tav27'!L27/'Tav27'!L$115*100</f>
        <v>0.57324920660804557</v>
      </c>
      <c r="M27" s="299">
        <f>'Tav27'!M27/'Tav27'!M$115*100</f>
        <v>0.51635111876075734</v>
      </c>
      <c r="N27" s="299">
        <f>'Tav27'!N27/'Tav27'!N$115*100</f>
        <v>0.55402812502595711</v>
      </c>
      <c r="O27" s="299">
        <f>'Tav27'!O27/'Tav27'!O$115*100</f>
        <v>0.58295344660864756</v>
      </c>
      <c r="P27" s="299">
        <f>'Tav27'!P27/'Tav27'!P$115*100</f>
        <v>0.56358342904457914</v>
      </c>
      <c r="Q27" s="299">
        <f>'Tav27'!Q27/'Tav27'!Q$115*100</f>
        <v>0.5763505085177868</v>
      </c>
      <c r="R27" s="299">
        <f>'Tav27'!R27/'Tav27'!R$115*100</f>
        <v>0.46622734761120266</v>
      </c>
      <c r="S27" s="299">
        <f>'Tav27'!S27/'Tav27'!S$115*100</f>
        <v>0.47517664846184704</v>
      </c>
      <c r="T27" s="299">
        <f>'Tav27'!T27/'Tav27'!T$115*100</f>
        <v>0.4693423836578634</v>
      </c>
      <c r="U27" s="299">
        <f>'Tav27'!U27/'Tav27'!U$115*100</f>
        <v>0.49810246679316889</v>
      </c>
      <c r="V27" s="299">
        <f>'Tav27'!V27/'Tav27'!V$115*100</f>
        <v>0.46465102771772449</v>
      </c>
      <c r="W27" s="299">
        <f>'Tav27'!W27/'Tav27'!W$115*100</f>
        <v>0.4865801635264842</v>
      </c>
      <c r="X27" s="299">
        <f>'Tav27'!X27/'Tav27'!X$115*100</f>
        <v>0.48094210715569941</v>
      </c>
      <c r="Y27" s="299">
        <f>'Tav27'!Y27/'Tav27'!Y$115*100</f>
        <v>0.50672138699275515</v>
      </c>
      <c r="Z27" s="299">
        <f>'Tav27'!Z27/'Tav27'!Z$115*100</f>
        <v>0.489945155393053</v>
      </c>
      <c r="AA27" s="299">
        <f>'Tav27'!AA27/'Tav27'!AA$115*100</f>
        <v>0.42004118050789291</v>
      </c>
      <c r="AB27" s="299">
        <f>'Tav27'!AB27/'Tav27'!AB$115*100</f>
        <v>0.32584317210443908</v>
      </c>
      <c r="AC27" s="299">
        <f>'Tav27'!AC27/'Tav27'!AC$115*100</f>
        <v>0.38288663226236058</v>
      </c>
      <c r="AD27" s="299">
        <f>'Tav27'!AD27/'Tav27'!AD$115*100</f>
        <v>0.55548294340609072</v>
      </c>
      <c r="AE27" s="299">
        <f>'Tav27'!AE27/'Tav27'!AE$115*100</f>
        <v>0.41105156355689687</v>
      </c>
      <c r="AF27" s="299">
        <f>'Tav27'!AF27/'Tav27'!AF$115*100</f>
        <v>0.49970900479640373</v>
      </c>
      <c r="AH27" s="334">
        <f t="shared" si="1"/>
        <v>0.13544176289819782</v>
      </c>
      <c r="AI27" s="334">
        <f t="shared" si="2"/>
        <v>8.5208391452457788E-2</v>
      </c>
      <c r="AJ27" s="334">
        <f t="shared" si="3"/>
        <v>0.11682237253404315</v>
      </c>
    </row>
    <row r="28" spans="1:36" x14ac:dyDescent="0.25">
      <c r="A28" s="376" t="s">
        <v>288</v>
      </c>
      <c r="B28" s="376">
        <v>14</v>
      </c>
      <c r="C28" s="384">
        <f>'Tav27'!C28/'Tav27'!C$115*100</f>
        <v>0.35298577001437209</v>
      </c>
      <c r="D28" s="384">
        <f>'Tav27'!D28/'Tav27'!D$115*100</f>
        <v>0.38393981315965364</v>
      </c>
      <c r="E28" s="299">
        <f>'Tav27'!E28/'Tav27'!E$115*100</f>
        <v>0.36341357407300739</v>
      </c>
      <c r="F28" s="299">
        <f>'Tav27'!F28/'Tav27'!F$115*100</f>
        <v>0.3434513082286782</v>
      </c>
      <c r="G28" s="299">
        <f>'Tav27'!G28/'Tav27'!G$115*100</f>
        <v>0.3631428361822317</v>
      </c>
      <c r="H28" s="299">
        <f>'Tav27'!H28/'Tav27'!H$115*100</f>
        <v>0.35014049231497696</v>
      </c>
      <c r="I28" s="299">
        <f>'Tav27'!I28/'Tav27'!I$115*100</f>
        <v>0.3664775169804832</v>
      </c>
      <c r="J28" s="299">
        <f>'Tav27'!J28/'Tav27'!J$115*100</f>
        <v>0.44679966749792183</v>
      </c>
      <c r="K28" s="299">
        <f>'Tav27'!K28/'Tav27'!K$115*100</f>
        <v>0.3938569647512184</v>
      </c>
      <c r="L28" s="299">
        <f>'Tav27'!L28/'Tav27'!L$115*100</f>
        <v>0.39387363429961991</v>
      </c>
      <c r="M28" s="299">
        <f>'Tav27'!M28/'Tav27'!M$115*100</f>
        <v>0.43521022866978115</v>
      </c>
      <c r="N28" s="299">
        <f>'Tav27'!N28/'Tav27'!N$115*100</f>
        <v>0.40783779518402535</v>
      </c>
      <c r="O28" s="299">
        <f>'Tav27'!O28/'Tav27'!O$115*100</f>
        <v>0.44205000690703139</v>
      </c>
      <c r="P28" s="299">
        <f>'Tav27'!P28/'Tav27'!P$115*100</f>
        <v>0.44605892251395607</v>
      </c>
      <c r="Q28" s="299">
        <f>'Tav27'!Q28/'Tav27'!Q$115*100</f>
        <v>0.44341658396234146</v>
      </c>
      <c r="R28" s="299">
        <f>'Tav27'!R28/'Tav27'!R$115*100</f>
        <v>0.39044481054365732</v>
      </c>
      <c r="S28" s="299">
        <f>'Tav27'!S28/'Tav27'!S$115*100</f>
        <v>0.48134777376654636</v>
      </c>
      <c r="T28" s="299">
        <f>'Tav27'!T28/'Tav27'!T$115*100</f>
        <v>0.42208594228270091</v>
      </c>
      <c r="U28" s="299">
        <f>'Tav27'!U28/'Tav27'!U$115*100</f>
        <v>0.45066413662239091</v>
      </c>
      <c r="V28" s="299">
        <f>'Tav27'!V28/'Tav27'!V$115*100</f>
        <v>0.48401148720596304</v>
      </c>
      <c r="W28" s="299">
        <f>'Tav27'!W28/'Tav27'!W$115*100</f>
        <v>0.46214006398862423</v>
      </c>
      <c r="X28" s="299">
        <f>'Tav27'!X28/'Tav27'!X$115*100</f>
        <v>0.38879899316792521</v>
      </c>
      <c r="Y28" s="299">
        <f>'Tav27'!Y28/'Tav27'!Y$115*100</f>
        <v>0.44390468612588468</v>
      </c>
      <c r="Z28" s="299">
        <f>'Tav27'!Z28/'Tav27'!Z$115*100</f>
        <v>0.40804387568555761</v>
      </c>
      <c r="AA28" s="299">
        <f>'Tav27'!AA28/'Tav27'!AA$115*100</f>
        <v>0.42278654770075497</v>
      </c>
      <c r="AB28" s="299">
        <f>'Tav27'!AB28/'Tav27'!AB$115*100</f>
        <v>0.3554652786593881</v>
      </c>
      <c r="AC28" s="299">
        <f>'Tav27'!AC28/'Tav27'!AC$115*100</f>
        <v>0.39620442816713836</v>
      </c>
      <c r="AD28" s="299">
        <f>'Tav27'!AD28/'Tav27'!AD$115*100</f>
        <v>0.42804862109528169</v>
      </c>
      <c r="AE28" s="299">
        <f>'Tav27'!AE28/'Tav27'!AE$115*100</f>
        <v>0.46828659139393308</v>
      </c>
      <c r="AF28" s="299">
        <f>'Tav27'!AF28/'Tav27'!AF$115*100</f>
        <v>0.44351682755022181</v>
      </c>
      <c r="AH28" s="334">
        <f t="shared" si="1"/>
        <v>5.2620733945267228E-3</v>
      </c>
      <c r="AI28" s="334">
        <f t="shared" si="2"/>
        <v>0.11282131273454499</v>
      </c>
      <c r="AJ28" s="334">
        <f t="shared" si="3"/>
        <v>4.7312399383083459E-2</v>
      </c>
    </row>
    <row r="29" spans="1:36" x14ac:dyDescent="0.25">
      <c r="A29" s="376" t="s">
        <v>287</v>
      </c>
      <c r="B29" s="376">
        <v>15</v>
      </c>
      <c r="C29" s="384">
        <f>'Tav27'!C29/'Tav27'!C$115*100</f>
        <v>3.242415149170049</v>
      </c>
      <c r="D29" s="384">
        <f>'Tav27'!D29/'Tav27'!D$115*100</f>
        <v>3.3777377084855362</v>
      </c>
      <c r="E29" s="299">
        <f>'Tav27'!E29/'Tav27'!E$115*100</f>
        <v>3.2880026391994428</v>
      </c>
      <c r="F29" s="299">
        <f>'Tav27'!F29/'Tav27'!F$115*100</f>
        <v>3.027844088202825</v>
      </c>
      <c r="G29" s="299">
        <f>'Tav27'!G29/'Tav27'!G$115*100</f>
        <v>3.0500330129851072</v>
      </c>
      <c r="H29" s="299">
        <f>'Tav27'!H29/'Tav27'!H$115*100</f>
        <v>3.0353816344458497</v>
      </c>
      <c r="I29" s="299">
        <f>'Tav27'!I29/'Tav27'!I$115*100</f>
        <v>2.95116499011263</v>
      </c>
      <c r="J29" s="299">
        <f>'Tav27'!J29/'Tav27'!J$115*100</f>
        <v>2.9842061512884457</v>
      </c>
      <c r="K29" s="299">
        <f>'Tav27'!K29/'Tav27'!K$115*100</f>
        <v>2.9624277456647397</v>
      </c>
      <c r="L29" s="299">
        <f>'Tav27'!L29/'Tav27'!L$115*100</f>
        <v>2.9904291215614456</v>
      </c>
      <c r="M29" s="299">
        <f>'Tav27'!M29/'Tav27'!M$115*100</f>
        <v>3.0759773789033686</v>
      </c>
      <c r="N29" s="299">
        <f>'Tav27'!N29/'Tav27'!N$115*100</f>
        <v>3.0193286873603506</v>
      </c>
      <c r="O29" s="299">
        <f>'Tav27'!O29/'Tav27'!O$115*100</f>
        <v>3.3057052079016436</v>
      </c>
      <c r="P29" s="299">
        <f>'Tav27'!P29/'Tav27'!P$115*100</f>
        <v>3.2158978605197786</v>
      </c>
      <c r="Q29" s="299">
        <f>'Tav27'!Q29/'Tav27'!Q$115*100</f>
        <v>3.2750912782598403</v>
      </c>
      <c r="R29" s="299">
        <f>'Tav27'!R29/'Tav27'!R$115*100</f>
        <v>3.1449752883031299</v>
      </c>
      <c r="S29" s="299">
        <f>'Tav27'!S29/'Tav27'!S$115*100</f>
        <v>2.8880866425992782</v>
      </c>
      <c r="T29" s="299">
        <f>'Tav27'!T29/'Tav27'!T$115*100</f>
        <v>3.0555585389167534</v>
      </c>
      <c r="U29" s="299">
        <f>'Tav27'!U29/'Tav27'!U$115*100</f>
        <v>3.3647329899701814</v>
      </c>
      <c r="V29" s="299">
        <f>'Tav27'!V29/'Tav27'!V$115*100</f>
        <v>3.000871220676971</v>
      </c>
      <c r="W29" s="299">
        <f>'Tav27'!W29/'Tav27'!W$115*100</f>
        <v>3.2394241023817987</v>
      </c>
      <c r="X29" s="299">
        <f>'Tav27'!X29/'Tav27'!X$115*100</f>
        <v>3.3351312477526069</v>
      </c>
      <c r="Y29" s="299">
        <f>'Tav27'!Y29/'Tav27'!Y$115*100</f>
        <v>2.9021315800494158</v>
      </c>
      <c r="Z29" s="299">
        <f>'Tav27'!Z29/'Tav27'!Z$115*100</f>
        <v>3.1839122486288849</v>
      </c>
      <c r="AA29" s="299">
        <f>'Tav27'!AA29/'Tav27'!AA$115*100</f>
        <v>2.9073438572409063</v>
      </c>
      <c r="AB29" s="299">
        <f>'Tav27'!AB29/'Tav27'!AB$115*100</f>
        <v>2.7929414751809065</v>
      </c>
      <c r="AC29" s="299">
        <f>'Tav27'!AC29/'Tav27'!AC$115*100</f>
        <v>2.8616613950391208</v>
      </c>
      <c r="AD29" s="299">
        <f>'Tav27'!AD29/'Tav27'!AD$115*100</f>
        <v>2.9571297869559534</v>
      </c>
      <c r="AE29" s="299">
        <f>'Tav27'!AE29/'Tav27'!AE$115*100</f>
        <v>2.7576877048753836</v>
      </c>
      <c r="AF29" s="299">
        <f>'Tav27'!AF29/'Tav27'!AF$115*100</f>
        <v>2.8798490838668247</v>
      </c>
      <c r="AH29" s="334">
        <f t="shared" si="1"/>
        <v>4.9785929715047139E-2</v>
      </c>
      <c r="AI29" s="334">
        <f t="shared" si="2"/>
        <v>-3.5253770305522902E-2</v>
      </c>
      <c r="AJ29" s="334">
        <f t="shared" si="3"/>
        <v>1.8187688827703941E-2</v>
      </c>
    </row>
    <row r="30" spans="1:36" x14ac:dyDescent="0.25">
      <c r="A30" s="376" t="s">
        <v>286</v>
      </c>
      <c r="B30" s="376">
        <v>19</v>
      </c>
      <c r="C30" s="384">
        <f>'Tav27'!C30/'Tav27'!C$115*100</f>
        <v>2.5869829587630493</v>
      </c>
      <c r="D30" s="384">
        <f>'Tav27'!D30/'Tav27'!D$115*100</f>
        <v>2.4186653816859156</v>
      </c>
      <c r="E30" s="299">
        <f>'Tav27'!E30/'Tav27'!E$115*100</f>
        <v>2.5302801007503914</v>
      </c>
      <c r="F30" s="299">
        <f>'Tav27'!F30/'Tav27'!F$115*100</f>
        <v>2.2597963824386929</v>
      </c>
      <c r="G30" s="299">
        <f>'Tav27'!G30/'Tav27'!G$115*100</f>
        <v>2.2045337832880931</v>
      </c>
      <c r="H30" s="299">
        <f>'Tav27'!H30/'Tav27'!H$115*100</f>
        <v>2.2410237559732598</v>
      </c>
      <c r="I30" s="299">
        <f>'Tav27'!I30/'Tav27'!I$115*100</f>
        <v>2.473991918149772</v>
      </c>
      <c r="J30" s="299">
        <f>'Tav27'!J30/'Tav27'!J$115*100</f>
        <v>2.4127182044887783</v>
      </c>
      <c r="K30" s="299">
        <f>'Tav27'!K30/'Tav27'!K$115*100</f>
        <v>2.4531055196645135</v>
      </c>
      <c r="L30" s="299">
        <f>'Tav27'!L30/'Tav27'!L$115*100</f>
        <v>2.6304236023130669</v>
      </c>
      <c r="M30" s="299">
        <f>'Tav27'!M30/'Tav27'!M$115*100</f>
        <v>2.589132038357512</v>
      </c>
      <c r="N30" s="299">
        <f>'Tav27'!N30/'Tav27'!N$115*100</f>
        <v>2.6164746534209367</v>
      </c>
      <c r="O30" s="299">
        <f>'Tav27'!O30/'Tav27'!O$115*100</f>
        <v>2.5390247271722615</v>
      </c>
      <c r="P30" s="299">
        <f>'Tav27'!P30/'Tav27'!P$115*100</f>
        <v>2.3050829349074493</v>
      </c>
      <c r="Q30" s="299">
        <f>'Tav27'!Q30/'Tav27'!Q$115*100</f>
        <v>2.4592776042757376</v>
      </c>
      <c r="R30" s="299">
        <f>'Tav27'!R30/'Tav27'!R$115*100</f>
        <v>2.4975288303130148</v>
      </c>
      <c r="S30" s="299">
        <f>'Tav27'!S30/'Tav27'!S$115*100</f>
        <v>2.3295998025239903</v>
      </c>
      <c r="T30" s="299">
        <f>'Tav27'!T30/'Tav27'!T$115*100</f>
        <v>2.4390767809771345</v>
      </c>
      <c r="U30" s="299">
        <f>'Tav27'!U30/'Tav27'!U$115*100</f>
        <v>2.7903903496882623</v>
      </c>
      <c r="V30" s="299">
        <f>'Tav27'!V30/'Tav27'!V$115*100</f>
        <v>2.697557355361234</v>
      </c>
      <c r="W30" s="299">
        <f>'Tav27'!W30/'Tav27'!W$115*100</f>
        <v>2.7583985069321009</v>
      </c>
      <c r="X30" s="299">
        <f>'Tav27'!X30/'Tav27'!X$115*100</f>
        <v>2.62720244516361</v>
      </c>
      <c r="Y30" s="299">
        <f>'Tav27'!Y30/'Tav27'!Y$115*100</f>
        <v>2.4917291343858619</v>
      </c>
      <c r="Z30" s="299">
        <f>'Tav27'!Z30/'Tav27'!Z$115*100</f>
        <v>2.579890310786106</v>
      </c>
      <c r="AA30" s="299">
        <f>'Tav27'!AA30/'Tav27'!AA$115*100</f>
        <v>2.3692518874399453</v>
      </c>
      <c r="AB30" s="299">
        <f>'Tav27'!AB30/'Tav27'!AB$115*100</f>
        <v>2.158182049003428</v>
      </c>
      <c r="AC30" s="299">
        <f>'Tav27'!AC30/'Tav27'!AC$115*100</f>
        <v>2.2856667221574827</v>
      </c>
      <c r="AD30" s="299">
        <f>'Tav27'!AD30/'Tav27'!AD$115*100</f>
        <v>2.695726048882499</v>
      </c>
      <c r="AE30" s="299">
        <f>'Tav27'!AE30/'Tav27'!AE$115*100</f>
        <v>2.466309381341381</v>
      </c>
      <c r="AF30" s="299">
        <f>'Tav27'!AF30/'Tav27'!AF$115*100</f>
        <v>2.6069156515282264</v>
      </c>
      <c r="AH30" s="334">
        <f t="shared" si="1"/>
        <v>0.3264741614425537</v>
      </c>
      <c r="AI30" s="334">
        <f t="shared" si="2"/>
        <v>0.30812733233795297</v>
      </c>
      <c r="AJ30" s="334">
        <f t="shared" si="3"/>
        <v>0.32124892937074367</v>
      </c>
    </row>
    <row r="31" spans="1:36" x14ac:dyDescent="0.25">
      <c r="A31" s="376" t="s">
        <v>285</v>
      </c>
      <c r="B31" s="376">
        <v>18</v>
      </c>
      <c r="C31" s="384">
        <f>'Tav27'!C31/'Tav27'!C$115*100</f>
        <v>1.1868850387731573</v>
      </c>
      <c r="D31" s="384">
        <f>'Tav27'!D31/'Tav27'!D$115*100</f>
        <v>1.1984518054497693</v>
      </c>
      <c r="E31" s="299">
        <f>'Tav27'!E31/'Tav27'!E$115*100</f>
        <v>1.1907816533746669</v>
      </c>
      <c r="F31" s="299">
        <f>'Tav27'!F31/'Tav27'!F$115*100</f>
        <v>1.1737731522980102</v>
      </c>
      <c r="G31" s="299">
        <f>'Tav27'!G31/'Tav27'!G$115*100</f>
        <v>1.2031399016946667</v>
      </c>
      <c r="H31" s="299">
        <f>'Tav27'!H31/'Tav27'!H$115*100</f>
        <v>1.1837489953709184</v>
      </c>
      <c r="I31" s="299">
        <f>'Tav27'!I31/'Tav27'!I$115*100</f>
        <v>1.1961568222852721</v>
      </c>
      <c r="J31" s="299">
        <f>'Tav27'!J31/'Tav27'!J$115*100</f>
        <v>1.2136325852036576</v>
      </c>
      <c r="K31" s="299">
        <f>'Tav27'!K31/'Tav27'!K$115*100</f>
        <v>1.2021137934942763</v>
      </c>
      <c r="L31" s="299">
        <f>'Tav27'!L31/'Tav27'!L$115*100</f>
        <v>1.1389721654269265</v>
      </c>
      <c r="M31" s="299">
        <f>'Tav27'!M31/'Tav27'!M$115*100</f>
        <v>1.1777723137447749</v>
      </c>
      <c r="N31" s="299">
        <f>'Tav27'!N31/'Tav27'!N$115*100</f>
        <v>1.1520794743793141</v>
      </c>
      <c r="O31" s="299">
        <f>'Tav27'!O31/'Tav27'!O$115*100</f>
        <v>1.1866279872910623</v>
      </c>
      <c r="P31" s="299">
        <f>'Tav27'!P31/'Tav27'!P$115*100</f>
        <v>1.1592189962338737</v>
      </c>
      <c r="Q31" s="299">
        <f>'Tav27'!Q31/'Tav27'!Q$115*100</f>
        <v>1.1772846880150052</v>
      </c>
      <c r="R31" s="299">
        <f>'Tav27'!R31/'Tav27'!R$115*100</f>
        <v>1.1630971993410213</v>
      </c>
      <c r="S31" s="299">
        <f>'Tav27'!S31/'Tav27'!S$115*100</f>
        <v>1.2157116850257645</v>
      </c>
      <c r="T31" s="299">
        <f>'Tav27'!T31/'Tav27'!T$115*100</f>
        <v>1.1814110343790611</v>
      </c>
      <c r="U31" s="299">
        <f>'Tav27'!U31/'Tav27'!U$115*100</f>
        <v>1.1266603415559773</v>
      </c>
      <c r="V31" s="299">
        <f>'Tav27'!V31/'Tav27'!V$115*100</f>
        <v>1.1003194475815559</v>
      </c>
      <c r="W31" s="299">
        <f>'Tav27'!W31/'Tav27'!W$115*100</f>
        <v>1.1175790970494135</v>
      </c>
      <c r="X31" s="299">
        <f>'Tav27'!X31/'Tav27'!X$115*100</f>
        <v>1.1574074074074074</v>
      </c>
      <c r="Y31" s="299">
        <f>'Tav27'!Y31/'Tav27'!Y$115*100</f>
        <v>1.0720716947945894</v>
      </c>
      <c r="Z31" s="299">
        <f>'Tav27'!Z31/'Tav27'!Z$115*100</f>
        <v>1.1276051188299818</v>
      </c>
      <c r="AA31" s="299">
        <f>'Tav27'!AA31/'Tav27'!AA$115*100</f>
        <v>1.026767330130405</v>
      </c>
      <c r="AB31" s="299">
        <f>'Tav27'!AB31/'Tav27'!AB$115*100</f>
        <v>1.0452371884389151</v>
      </c>
      <c r="AC31" s="299">
        <f>'Tav27'!AC31/'Tav27'!AC$115*100</f>
        <v>1.0354586315964709</v>
      </c>
      <c r="AD31" s="299">
        <f>'Tav27'!AD31/'Tav27'!AD$115*100</f>
        <v>0.98026401777545413</v>
      </c>
      <c r="AE31" s="299">
        <f>'Tav27'!AE31/'Tav27'!AE$115*100</f>
        <v>0.92616681409022317</v>
      </c>
      <c r="AF31" s="299">
        <f>'Tav27'!AF31/'Tav27'!AF$115*100</f>
        <v>0.95928074013124887</v>
      </c>
      <c r="AH31" s="334">
        <f t="shared" si="1"/>
        <v>-4.6503312354950865E-2</v>
      </c>
      <c r="AI31" s="334">
        <f t="shared" si="2"/>
        <v>-0.11907037434869194</v>
      </c>
      <c r="AJ31" s="334">
        <f t="shared" si="3"/>
        <v>-7.6177891465222025E-2</v>
      </c>
    </row>
    <row r="32" spans="1:36" x14ac:dyDescent="0.25">
      <c r="A32" s="376" t="s">
        <v>284</v>
      </c>
      <c r="B32" s="376">
        <v>13</v>
      </c>
      <c r="C32" s="384">
        <f>'Tav27'!C32/'Tav27'!C$115*100</f>
        <v>0.82995088206958645</v>
      </c>
      <c r="D32" s="384">
        <f>'Tav27'!D32/'Tav27'!D$115*100</f>
        <v>0.85648112166384283</v>
      </c>
      <c r="E32" s="299">
        <f>'Tav27'!E32/'Tav27'!E$115*100</f>
        <v>0.83888839432991036</v>
      </c>
      <c r="F32" s="299">
        <f>'Tav27'!F32/'Tav27'!F$115*100</f>
        <v>0.78974929941594407</v>
      </c>
      <c r="G32" s="299">
        <f>'Tav27'!G32/'Tav27'!G$115*100</f>
        <v>0.7831413689384491</v>
      </c>
      <c r="H32" s="299">
        <f>'Tav27'!H32/'Tav27'!H$115*100</f>
        <v>0.78750459481517943</v>
      </c>
      <c r="I32" s="299">
        <f>'Tav27'!I32/'Tav27'!I$115*100</f>
        <v>0.71575960794428684</v>
      </c>
      <c r="J32" s="299">
        <f>'Tav27'!J32/'Tav27'!J$115*100</f>
        <v>0.69409808811305074</v>
      </c>
      <c r="K32" s="299">
        <f>'Tav27'!K32/'Tav27'!K$115*100</f>
        <v>0.7083758358834864</v>
      </c>
      <c r="L32" s="299">
        <f>'Tav27'!L32/'Tav27'!L$115*100</f>
        <v>0.73757228333814184</v>
      </c>
      <c r="M32" s="299">
        <f>'Tav27'!M32/'Tav27'!M$115*100</f>
        <v>0.67371526924022618</v>
      </c>
      <c r="N32" s="299">
        <f>'Tav27'!N32/'Tav27'!N$115*100</f>
        <v>0.71600036547582457</v>
      </c>
      <c r="O32" s="299">
        <f>'Tav27'!O32/'Tav27'!O$115*100</f>
        <v>0.71833126122392588</v>
      </c>
      <c r="P32" s="299">
        <f>'Tav27'!P32/'Tav27'!P$115*100</f>
        <v>0.65172680894254653</v>
      </c>
      <c r="Q32" s="299">
        <f>'Tav27'!Q32/'Tav27'!Q$115*100</f>
        <v>0.69562683808465886</v>
      </c>
      <c r="R32" s="299">
        <f>'Tav27'!R32/'Tav27'!R$115*100</f>
        <v>0.65733113673805599</v>
      </c>
      <c r="S32" s="299">
        <f>'Tav27'!S32/'Tav27'!S$115*100</f>
        <v>0.61094140516523188</v>
      </c>
      <c r="T32" s="299">
        <f>'Tav27'!T32/'Tav27'!T$115*100</f>
        <v>0.64118398865845405</v>
      </c>
      <c r="U32" s="299">
        <f>'Tav27'!U32/'Tav27'!U$115*100</f>
        <v>0.6217809704526972</v>
      </c>
      <c r="V32" s="299">
        <f>'Tav27'!V32/'Tav27'!V$115*100</f>
        <v>0.65825562260010972</v>
      </c>
      <c r="W32" s="299">
        <f>'Tav27'!W32/'Tav27'!W$115*100</f>
        <v>0.63433167436900106</v>
      </c>
      <c r="X32" s="299">
        <f>'Tav27'!X32/'Tav27'!X$115*100</f>
        <v>0.64500179791441925</v>
      </c>
      <c r="Y32" s="299">
        <f>'Tav27'!Y32/'Tav27'!Y$115*100</f>
        <v>0.57791364797520839</v>
      </c>
      <c r="Z32" s="299">
        <f>'Tav27'!Z32/'Tav27'!Z$115*100</f>
        <v>0.62157221206581348</v>
      </c>
      <c r="AA32" s="299">
        <f>'Tav27'!AA32/'Tav27'!AA$115*100</f>
        <v>0.51063829787234039</v>
      </c>
      <c r="AB32" s="299">
        <f>'Tav27'!AB32/'Tav27'!AB$115*100</f>
        <v>0.51203927044983277</v>
      </c>
      <c r="AC32" s="299">
        <f>'Tav27'!AC32/'Tav27'!AC$115*100</f>
        <v>0.5110704178458465</v>
      </c>
      <c r="AD32" s="299">
        <f>'Tav27'!AD32/'Tav27'!AD$115*100</f>
        <v>0.59796105084302709</v>
      </c>
      <c r="AE32" s="299">
        <f>'Tav27'!AE32/'Tav27'!AE$115*100</f>
        <v>0.56714709402154118</v>
      </c>
      <c r="AF32" s="299">
        <f>'Tav27'!AF32/'Tav27'!AF$115*100</f>
        <v>0.58600413413875452</v>
      </c>
      <c r="AH32" s="334">
        <f t="shared" si="1"/>
        <v>8.7322752970686701E-2</v>
      </c>
      <c r="AI32" s="334">
        <f t="shared" si="2"/>
        <v>5.5107823571708403E-2</v>
      </c>
      <c r="AJ32" s="334">
        <f t="shared" si="3"/>
        <v>7.4933716292908015E-2</v>
      </c>
    </row>
    <row r="33" spans="1:36" x14ac:dyDescent="0.25">
      <c r="A33" s="376" t="s">
        <v>283</v>
      </c>
      <c r="B33" s="376">
        <v>3</v>
      </c>
      <c r="C33" s="384">
        <f>'Tav27'!C33/'Tav27'!C$115*100</f>
        <v>0.71860637743418032</v>
      </c>
      <c r="D33" s="384">
        <f>'Tav27'!D33/'Tav27'!D$115*100</f>
        <v>0.66528842118352949</v>
      </c>
      <c r="E33" s="299">
        <f>'Tav27'!E33/'Tav27'!E$115*100</f>
        <v>0.70064461399089895</v>
      </c>
      <c r="F33" s="299">
        <f>'Tav27'!F33/'Tav27'!F$115*100</f>
        <v>0.79918477491673201</v>
      </c>
      <c r="G33" s="299">
        <f>'Tav27'!G33/'Tav27'!G$115*100</f>
        <v>0.73362189127723576</v>
      </c>
      <c r="H33" s="299">
        <f>'Tav27'!H33/'Tav27'!H$115*100</f>
        <v>0.77691315643554493</v>
      </c>
      <c r="I33" s="299">
        <f>'Tav27'!I33/'Tav27'!I$115*100</f>
        <v>0.71790903619637181</v>
      </c>
      <c r="J33" s="299">
        <f>'Tav27'!J33/'Tav27'!J$115*100</f>
        <v>0.66916043225270161</v>
      </c>
      <c r="K33" s="299">
        <f>'Tav27'!K33/'Tav27'!K$115*100</f>
        <v>0.7012920775246515</v>
      </c>
      <c r="L33" s="299">
        <f>'Tav27'!L33/'Tav27'!L$115*100</f>
        <v>0.72753728628592207</v>
      </c>
      <c r="M33" s="299">
        <f>'Tav27'!M33/'Tav27'!M$115*100</f>
        <v>0.70567986230636837</v>
      </c>
      <c r="N33" s="299">
        <f>'Tav27'!N33/'Tav27'!N$115*100</f>
        <v>0.72015349984633403</v>
      </c>
      <c r="O33" s="299">
        <f>'Tav27'!O33/'Tav27'!O$115*100</f>
        <v>0.77082469954413591</v>
      </c>
      <c r="P33" s="299">
        <f>'Tav27'!P33/'Tav27'!P$115*100</f>
        <v>0.68912097011138118</v>
      </c>
      <c r="Q33" s="299">
        <f>'Tav27'!Q33/'Tav27'!Q$115*100</f>
        <v>0.74297316737837915</v>
      </c>
      <c r="R33" s="299">
        <f>'Tav27'!R33/'Tav27'!R$115*100</f>
        <v>0.76276771004942334</v>
      </c>
      <c r="S33" s="299">
        <f>'Tav27'!S33/'Tav27'!S$115*100</f>
        <v>0.70042272208337197</v>
      </c>
      <c r="T33" s="299">
        <f>'Tav27'!T33/'Tav27'!T$115*100</f>
        <v>0.74106692156504739</v>
      </c>
      <c r="U33" s="299">
        <f>'Tav27'!U33/'Tav27'!U$115*100</f>
        <v>0.813228517213337</v>
      </c>
      <c r="V33" s="299">
        <f>'Tav27'!V33/'Tav27'!V$115*100</f>
        <v>0.77764512277758058</v>
      </c>
      <c r="W33" s="299">
        <f>'Tav27'!W33/'Tav27'!W$115*100</f>
        <v>0.80096871667259162</v>
      </c>
      <c r="X33" s="299">
        <f>'Tav27'!X33/'Tav27'!X$115*100</f>
        <v>0.83378281193815174</v>
      </c>
      <c r="Y33" s="299">
        <f>'Tav27'!Y33/'Tav27'!Y$115*100</f>
        <v>0.70354704970894932</v>
      </c>
      <c r="Z33" s="299">
        <f>'Tav27'!Z33/'Tav27'!Z$115*100</f>
        <v>0.78829981718464348</v>
      </c>
      <c r="AA33" s="299">
        <f>'Tav27'!AA33/'Tav27'!AA$115*100</f>
        <v>0.88126286890871652</v>
      </c>
      <c r="AB33" s="299">
        <f>'Tav27'!AB33/'Tav27'!AB$115*100</f>
        <v>0.8801997376327706</v>
      </c>
      <c r="AC33" s="299">
        <f>'Tav27'!AC33/'Tav27'!AC$115*100</f>
        <v>0.88063925420342937</v>
      </c>
      <c r="AD33" s="299">
        <f>'Tav27'!AD33/'Tav27'!AD$115*100</f>
        <v>0.91818062998300864</v>
      </c>
      <c r="AE33" s="299">
        <f>'Tav27'!AE33/'Tav27'!AE$115*100</f>
        <v>0.92616681409022317</v>
      </c>
      <c r="AF33" s="299">
        <f>'Tav27'!AF33/'Tav27'!AF$115*100</f>
        <v>0.92115033414276826</v>
      </c>
      <c r="AH33" s="334">
        <f t="shared" si="1"/>
        <v>3.6917761074292121E-2</v>
      </c>
      <c r="AI33" s="334">
        <f t="shared" si="2"/>
        <v>4.5967076457452571E-2</v>
      </c>
      <c r="AJ33" s="334">
        <f t="shared" si="3"/>
        <v>4.051107993933889E-2</v>
      </c>
    </row>
    <row r="34" spans="1:36" x14ac:dyDescent="0.25">
      <c r="A34" s="376" t="s">
        <v>282</v>
      </c>
      <c r="B34" s="376">
        <v>18</v>
      </c>
      <c r="C34" s="384">
        <f>'Tav27'!C34/'Tav27'!C$115*100</f>
        <v>1.967086248558839</v>
      </c>
      <c r="D34" s="384">
        <f>'Tav27'!D34/'Tav27'!D$115*100</f>
        <v>1.8295431582547059</v>
      </c>
      <c r="E34" s="299">
        <f>'Tav27'!E34/'Tav27'!E$115*100</f>
        <v>1.9207507056192956</v>
      </c>
      <c r="F34" s="299">
        <f>'Tav27'!F34/'Tav27'!F$115*100</f>
        <v>1.9437079531622996</v>
      </c>
      <c r="G34" s="299">
        <f>'Tav27'!G34/'Tav27'!G$115*100</f>
        <v>1.8560633849314063</v>
      </c>
      <c r="H34" s="299">
        <f>'Tav27'!H34/'Tav27'!H$115*100</f>
        <v>1.9139352177786637</v>
      </c>
      <c r="I34" s="299">
        <f>'Tav27'!I34/'Tav27'!I$115*100</f>
        <v>1.9086922878514316</v>
      </c>
      <c r="J34" s="299">
        <f>'Tav27'!J34/'Tav27'!J$115*100</f>
        <v>1.6791354945968413</v>
      </c>
      <c r="K34" s="299">
        <f>'Tav27'!K34/'Tav27'!K$115*100</f>
        <v>1.8304431599229287</v>
      </c>
      <c r="L34" s="299">
        <f>'Tav27'!L34/'Tav27'!L$115*100</f>
        <v>1.8376588351877172</v>
      </c>
      <c r="M34" s="299">
        <f>'Tav27'!M34/'Tav27'!M$115*100</f>
        <v>1.7137939513154659</v>
      </c>
      <c r="N34" s="299">
        <f>'Tav27'!N34/'Tav27'!N$115*100</f>
        <v>1.7958153018082748</v>
      </c>
      <c r="O34" s="299">
        <f>'Tav27'!O34/'Tav27'!O$115*100</f>
        <v>1.8842381544412212</v>
      </c>
      <c r="P34" s="299">
        <f>'Tav27'!P34/'Tav27'!P$115*100</f>
        <v>1.7441705173749298</v>
      </c>
      <c r="Q34" s="299">
        <f>'Tav27'!Q34/'Tav27'!Q$115*100</f>
        <v>1.8364912727968024</v>
      </c>
      <c r="R34" s="299">
        <f>'Tav27'!R34/'Tav27'!R$115*100</f>
        <v>2.0428336079077432</v>
      </c>
      <c r="S34" s="299">
        <f>'Tav27'!S34/'Tav27'!S$115*100</f>
        <v>1.6970594587923109</v>
      </c>
      <c r="T34" s="299">
        <f>'Tav27'!T34/'Tav27'!T$115*100</f>
        <v>1.9224779559441085</v>
      </c>
      <c r="U34" s="299">
        <f>'Tav27'!U34/'Tav27'!U$115*100</f>
        <v>1.7975738682569802</v>
      </c>
      <c r="V34" s="299">
        <f>'Tav27'!V34/'Tav27'!V$115*100</f>
        <v>1.648865799748314</v>
      </c>
      <c r="W34" s="299">
        <f>'Tav27'!W34/'Tav27'!W$115*100</f>
        <v>1.7463562033416282</v>
      </c>
      <c r="X34" s="299">
        <f>'Tav27'!X34/'Tav27'!X$115*100</f>
        <v>0.9933477166486876</v>
      </c>
      <c r="Y34" s="299">
        <f>'Tav27'!Y34/'Tav27'!Y$115*100</f>
        <v>0.78311487080698527</v>
      </c>
      <c r="Z34" s="299">
        <f>'Tav27'!Z34/'Tav27'!Z$115*100</f>
        <v>0.91992687385740401</v>
      </c>
      <c r="AA34" s="299">
        <f>'Tav27'!AA34/'Tav27'!AA$115*100</f>
        <v>1.5593685655456417</v>
      </c>
      <c r="AB34" s="299">
        <f>'Tav27'!AB34/'Tav27'!AB$115*100</f>
        <v>1.3499217130041048</v>
      </c>
      <c r="AC34" s="299">
        <f>'Tav27'!AC34/'Tav27'!AC$115*100</f>
        <v>1.4766106209422341</v>
      </c>
      <c r="AD34" s="299">
        <f>'Tav27'!AD34/'Tav27'!AD$115*100</f>
        <v>1.4507907463076721</v>
      </c>
      <c r="AE34" s="299">
        <f>'Tav27'!AE34/'Tav27'!AE$115*100</f>
        <v>1.2539674280659763</v>
      </c>
      <c r="AF34" s="299">
        <f>'Tav27'!AF34/'Tav27'!AF$115*100</f>
        <v>1.3747014790583796</v>
      </c>
      <c r="AH34" s="334">
        <f t="shared" si="1"/>
        <v>-0.10857781923796961</v>
      </c>
      <c r="AI34" s="334">
        <f t="shared" si="2"/>
        <v>-9.595428493812852E-2</v>
      </c>
      <c r="AJ34" s="334">
        <f t="shared" si="3"/>
        <v>-0.10190914188385447</v>
      </c>
    </row>
    <row r="35" spans="1:36" x14ac:dyDescent="0.25">
      <c r="A35" s="376" t="s">
        <v>281</v>
      </c>
      <c r="B35" s="376">
        <v>3</v>
      </c>
      <c r="C35" s="384">
        <f>'Tav27'!C35/'Tav27'!C$115*100</f>
        <v>0.45722317860922029</v>
      </c>
      <c r="D35" s="384">
        <f>'Tav27'!D35/'Tav27'!D$115*100</f>
        <v>0.52850014766915887</v>
      </c>
      <c r="E35" s="299">
        <f>'Tav27'!E35/'Tav27'!E$115*100</f>
        <v>0.48123497777102847</v>
      </c>
      <c r="F35" s="299">
        <f>'Tav27'!F35/'Tav27'!F$115*100</f>
        <v>0.46705603728899919</v>
      </c>
      <c r="G35" s="299">
        <f>'Tav27'!G35/'Tav27'!G$115*100</f>
        <v>0.46768395568923782</v>
      </c>
      <c r="H35" s="299">
        <f>'Tav27'!H35/'Tav27'!H$115*100</f>
        <v>0.46726934027799411</v>
      </c>
      <c r="I35" s="299">
        <f>'Tav27'!I35/'Tav27'!I$115*100</f>
        <v>0.48684549909724018</v>
      </c>
      <c r="J35" s="299">
        <f>'Tav27'!J35/'Tav27'!J$115*100</f>
        <v>0.46758104738154616</v>
      </c>
      <c r="K35" s="299">
        <f>'Tav27'!K35/'Tav27'!K$115*100</f>
        <v>0.48027881672900374</v>
      </c>
      <c r="L35" s="299">
        <f>'Tav27'!L35/'Tav27'!L$115*100</f>
        <v>0.46160986440210228</v>
      </c>
      <c r="M35" s="299">
        <f>'Tav27'!M35/'Tav27'!M$115*100</f>
        <v>0.44996311777723136</v>
      </c>
      <c r="N35" s="299">
        <f>'Tav27'!N35/'Tav27'!N$115*100</f>
        <v>0.45767540763013853</v>
      </c>
      <c r="O35" s="299">
        <f>'Tav27'!O35/'Tav27'!O$115*100</f>
        <v>0.40475203757425054</v>
      </c>
      <c r="P35" s="299">
        <f>'Tav27'!P35/'Tav27'!P$115*100</f>
        <v>0.43804588797777716</v>
      </c>
      <c r="Q35" s="299">
        <f>'Tav27'!Q35/'Tav27'!Q$115*100</f>
        <v>0.41610139398519513</v>
      </c>
      <c r="R35" s="299">
        <f>'Tav27'!R35/'Tav27'!R$115*100</f>
        <v>0.35914332784184511</v>
      </c>
      <c r="S35" s="299">
        <f>'Tav27'!S35/'Tav27'!S$115*100</f>
        <v>0.37643864358665802</v>
      </c>
      <c r="T35" s="299">
        <f>'Tav27'!T35/'Tav27'!T$115*100</f>
        <v>0.36516341062625524</v>
      </c>
      <c r="U35" s="299">
        <f>'Tav27'!U35/'Tav27'!U$115*100</f>
        <v>0.39644890214150175</v>
      </c>
      <c r="V35" s="299">
        <f>'Tav27'!V35/'Tav27'!V$115*100</f>
        <v>0.39688941950888967</v>
      </c>
      <c r="W35" s="299">
        <f>'Tav27'!W35/'Tav27'!W$115*100</f>
        <v>0.39659616068254533</v>
      </c>
      <c r="X35" s="299">
        <f>'Tav27'!X35/'Tav27'!X$115*100</f>
        <v>0.40003595828838551</v>
      </c>
      <c r="Y35" s="299">
        <f>'Tav27'!Y35/'Tav27'!Y$115*100</f>
        <v>0.41040244566355377</v>
      </c>
      <c r="Z35" s="299">
        <f>'Tav27'!Z35/'Tav27'!Z$115*100</f>
        <v>0.40365630712979894</v>
      </c>
      <c r="AA35" s="299">
        <f>'Tav27'!AA35/'Tav27'!AA$115*100</f>
        <v>0.36787920384351408</v>
      </c>
      <c r="AB35" s="299">
        <f>'Tav27'!AB35/'Tav27'!AB$115*100</f>
        <v>0.37239219669078755</v>
      </c>
      <c r="AC35" s="299">
        <f>'Tav27'!AC35/'Tav27'!AC$115*100</f>
        <v>0.36956883635758281</v>
      </c>
      <c r="AD35" s="299">
        <f>'Tav27'!AD35/'Tav27'!AD$115*100</f>
        <v>0.4541889949026271</v>
      </c>
      <c r="AE35" s="299">
        <f>'Tav27'!AE35/'Tav27'!AE$115*100</f>
        <v>0.37462927311514643</v>
      </c>
      <c r="AF35" s="299">
        <f>'Tav27'!AF35/'Tav27'!AF$115*100</f>
        <v>0.42344819281944251</v>
      </c>
      <c r="AH35" s="334">
        <f t="shared" si="1"/>
        <v>8.6309791059113017E-2</v>
      </c>
      <c r="AI35" s="334">
        <f t="shared" si="2"/>
        <v>2.2370764243588859E-3</v>
      </c>
      <c r="AJ35" s="334">
        <f t="shared" si="3"/>
        <v>5.3879356461859707E-2</v>
      </c>
    </row>
    <row r="36" spans="1:36" x14ac:dyDescent="0.25">
      <c r="A36" s="376" t="s">
        <v>280</v>
      </c>
      <c r="B36" s="376">
        <v>18</v>
      </c>
      <c r="C36" s="384">
        <f>'Tav27'!C36/'Tav27'!C$115*100</f>
        <v>0.7438760522450526</v>
      </c>
      <c r="D36" s="384">
        <f>'Tav27'!D36/'Tav27'!D$115*100</f>
        <v>0.7290193213436339</v>
      </c>
      <c r="E36" s="299">
        <f>'Tav27'!E36/'Tav27'!E$115*100</f>
        <v>0.73887111385736803</v>
      </c>
      <c r="F36" s="299">
        <f>'Tav27'!F36/'Tav27'!F$115*100</f>
        <v>0.74540256456224108</v>
      </c>
      <c r="G36" s="299">
        <f>'Tav27'!G36/'Tav27'!G$115*100</f>
        <v>0.72445161763627031</v>
      </c>
      <c r="H36" s="299">
        <f>'Tav27'!H36/'Tav27'!H$115*100</f>
        <v>0.73828555763923065</v>
      </c>
      <c r="I36" s="299">
        <f>'Tav27'!I36/'Tav27'!I$115*100</f>
        <v>0.73080560570888142</v>
      </c>
      <c r="J36" s="299">
        <f>'Tav27'!J36/'Tav27'!J$115*100</f>
        <v>0.75436408977556113</v>
      </c>
      <c r="K36" s="299">
        <f>'Tav27'!K36/'Tav27'!K$115*100</f>
        <v>0.73883599682647627</v>
      </c>
      <c r="L36" s="299">
        <f>'Tav27'!L36/'Tav27'!L$115*100</f>
        <v>0.7338091594435594</v>
      </c>
      <c r="M36" s="299">
        <f>'Tav27'!M36/'Tav27'!M$115*100</f>
        <v>0.79173838209982783</v>
      </c>
      <c r="N36" s="299">
        <f>'Tav27'!N36/'Tav27'!N$115*100</f>
        <v>0.75337857481040937</v>
      </c>
      <c r="O36" s="299">
        <f>'Tav27'!O36/'Tav27'!O$115*100</f>
        <v>0.76668048072938244</v>
      </c>
      <c r="P36" s="299">
        <f>'Tav27'!P36/'Tav27'!P$115*100</f>
        <v>0.93485402922086591</v>
      </c>
      <c r="Q36" s="299">
        <f>'Tav27'!Q36/'Tav27'!Q$115*100</f>
        <v>0.8240082309772464</v>
      </c>
      <c r="R36" s="299">
        <f>'Tav27'!R36/'Tav27'!R$115*100</f>
        <v>0.74135090609555188</v>
      </c>
      <c r="S36" s="299">
        <f>'Tav27'!S36/'Tav27'!S$115*100</f>
        <v>0.90098429448609951</v>
      </c>
      <c r="T36" s="299">
        <f>'Tav27'!T36/'Tav27'!T$115*100</f>
        <v>0.79691544319023933</v>
      </c>
      <c r="U36" s="299">
        <f>'Tav27'!U36/'Tav27'!U$115*100</f>
        <v>0.74376524803469779</v>
      </c>
      <c r="V36" s="299">
        <f>'Tav27'!V36/'Tav27'!V$115*100</f>
        <v>0.73892420380110346</v>
      </c>
      <c r="W36" s="299">
        <f>'Tav27'!W36/'Tav27'!W$115*100</f>
        <v>0.74209029505865631</v>
      </c>
      <c r="X36" s="299">
        <f>'Tav27'!X36/'Tav27'!X$115*100</f>
        <v>0.70792880258899682</v>
      </c>
      <c r="Y36" s="299">
        <f>'Tav27'!Y36/'Tav27'!Y$115*100</f>
        <v>0.76217597051802832</v>
      </c>
      <c r="Z36" s="299">
        <f>'Tav27'!Z36/'Tav27'!Z$115*100</f>
        <v>0.72687385740402188</v>
      </c>
      <c r="AA36" s="299">
        <f>'Tav27'!AA36/'Tav27'!AA$115*100</f>
        <v>0.69732326698695946</v>
      </c>
      <c r="AB36" s="299">
        <f>'Tav27'!AB36/'Tav27'!AB$115*100</f>
        <v>0.79133341796792345</v>
      </c>
      <c r="AC36" s="299">
        <f>'Tav27'!AC36/'Tav27'!AC$115*100</f>
        <v>0.73414349925087397</v>
      </c>
      <c r="AD36" s="299">
        <f>'Tav27'!AD36/'Tav27'!AD$115*100</f>
        <v>0.4051757940138544</v>
      </c>
      <c r="AE36" s="299">
        <f>'Tav27'!AE36/'Tav27'!AE$115*100</f>
        <v>0.41625474790571826</v>
      </c>
      <c r="AF36" s="299">
        <f>'Tav27'!AF36/'Tav27'!AF$115*100</f>
        <v>0.40940014850789697</v>
      </c>
      <c r="AH36" s="334">
        <f t="shared" si="1"/>
        <v>-0.29214747297310506</v>
      </c>
      <c r="AI36" s="334">
        <f t="shared" si="2"/>
        <v>-0.37507867006220519</v>
      </c>
      <c r="AJ36" s="334">
        <f t="shared" si="3"/>
        <v>-0.324743350742977</v>
      </c>
    </row>
    <row r="37" spans="1:36" x14ac:dyDescent="0.25">
      <c r="A37" s="376" t="s">
        <v>279</v>
      </c>
      <c r="B37" s="376">
        <v>1</v>
      </c>
      <c r="C37" s="384">
        <f>'Tav27'!C37/'Tav27'!C$115*100</f>
        <v>0.49275865881200936</v>
      </c>
      <c r="D37" s="384">
        <f>'Tav27'!D37/'Tav27'!D$115*100</f>
        <v>0.42280011813532714</v>
      </c>
      <c r="E37" s="299">
        <f>'Tav27'!E37/'Tav27'!E$115*100</f>
        <v>0.46919101205967528</v>
      </c>
      <c r="F37" s="299">
        <f>'Tav27'!F37/'Tav27'!F$115*100</f>
        <v>0.4859269882905749</v>
      </c>
      <c r="G37" s="299">
        <f>'Tav27'!G37/'Tav27'!G$115*100</f>
        <v>0.45851368204827236</v>
      </c>
      <c r="H37" s="299">
        <f>'Tav27'!H37/'Tav27'!H$115*100</f>
        <v>0.47661472708355401</v>
      </c>
      <c r="I37" s="299">
        <f>'Tav27'!I37/'Tav27'!I$115*100</f>
        <v>0.47609835783681542</v>
      </c>
      <c r="J37" s="299">
        <f>'Tav27'!J37/'Tav27'!J$115*100</f>
        <v>0.41562759767248547</v>
      </c>
      <c r="K37" s="299">
        <f>'Tav27'!K37/'Tav27'!K$115*100</f>
        <v>0.4554856624730817</v>
      </c>
      <c r="L37" s="299">
        <f>'Tav27'!L37/'Tav27'!L$115*100</f>
        <v>0.45910111513904744</v>
      </c>
      <c r="M37" s="299">
        <f>'Tav27'!M37/'Tav27'!M$115*100</f>
        <v>0.44996311777723136</v>
      </c>
      <c r="N37" s="299">
        <f>'Tav27'!N37/'Tav27'!N$115*100</f>
        <v>0.45601415388193467</v>
      </c>
      <c r="O37" s="299">
        <f>'Tav27'!O37/'Tav27'!O$115*100</f>
        <v>0.45033844453653815</v>
      </c>
      <c r="P37" s="299">
        <f>'Tav27'!P37/'Tav27'!P$115*100</f>
        <v>0.39530970378482333</v>
      </c>
      <c r="Q37" s="299">
        <f>'Tav27'!Q37/'Tav27'!Q$115*100</f>
        <v>0.43158000163891141</v>
      </c>
      <c r="R37" s="299">
        <f>'Tav27'!R37/'Tav27'!R$115*100</f>
        <v>0.44810543657331137</v>
      </c>
      <c r="S37" s="299">
        <f>'Tav27'!S37/'Tav27'!S$115*100</f>
        <v>0.36409639297725943</v>
      </c>
      <c r="T37" s="299">
        <f>'Tav27'!T37/'Tav27'!T$115*100</f>
        <v>0.41886391218893987</v>
      </c>
      <c r="U37" s="299">
        <f>'Tav27'!U37/'Tav27'!U$115*100</f>
        <v>0.44049878015722416</v>
      </c>
      <c r="V37" s="299">
        <f>'Tav27'!V37/'Tav27'!V$115*100</f>
        <v>0.46787777096576427</v>
      </c>
      <c r="W37" s="299">
        <f>'Tav27'!W37/'Tav27'!W$115*100</f>
        <v>0.44992001421969424</v>
      </c>
      <c r="X37" s="299">
        <f>'Tav27'!X37/'Tav27'!X$115*100</f>
        <v>0.47644732110751531</v>
      </c>
      <c r="Y37" s="299">
        <f>'Tav27'!Y37/'Tav27'!Y$115*100</f>
        <v>0.54441140751287742</v>
      </c>
      <c r="Z37" s="299">
        <f>'Tav27'!Z37/'Tav27'!Z$115*100</f>
        <v>0.5001828153564899</v>
      </c>
      <c r="AA37" s="299">
        <f>'Tav27'!AA37/'Tav27'!AA$115*100</f>
        <v>0.4557309540150995</v>
      </c>
      <c r="AB37" s="299">
        <f>'Tav27'!AB37/'Tav27'!AB$115*100</f>
        <v>0.44856332783208502</v>
      </c>
      <c r="AC37" s="299">
        <f>'Tav27'!AC37/'Tav27'!AC$115*100</f>
        <v>0.45280506076244381</v>
      </c>
      <c r="AD37" s="299">
        <f>'Tav27'!AD37/'Tav27'!AD$115*100</f>
        <v>0.40190824728793617</v>
      </c>
      <c r="AE37" s="299">
        <f>'Tav27'!AE37/'Tav27'!AE$115*100</f>
        <v>0.49430251313804052</v>
      </c>
      <c r="AF37" s="299">
        <f>'Tav27'!AF37/'Tav27'!AF$115*100</f>
        <v>0.43749623713098801</v>
      </c>
      <c r="AH37" s="334">
        <f t="shared" si="1"/>
        <v>-5.3822706727163327E-2</v>
      </c>
      <c r="AI37" s="334">
        <f t="shared" si="2"/>
        <v>4.5739185305955499E-2</v>
      </c>
      <c r="AJ37" s="334">
        <f t="shared" si="3"/>
        <v>-1.5308823631455803E-2</v>
      </c>
    </row>
    <row r="38" spans="1:36" x14ac:dyDescent="0.25">
      <c r="A38" s="376" t="s">
        <v>278</v>
      </c>
      <c r="B38" s="376">
        <v>19</v>
      </c>
      <c r="C38" s="384">
        <f>'Tav27'!C38/'Tav27'!C$115*100</f>
        <v>0.2211096545951324</v>
      </c>
      <c r="D38" s="384">
        <f>'Tav27'!D38/'Tav27'!D$115*100</f>
        <v>0.17875740288809785</v>
      </c>
      <c r="E38" s="299">
        <f>'Tav27'!E38/'Tav27'!E$115*100</f>
        <v>0.20684201982541484</v>
      </c>
      <c r="F38" s="299">
        <f>'Tav27'!F38/'Tav27'!F$115*100</f>
        <v>0.25098364832095715</v>
      </c>
      <c r="G38" s="299">
        <f>'Tav27'!G38/'Tav27'!G$115*100</f>
        <v>0.23292495048052234</v>
      </c>
      <c r="H38" s="299">
        <f>'Tav27'!H38/'Tav27'!H$115*100</f>
        <v>0.2448491343056689</v>
      </c>
      <c r="I38" s="299">
        <f>'Tav27'!I38/'Tav27'!I$115*100</f>
        <v>0.25685667612415097</v>
      </c>
      <c r="J38" s="299">
        <f>'Tav27'!J38/'Tav27'!J$115*100</f>
        <v>0.26184538653366585</v>
      </c>
      <c r="K38" s="299">
        <f>'Tav27'!K38/'Tav27'!K$115*100</f>
        <v>0.25855718009747247</v>
      </c>
      <c r="L38" s="299">
        <f>'Tav27'!L38/'Tav27'!L$115*100</f>
        <v>0.25212930093701785</v>
      </c>
      <c r="M38" s="299">
        <f>'Tav27'!M38/'Tav27'!M$115*100</f>
        <v>0.29259896729776247</v>
      </c>
      <c r="N38" s="299">
        <f>'Tav27'!N38/'Tav27'!N$115*100</f>
        <v>0.26580059971260311</v>
      </c>
      <c r="O38" s="299">
        <f>'Tav27'!O38/'Tav27'!O$115*100</f>
        <v>0.27213703550214119</v>
      </c>
      <c r="P38" s="299">
        <f>'Tav27'!P38/'Tav27'!P$115*100</f>
        <v>0.24573305910948479</v>
      </c>
      <c r="Q38" s="299">
        <f>'Tav27'!Q38/'Tav27'!Q$115*100</f>
        <v>0.26313633011317594</v>
      </c>
      <c r="R38" s="299">
        <f>'Tav27'!R38/'Tav27'!R$115*100</f>
        <v>0.2701812191103789</v>
      </c>
      <c r="S38" s="299">
        <f>'Tav27'!S38/'Tav27'!S$115*100</f>
        <v>0.20673269770742694</v>
      </c>
      <c r="T38" s="299">
        <f>'Tav27'!T38/'Tav27'!T$115*100</f>
        <v>0.24809631721960285</v>
      </c>
      <c r="U38" s="299">
        <f>'Tav27'!U38/'Tav27'!U$115*100</f>
        <v>0.26938194632691786</v>
      </c>
      <c r="V38" s="299">
        <f>'Tav27'!V38/'Tav27'!V$115*100</f>
        <v>0.23877900035494176</v>
      </c>
      <c r="W38" s="299">
        <f>'Tav27'!W38/'Tav27'!W$115*100</f>
        <v>0.25884287237824388</v>
      </c>
      <c r="X38" s="299">
        <f>'Tav27'!X38/'Tav27'!X$115*100</f>
        <v>0.2404710535778497</v>
      </c>
      <c r="Y38" s="299">
        <f>'Tav27'!Y38/'Tav27'!Y$115*100</f>
        <v>0.19263788265840279</v>
      </c>
      <c r="Z38" s="299">
        <f>'Tav27'!Z38/'Tav27'!Z$115*100</f>
        <v>0.22376599634369287</v>
      </c>
      <c r="AA38" s="299">
        <f>'Tav27'!AA38/'Tav27'!AA$115*100</f>
        <v>0.21139327385037748</v>
      </c>
      <c r="AB38" s="299">
        <f>'Tav27'!AB38/'Tav27'!AB$115*100</f>
        <v>0.16503745080614446</v>
      </c>
      <c r="AC38" s="299">
        <f>'Tav27'!AC38/'Tav27'!AC$115*100</f>
        <v>0.1931080406192775</v>
      </c>
      <c r="AD38" s="299">
        <f>'Tav27'!AD38/'Tav27'!AD$115*100</f>
        <v>0.24506600444386353</v>
      </c>
      <c r="AE38" s="299">
        <f>'Tav27'!AE38/'Tav27'!AE$115*100</f>
        <v>0.18211145220875175</v>
      </c>
      <c r="AF38" s="299">
        <f>'Tav27'!AF38/'Tav27'!AF$115*100</f>
        <v>0.22075498203857191</v>
      </c>
      <c r="AH38" s="334">
        <f t="shared" si="1"/>
        <v>3.367273059348605E-2</v>
      </c>
      <c r="AI38" s="334">
        <f t="shared" si="2"/>
        <v>1.7074001402607286E-2</v>
      </c>
      <c r="AJ38" s="334">
        <f t="shared" si="3"/>
        <v>2.7646941419294413E-2</v>
      </c>
    </row>
    <row r="39" spans="1:36" x14ac:dyDescent="0.25">
      <c r="A39" s="376" t="s">
        <v>277</v>
      </c>
      <c r="B39" s="376">
        <v>11</v>
      </c>
      <c r="C39" s="384">
        <f>'Tav27'!C39/'Tav27'!C$115*100</f>
        <v>0.13108643808139994</v>
      </c>
      <c r="D39" s="384">
        <f>'Tav27'!D39/'Tav27'!D$115*100</f>
        <v>0.10103679293675097</v>
      </c>
      <c r="E39" s="299">
        <f>'Tav27'!E39/'Tav27'!E$115*100</f>
        <v>0.12096330779663503</v>
      </c>
      <c r="F39" s="299">
        <f>'Tav27'!F39/'Tav27'!F$115*100</f>
        <v>0.15379825066284214</v>
      </c>
      <c r="G39" s="299">
        <f>'Tav27'!G39/'Tav27'!G$115*100</f>
        <v>0.15222654244002642</v>
      </c>
      <c r="H39" s="299">
        <f>'Tav27'!H39/'Tav27'!H$115*100</f>
        <v>0.15326434361118207</v>
      </c>
      <c r="I39" s="299">
        <f>'Tav27'!I39/'Tav27'!I$115*100</f>
        <v>0.14831054939386124</v>
      </c>
      <c r="J39" s="299">
        <f>'Tav27'!J39/'Tav27'!J$115*100</f>
        <v>0.14754779717373234</v>
      </c>
      <c r="K39" s="299">
        <f>'Tav27'!K39/'Tav27'!K$115*100</f>
        <v>0.14805054969964865</v>
      </c>
      <c r="L39" s="299">
        <f>'Tav27'!L39/'Tav27'!L$115*100</f>
        <v>0.17184932451926094</v>
      </c>
      <c r="M39" s="299">
        <f>'Tav27'!M39/'Tav27'!M$115*100</f>
        <v>0.14015244652077699</v>
      </c>
      <c r="N39" s="299">
        <f>'Tav27'!N39/'Tav27'!N$115*100</f>
        <v>0.16114161357576562</v>
      </c>
      <c r="O39" s="299">
        <f>'Tav27'!O39/'Tav27'!O$115*100</f>
        <v>0.14504765851636967</v>
      </c>
      <c r="P39" s="299">
        <f>'Tav27'!P39/'Tav27'!P$115*100</f>
        <v>0.10684046048238469</v>
      </c>
      <c r="Q39" s="299">
        <f>'Tav27'!Q39/'Tav27'!Q$115*100</f>
        <v>0.13202341822287372</v>
      </c>
      <c r="R39" s="299">
        <f>'Tav27'!R39/'Tav27'!R$115*100</f>
        <v>0.1070840197693575</v>
      </c>
      <c r="S39" s="299">
        <f>'Tav27'!S39/'Tav27'!S$115*100</f>
        <v>8.6395754265790367E-2</v>
      </c>
      <c r="T39" s="299">
        <f>'Tav27'!T39/'Tav27'!T$115*100</f>
        <v>9.988293290659335E-2</v>
      </c>
      <c r="U39" s="299">
        <f>'Tav27'!U39/'Tav27'!U$115*100</f>
        <v>0.10673624288425047</v>
      </c>
      <c r="V39" s="299">
        <f>'Tav27'!V39/'Tav27'!V$115*100</f>
        <v>0.12261624342551063</v>
      </c>
      <c r="W39" s="299">
        <f>'Tav27'!W39/'Tav27'!W$115*100</f>
        <v>0.11220227515108426</v>
      </c>
      <c r="X39" s="299">
        <f>'Tav27'!X39/'Tav27'!X$115*100</f>
        <v>0.12360661632506292</v>
      </c>
      <c r="Y39" s="299">
        <f>'Tav27'!Y39/'Tav27'!Y$115*100</f>
        <v>0.12982118179153229</v>
      </c>
      <c r="Z39" s="299">
        <f>'Tav27'!Z39/'Tav27'!Z$115*100</f>
        <v>0.12577696526508225</v>
      </c>
      <c r="AA39" s="299">
        <f>'Tav27'!AA39/'Tav27'!AA$115*100</f>
        <v>0.13726835964310227</v>
      </c>
      <c r="AB39" s="299">
        <f>'Tav27'!AB39/'Tav27'!AB$115*100</f>
        <v>0.13541534425119547</v>
      </c>
      <c r="AC39" s="299">
        <f>'Tav27'!AC39/'Tav27'!AC$115*100</f>
        <v>0.13650740802397202</v>
      </c>
      <c r="AD39" s="299">
        <f>'Tav27'!AD39/'Tav27'!AD$115*100</f>
        <v>0.18298261665141813</v>
      </c>
      <c r="AE39" s="299">
        <f>'Tav27'!AE39/'Tav27'!AE$115*100</f>
        <v>0.15089234611582289</v>
      </c>
      <c r="AF39" s="299">
        <f>'Tav27'!AF39/'Tav27'!AF$115*100</f>
        <v>0.17058339521162375</v>
      </c>
      <c r="AH39" s="334">
        <f t="shared" si="1"/>
        <v>4.5714257008315856E-2</v>
      </c>
      <c r="AI39" s="334">
        <f t="shared" si="2"/>
        <v>1.5477001864627415E-2</v>
      </c>
      <c r="AJ39" s="334">
        <f t="shared" si="3"/>
        <v>3.407598718765173E-2</v>
      </c>
    </row>
    <row r="40" spans="1:36" x14ac:dyDescent="0.25">
      <c r="A40" s="376" t="s">
        <v>276</v>
      </c>
      <c r="B40" s="376">
        <v>8</v>
      </c>
      <c r="C40" s="384">
        <f>'Tav27'!C40/'Tav27'!C$115*100</f>
        <v>0.37430705813604559</v>
      </c>
      <c r="D40" s="384">
        <f>'Tav27'!D40/'Tav27'!D$115*100</f>
        <v>0.40259275954797691</v>
      </c>
      <c r="E40" s="299">
        <f>'Tav27'!E40/'Tav27'!E$115*100</f>
        <v>0.38383595071399773</v>
      </c>
      <c r="F40" s="299">
        <f>'Tav27'!F40/'Tav27'!F$115*100</f>
        <v>0.41421737448458718</v>
      </c>
      <c r="G40" s="299">
        <f>'Tav27'!G40/'Tav27'!G$115*100</f>
        <v>0.38881960237693491</v>
      </c>
      <c r="H40" s="299">
        <f>'Tav27'!H40/'Tav27'!H$115*100</f>
        <v>0.40558978736129886</v>
      </c>
      <c r="I40" s="299">
        <f>'Tav27'!I40/'Tav27'!I$115*100</f>
        <v>0.41054079614822453</v>
      </c>
      <c r="J40" s="299">
        <f>'Tav27'!J40/'Tav27'!J$115*100</f>
        <v>0.42394014962593518</v>
      </c>
      <c r="K40" s="299">
        <f>'Tav27'!K40/'Tav27'!K$115*100</f>
        <v>0.41510823982772299</v>
      </c>
      <c r="L40" s="299">
        <f>'Tav27'!L40/'Tav27'!L$115*100</f>
        <v>0.49046048092723377</v>
      </c>
      <c r="M40" s="299">
        <f>'Tav27'!M40/'Tav27'!M$115*100</f>
        <v>0.47455126628964839</v>
      </c>
      <c r="N40" s="299">
        <f>'Tav27'!N40/'Tav27'!N$115*100</f>
        <v>0.48508609447550061</v>
      </c>
      <c r="O40" s="299">
        <f>'Tav27'!O40/'Tav27'!O$115*100</f>
        <v>0.41994750656167978</v>
      </c>
      <c r="P40" s="299">
        <f>'Tav27'!P40/'Tav27'!P$115*100</f>
        <v>0.49413712973102919</v>
      </c>
      <c r="Q40" s="299">
        <f>'Tav27'!Q40/'Tav27'!Q$115*100</f>
        <v>0.44523759662748452</v>
      </c>
      <c r="R40" s="299">
        <f>'Tav27'!R40/'Tav27'!R$115*100</f>
        <v>0.44810543657331137</v>
      </c>
      <c r="S40" s="299">
        <f>'Tav27'!S40/'Tav27'!S$115*100</f>
        <v>0.48134777376654636</v>
      </c>
      <c r="T40" s="299">
        <f>'Tav27'!T40/'Tav27'!T$115*100</f>
        <v>0.45967629337658017</v>
      </c>
      <c r="U40" s="299">
        <f>'Tav27'!U40/'Tav27'!U$115*100</f>
        <v>0.46421794524261317</v>
      </c>
      <c r="V40" s="299">
        <f>'Tav27'!V40/'Tav27'!V$115*100</f>
        <v>0.43238359523732695</v>
      </c>
      <c r="W40" s="299">
        <f>'Tav27'!W40/'Tav27'!W$115*100</f>
        <v>0.45325275506576607</v>
      </c>
      <c r="X40" s="299">
        <f>'Tav27'!X40/'Tav27'!X$115*100</f>
        <v>0.50341603739661989</v>
      </c>
      <c r="Y40" s="299">
        <f>'Tav27'!Y40/'Tav27'!Y$115*100</f>
        <v>0.51509694710833787</v>
      </c>
      <c r="Z40" s="299">
        <f>'Tav27'!Z40/'Tav27'!Z$115*100</f>
        <v>0.50749542961608773</v>
      </c>
      <c r="AA40" s="299">
        <f>'Tav27'!AA40/'Tav27'!AA$115*100</f>
        <v>0.56280027453671921</v>
      </c>
      <c r="AB40" s="299">
        <f>'Tav27'!AB40/'Tav27'!AB$115*100</f>
        <v>0.51627099995768277</v>
      </c>
      <c r="AC40" s="299">
        <f>'Tav27'!AC40/'Tav27'!AC$115*100</f>
        <v>0.54436490760779088</v>
      </c>
      <c r="AD40" s="299">
        <f>'Tav27'!AD40/'Tav27'!AD$115*100</f>
        <v>0.55221539668017261</v>
      </c>
      <c r="AE40" s="299">
        <f>'Tav27'!AE40/'Tav27'!AE$115*100</f>
        <v>0.66600759664914921</v>
      </c>
      <c r="AF40" s="299">
        <f>'Tav27'!AF40/'Tav27'!AF$115*100</f>
        <v>0.59603845150414414</v>
      </c>
      <c r="AH40" s="334">
        <f t="shared" si="1"/>
        <v>-1.0584877856546604E-2</v>
      </c>
      <c r="AI40" s="334">
        <f t="shared" si="2"/>
        <v>0.14973659669146644</v>
      </c>
      <c r="AJ40" s="334">
        <f t="shared" si="3"/>
        <v>5.1673543896353258E-2</v>
      </c>
    </row>
    <row r="41" spans="1:36" x14ac:dyDescent="0.25">
      <c r="A41" s="376" t="s">
        <v>275</v>
      </c>
      <c r="B41" s="376">
        <v>9</v>
      </c>
      <c r="C41" s="384">
        <f>'Tav27'!C41/'Tav27'!C$115*100</f>
        <v>1.1134450463540597</v>
      </c>
      <c r="D41" s="384">
        <f>'Tav27'!D41/'Tav27'!D$115*100</f>
        <v>1.1160679589013414</v>
      </c>
      <c r="E41" s="299">
        <f>'Tav27'!E41/'Tav27'!E$115*100</f>
        <v>1.1143286536417285</v>
      </c>
      <c r="F41" s="299">
        <f>'Tav27'!F41/'Tav27'!F$115*100</f>
        <v>1.0992328958417861</v>
      </c>
      <c r="G41" s="299">
        <f>'Tav27'!G41/'Tav27'!G$115*100</f>
        <v>1.1371139314797154</v>
      </c>
      <c r="H41" s="299">
        <f>'Tav27'!H41/'Tav27'!H$115*100</f>
        <v>1.1121010298616258</v>
      </c>
      <c r="I41" s="299">
        <f>'Tav27'!I41/'Tav27'!I$115*100</f>
        <v>1.0854612673028974</v>
      </c>
      <c r="J41" s="299">
        <f>'Tav27'!J41/'Tav27'!J$115*100</f>
        <v>1.2676641729010805</v>
      </c>
      <c r="K41" s="299">
        <f>'Tav27'!K41/'Tav27'!K$115*100</f>
        <v>1.1475688541312479</v>
      </c>
      <c r="L41" s="299">
        <f>'Tav27'!L41/'Tav27'!L$115*100</f>
        <v>1.0724903099559713</v>
      </c>
      <c r="M41" s="299">
        <f>'Tav27'!M41/'Tav27'!M$115*100</f>
        <v>1.2097369068109172</v>
      </c>
      <c r="N41" s="299">
        <f>'Tav27'!N41/'Tav27'!N$115*100</f>
        <v>1.1188543994152387</v>
      </c>
      <c r="O41" s="299">
        <f>'Tav27'!O41/'Tav27'!O$115*100</f>
        <v>1.109269236082332</v>
      </c>
      <c r="P41" s="299">
        <f>'Tav27'!P41/'Tav27'!P$115*100</f>
        <v>1.2954405833489142</v>
      </c>
      <c r="Q41" s="299">
        <f>'Tav27'!Q41/'Tav27'!Q$115*100</f>
        <v>1.1727321563521476</v>
      </c>
      <c r="R41" s="299">
        <f>'Tav27'!R41/'Tav27'!R$115*100</f>
        <v>1.084019769357496</v>
      </c>
      <c r="S41" s="299">
        <f>'Tav27'!S41/'Tav27'!S$115*100</f>
        <v>1.2928507513345058</v>
      </c>
      <c r="T41" s="299">
        <f>'Tav27'!T41/'Tav27'!T$115*100</f>
        <v>1.1567088036602262</v>
      </c>
      <c r="U41" s="299">
        <f>'Tav27'!U41/'Tav27'!U$115*100</f>
        <v>1.1012469503930604</v>
      </c>
      <c r="V41" s="299">
        <f>'Tav27'!V41/'Tav27'!V$115*100</f>
        <v>1.281017069471782</v>
      </c>
      <c r="W41" s="299">
        <f>'Tav27'!W41/'Tav27'!W$115*100</f>
        <v>1.1631265552790615</v>
      </c>
      <c r="X41" s="299">
        <f>'Tav27'!X41/'Tav27'!X$115*100</f>
        <v>1.3214670981661272</v>
      </c>
      <c r="Y41" s="299">
        <f>'Tav27'!Y41/'Tav27'!Y$115*100</f>
        <v>1.4238452196490641</v>
      </c>
      <c r="Z41" s="299">
        <f>'Tav27'!Z41/'Tav27'!Z$115*100</f>
        <v>1.3572212065813529</v>
      </c>
      <c r="AA41" s="299">
        <f>'Tav27'!AA41/'Tav27'!AA$115*100</f>
        <v>1.1722717913520933</v>
      </c>
      <c r="AB41" s="299">
        <f>'Tav27'!AB41/'Tav27'!AB$115*100</f>
        <v>1.5868985654436969</v>
      </c>
      <c r="AC41" s="299">
        <f>'Tav27'!AC41/'Tav27'!AC$115*100</f>
        <v>1.3351090394539704</v>
      </c>
      <c r="AD41" s="299">
        <f>'Tav27'!AD41/'Tav27'!AD$115*100</f>
        <v>1.3494967978042087</v>
      </c>
      <c r="AE41" s="299">
        <f>'Tav27'!AE41/'Tav27'!AE$115*100</f>
        <v>1.4516884333211926</v>
      </c>
      <c r="AF41" s="299">
        <f>'Tav27'!AF41/'Tav27'!AF$115*100</f>
        <v>1.388749523369925</v>
      </c>
      <c r="AH41" s="334">
        <f t="shared" si="1"/>
        <v>0.17722500645211547</v>
      </c>
      <c r="AI41" s="334">
        <f t="shared" si="2"/>
        <v>-0.13521013212250432</v>
      </c>
      <c r="AJ41" s="334">
        <f t="shared" si="3"/>
        <v>5.3640483915954551E-2</v>
      </c>
    </row>
    <row r="42" spans="1:36" x14ac:dyDescent="0.25">
      <c r="A42" s="376" t="s">
        <v>274</v>
      </c>
      <c r="B42" s="376">
        <v>16</v>
      </c>
      <c r="C42" s="384">
        <f>'Tav27'!C42/'Tav27'!C$115*100</f>
        <v>1.4072050160304499</v>
      </c>
      <c r="D42" s="384">
        <f>'Tav27'!D42/'Tav27'!D$115*100</f>
        <v>1.4020798035222981</v>
      </c>
      <c r="E42" s="299">
        <f>'Tav27'!E42/'Tav27'!E$115*100</f>
        <v>1.4054784334466164</v>
      </c>
      <c r="F42" s="299">
        <f>'Tav27'!F42/'Tav27'!F$115*100</f>
        <v>1.3945632790164462</v>
      </c>
      <c r="G42" s="299">
        <f>'Tav27'!G42/'Tav27'!G$115*100</f>
        <v>1.4874183845645954</v>
      </c>
      <c r="H42" s="299">
        <f>'Tav27'!H42/'Tav27'!H$115*100</f>
        <v>1.426106026528438</v>
      </c>
      <c r="I42" s="299">
        <f>'Tav27'!I42/'Tav27'!I$115*100</f>
        <v>1.4186226463760638</v>
      </c>
      <c r="J42" s="299">
        <f>'Tav27'!J42/'Tav27'!J$115*100</f>
        <v>1.4256026600166252</v>
      </c>
      <c r="K42" s="299">
        <f>'Tav27'!K42/'Tav27'!K$115*100</f>
        <v>1.4210019267822736</v>
      </c>
      <c r="L42" s="299">
        <f>'Tav27'!L42/'Tav27'!L$115*100</f>
        <v>1.3246196108929893</v>
      </c>
      <c r="M42" s="299">
        <f>'Tav27'!M42/'Tav27'!M$115*100</f>
        <v>1.2515367592820261</v>
      </c>
      <c r="N42" s="299">
        <f>'Tav27'!N42/'Tav27'!N$115*100</f>
        <v>1.2999310579694496</v>
      </c>
      <c r="O42" s="299">
        <f>'Tav27'!O42/'Tav27'!O$115*100</f>
        <v>1.3164801768200027</v>
      </c>
      <c r="P42" s="299">
        <f>'Tav27'!P42/'Tav27'!P$115*100</f>
        <v>1.2553754106680199</v>
      </c>
      <c r="Q42" s="299">
        <f>'Tav27'!Q42/'Tav27'!Q$115*100</f>
        <v>1.2956505112493057</v>
      </c>
      <c r="R42" s="299">
        <f>'Tav27'!R42/'Tav27'!R$115*100</f>
        <v>1.2322899505766063</v>
      </c>
      <c r="S42" s="299">
        <f>'Tav27'!S42/'Tav27'!S$115*100</f>
        <v>1.1879416211546174</v>
      </c>
      <c r="T42" s="299">
        <f>'Tav27'!T42/'Tav27'!T$115*100</f>
        <v>1.2168533654104328</v>
      </c>
      <c r="U42" s="299">
        <f>'Tav27'!U42/'Tav27'!U$115*100</f>
        <v>1.223231227975061</v>
      </c>
      <c r="V42" s="299">
        <f>'Tav27'!V42/'Tav27'!V$115*100</f>
        <v>1.1809880287825498</v>
      </c>
      <c r="W42" s="299">
        <f>'Tav27'!W42/'Tav27'!W$115*100</f>
        <v>1.2086740135087097</v>
      </c>
      <c r="X42" s="299">
        <f>'Tav27'!X42/'Tav27'!X$115*100</f>
        <v>1.1574074074074074</v>
      </c>
      <c r="Y42" s="299">
        <f>'Tav27'!Y42/'Tav27'!Y$115*100</f>
        <v>1.1097617153147117</v>
      </c>
      <c r="Z42" s="299">
        <f>'Tav27'!Z42/'Tav27'!Z$115*100</f>
        <v>1.1407678244972579</v>
      </c>
      <c r="AA42" s="299">
        <f>'Tav27'!AA42/'Tav27'!AA$115*100</f>
        <v>1.0652024708304735</v>
      </c>
      <c r="AB42" s="299">
        <f>'Tav27'!AB42/'Tav27'!AB$115*100</f>
        <v>0.97752951631331719</v>
      </c>
      <c r="AC42" s="299">
        <f>'Tav27'!AC42/'Tav27'!AC$115*100</f>
        <v>1.0321291826202763</v>
      </c>
      <c r="AD42" s="299">
        <f>'Tav27'!AD42/'Tav27'!AD$115*100</f>
        <v>1.0913606064566723</v>
      </c>
      <c r="AE42" s="299">
        <f>'Tav27'!AE42/'Tav27'!AE$115*100</f>
        <v>0.97299547322961655</v>
      </c>
      <c r="AF42" s="299">
        <f>'Tav27'!AF42/'Tav27'!AF$115*100</f>
        <v>1.0475827329466776</v>
      </c>
      <c r="AH42" s="334">
        <f t="shared" si="1"/>
        <v>2.6158135626198842E-2</v>
      </c>
      <c r="AI42" s="334">
        <f t="shared" si="2"/>
        <v>-4.5340430837006451E-3</v>
      </c>
      <c r="AJ42" s="334">
        <f t="shared" si="3"/>
        <v>1.5453550326401277E-2</v>
      </c>
    </row>
    <row r="43" spans="1:36" x14ac:dyDescent="0.25">
      <c r="A43" s="376" t="s">
        <v>273</v>
      </c>
      <c r="B43" s="376">
        <v>8</v>
      </c>
      <c r="C43" s="384">
        <f>'Tav27'!C43/'Tav27'!C$115*100</f>
        <v>0.45011608256866248</v>
      </c>
      <c r="D43" s="384">
        <f>'Tav27'!D43/'Tav27'!D$115*100</f>
        <v>0.35440598137814183</v>
      </c>
      <c r="E43" s="299">
        <f>'Tav27'!E43/'Tav27'!E$115*100</f>
        <v>0.41787324511564827</v>
      </c>
      <c r="F43" s="299">
        <f>'Tav27'!F43/'Tav27'!F$115*100</f>
        <v>0.45007218138758104</v>
      </c>
      <c r="G43" s="299">
        <f>'Tav27'!G43/'Tav27'!G$115*100</f>
        <v>0.38698554764874182</v>
      </c>
      <c r="H43" s="299">
        <f>'Tav27'!H43/'Tav27'!H$115*100</f>
        <v>0.42864174148167999</v>
      </c>
      <c r="I43" s="299">
        <f>'Tav27'!I43/'Tav27'!I$115*100</f>
        <v>0.43740864929928636</v>
      </c>
      <c r="J43" s="299">
        <f>'Tav27'!J43/'Tav27'!J$115*100</f>
        <v>0.3761429758935993</v>
      </c>
      <c r="K43" s="299">
        <f>'Tav27'!K43/'Tav27'!K$115*100</f>
        <v>0.41652499149948996</v>
      </c>
      <c r="L43" s="299">
        <f>'Tav27'!L43/'Tav27'!L$115*100</f>
        <v>0.42523300008780618</v>
      </c>
      <c r="M43" s="299">
        <f>'Tav27'!M43/'Tav27'!M$115*100</f>
        <v>0.33194000491762971</v>
      </c>
      <c r="N43" s="299">
        <f>'Tav27'!N43/'Tav27'!N$115*100</f>
        <v>0.39371713832429334</v>
      </c>
      <c r="O43" s="299">
        <f>'Tav27'!O43/'Tav27'!O$115*100</f>
        <v>0.42409172537643319</v>
      </c>
      <c r="P43" s="299">
        <f>'Tav27'!P43/'Tav27'!P$115*100</f>
        <v>0.37127060017628677</v>
      </c>
      <c r="Q43" s="299">
        <f>'Tav27'!Q43/'Tav27'!Q$115*100</f>
        <v>0.40608582432690815</v>
      </c>
      <c r="R43" s="299">
        <f>'Tav27'!R43/'Tav27'!R$115*100</f>
        <v>0.41845140032948935</v>
      </c>
      <c r="S43" s="299">
        <f>'Tav27'!S43/'Tav27'!S$115*100</f>
        <v>0.43506433398130151</v>
      </c>
      <c r="T43" s="299">
        <f>'Tav27'!T43/'Tav27'!T$115*100</f>
        <v>0.42423396234520827</v>
      </c>
      <c r="U43" s="299">
        <f>'Tav27'!U43/'Tav27'!U$115*100</f>
        <v>0.41508538899430736</v>
      </c>
      <c r="V43" s="299">
        <f>'Tav27'!V43/'Tav27'!V$115*100</f>
        <v>0.42593010874124748</v>
      </c>
      <c r="W43" s="299">
        <f>'Tav27'!W43/'Tav27'!W$115*100</f>
        <v>0.41881443298969073</v>
      </c>
      <c r="X43" s="299">
        <f>'Tav27'!X43/'Tav27'!X$115*100</f>
        <v>0.44947860481841068</v>
      </c>
      <c r="Y43" s="299">
        <f>'Tav27'!Y43/'Tav27'!Y$115*100</f>
        <v>0.39783910549017965</v>
      </c>
      <c r="Z43" s="299">
        <f>'Tav27'!Z43/'Tav27'!Z$115*100</f>
        <v>0.43144424131627052</v>
      </c>
      <c r="AA43" s="299">
        <f>'Tav27'!AA43/'Tav27'!AA$115*100</f>
        <v>0.39807824296499655</v>
      </c>
      <c r="AB43" s="299">
        <f>'Tav27'!AB43/'Tav27'!AB$115*100</f>
        <v>0.44433159832423508</v>
      </c>
      <c r="AC43" s="299">
        <f>'Tav27'!AC43/'Tav27'!AC$115*100</f>
        <v>0.41618112202430502</v>
      </c>
      <c r="AD43" s="299">
        <f>'Tav27'!AD43/'Tav27'!AD$115*100</f>
        <v>0.41171088746569073</v>
      </c>
      <c r="AE43" s="299">
        <f>'Tav27'!AE43/'Tav27'!AE$115*100</f>
        <v>0.40064519485925387</v>
      </c>
      <c r="AF43" s="299">
        <f>'Tav27'!AF43/'Tav27'!AF$115*100</f>
        <v>0.40739328503481909</v>
      </c>
      <c r="AH43" s="334">
        <f t="shared" si="1"/>
        <v>1.363264450069418E-2</v>
      </c>
      <c r="AI43" s="334">
        <f t="shared" si="2"/>
        <v>-4.3686403464981205E-2</v>
      </c>
      <c r="AJ43" s="334">
        <f t="shared" si="3"/>
        <v>-8.7878369894859309E-3</v>
      </c>
    </row>
    <row r="44" spans="1:36" x14ac:dyDescent="0.25">
      <c r="A44" s="376" t="s">
        <v>272</v>
      </c>
      <c r="B44" s="376">
        <v>12</v>
      </c>
      <c r="C44" s="384">
        <f>'Tav27'!C44/'Tav27'!C$115*100</f>
        <v>1.5303946807334523</v>
      </c>
      <c r="D44" s="384">
        <f>'Tav27'!D44/'Tav27'!D$115*100</f>
        <v>1.6958637091383892</v>
      </c>
      <c r="E44" s="299">
        <f>'Tav27'!E44/'Tav27'!E$115*100</f>
        <v>1.5861379191169156</v>
      </c>
      <c r="F44" s="299">
        <f>'Tav27'!F44/'Tav27'!F$115*100</f>
        <v>1.5436437919288943</v>
      </c>
      <c r="G44" s="299">
        <f>'Tav27'!G44/'Tav27'!G$115*100</f>
        <v>1.7716968674345241</v>
      </c>
      <c r="H44" s="299">
        <f>'Tav27'!H44/'Tav27'!H$115*100</f>
        <v>1.621113097871121</v>
      </c>
      <c r="I44" s="299">
        <f>'Tav27'!I44/'Tav27'!I$115*100</f>
        <v>1.5841286217866049</v>
      </c>
      <c r="J44" s="299">
        <f>'Tav27'!J44/'Tav27'!J$115*100</f>
        <v>1.6812136325852038</v>
      </c>
      <c r="K44" s="299">
        <f>'Tav27'!K44/'Tav27'!K$115*100</f>
        <v>1.6172220333219993</v>
      </c>
      <c r="L44" s="299">
        <f>'Tav27'!L44/'Tav27'!L$115*100</f>
        <v>1.4701270681501737</v>
      </c>
      <c r="M44" s="299">
        <f>'Tav27'!M44/'Tav27'!M$115*100</f>
        <v>1.499877059257438</v>
      </c>
      <c r="N44" s="299">
        <f>'Tav27'!N44/'Tav27'!N$115*100</f>
        <v>1.4801770896495585</v>
      </c>
      <c r="O44" s="299">
        <f>'Tav27'!O44/'Tav27'!O$115*100</f>
        <v>1.4670534604227103</v>
      </c>
      <c r="P44" s="299">
        <f>'Tav27'!P44/'Tav27'!P$115*100</f>
        <v>1.6106199417719489</v>
      </c>
      <c r="Q44" s="299">
        <f>'Tav27'!Q44/'Tav27'!Q$115*100</f>
        <v>1.5159930437316191</v>
      </c>
      <c r="R44" s="299">
        <f>'Tav27'!R44/'Tav27'!R$115*100</f>
        <v>1.6144975288303129</v>
      </c>
      <c r="S44" s="299">
        <f>'Tav27'!S44/'Tav27'!S$115*100</f>
        <v>1.6014070165694714</v>
      </c>
      <c r="T44" s="299">
        <f>'Tav27'!T44/'Tav27'!T$115*100</f>
        <v>1.6099410368492841</v>
      </c>
      <c r="U44" s="299">
        <f>'Tav27'!U44/'Tav27'!U$115*100</f>
        <v>1.4095960965031173</v>
      </c>
      <c r="V44" s="299">
        <f>'Tav27'!V44/'Tav27'!V$115*100</f>
        <v>1.426220515633571</v>
      </c>
      <c r="W44" s="299">
        <f>'Tav27'!W44/'Tav27'!W$115*100</f>
        <v>1.4153039459651617</v>
      </c>
      <c r="X44" s="299">
        <f>'Tav27'!X44/'Tav27'!X$115*100</f>
        <v>1.1708917655519597</v>
      </c>
      <c r="Y44" s="299">
        <f>'Tav27'!Y44/'Tav27'!Y$115*100</f>
        <v>1.298211817915323</v>
      </c>
      <c r="Z44" s="299">
        <f>'Tav27'!Z44/'Tav27'!Z$115*100</f>
        <v>1.2153564899451554</v>
      </c>
      <c r="AA44" s="299">
        <f>'Tav27'!AA44/'Tav27'!AA$115*100</f>
        <v>1.2189430336307481</v>
      </c>
      <c r="AB44" s="299">
        <f>'Tav27'!AB44/'Tav27'!AB$115*100</f>
        <v>1.0579323769624644</v>
      </c>
      <c r="AC44" s="299">
        <f>'Tav27'!AC44/'Tav27'!AC$115*100</f>
        <v>1.1569835192275679</v>
      </c>
      <c r="AD44" s="299">
        <f>'Tav27'!AD44/'Tav27'!AD$115*100</f>
        <v>1.0325447653901449</v>
      </c>
      <c r="AE44" s="299">
        <f>'Tav27'!AE44/'Tav27'!AE$115*100</f>
        <v>0.83250949581143652</v>
      </c>
      <c r="AF44" s="299">
        <f>'Tav27'!AF44/'Tav27'!AF$115*100</f>
        <v>0.95526701318509299</v>
      </c>
      <c r="AH44" s="334">
        <f t="shared" si="1"/>
        <v>-0.18639826824060313</v>
      </c>
      <c r="AI44" s="334">
        <f t="shared" si="2"/>
        <v>-0.22542288115102793</v>
      </c>
      <c r="AJ44" s="334">
        <f t="shared" si="3"/>
        <v>-0.20171650604247493</v>
      </c>
    </row>
    <row r="45" spans="1:36" x14ac:dyDescent="0.25">
      <c r="A45" s="376" t="s">
        <v>271</v>
      </c>
      <c r="B45" s="376">
        <v>7</v>
      </c>
      <c r="C45" s="384">
        <f>'Tav27'!C45/'Tav27'!C$115*100</f>
        <v>0.88364894104268998</v>
      </c>
      <c r="D45" s="384">
        <f>'Tav27'!D45/'Tav27'!D$115*100</f>
        <v>0.99171498297918637</v>
      </c>
      <c r="E45" s="299">
        <f>'Tav27'!E45/'Tav27'!E$115*100</f>
        <v>0.92005425021076948</v>
      </c>
      <c r="F45" s="299">
        <f>'Tav27'!F45/'Tav27'!F$115*100</f>
        <v>0.85862827057169544</v>
      </c>
      <c r="G45" s="299">
        <f>'Tav27'!G45/'Tav27'!G$115*100</f>
        <v>1.008730100506199</v>
      </c>
      <c r="H45" s="299">
        <f>'Tav27'!H45/'Tav27'!H$115*100</f>
        <v>0.90961764907449527</v>
      </c>
      <c r="I45" s="299">
        <f>'Tav27'!I45/'Tav27'!I$115*100</f>
        <v>0.82860459117874641</v>
      </c>
      <c r="J45" s="299">
        <f>'Tav27'!J45/'Tav27'!J$115*100</f>
        <v>0.96217788861180376</v>
      </c>
      <c r="K45" s="299">
        <f>'Tav27'!K45/'Tav27'!K$115*100</f>
        <v>0.8741357814802222</v>
      </c>
      <c r="L45" s="299">
        <f>'Tav27'!L45/'Tav27'!L$115*100</f>
        <v>0.79778226565145949</v>
      </c>
      <c r="M45" s="299">
        <f>'Tav27'!M45/'Tav27'!M$115*100</f>
        <v>0.97369068109171375</v>
      </c>
      <c r="N45" s="299">
        <f>'Tav27'!N45/'Tav27'!N$115*100</f>
        <v>0.85720693407314497</v>
      </c>
      <c r="O45" s="299">
        <f>'Tav27'!O45/'Tav27'!O$115*100</f>
        <v>0.77082469954413591</v>
      </c>
      <c r="P45" s="299">
        <f>'Tav27'!P45/'Tav27'!P$115*100</f>
        <v>1.04703651272737</v>
      </c>
      <c r="Q45" s="299">
        <f>'Tav27'!Q45/'Tav27'!Q$115*100</f>
        <v>0.86498101594296595</v>
      </c>
      <c r="R45" s="299">
        <f>'Tav27'!R45/'Tav27'!R$115*100</f>
        <v>0.92586490939044475</v>
      </c>
      <c r="S45" s="299">
        <f>'Tav27'!S45/'Tav27'!S$115*100</f>
        <v>1.1077169921935266</v>
      </c>
      <c r="T45" s="299">
        <f>'Tav27'!T45/'Tav27'!T$115*100</f>
        <v>0.98916323878465029</v>
      </c>
      <c r="U45" s="299">
        <f>'Tav27'!U45/'Tav27'!U$115*100</f>
        <v>1.1080238547031716</v>
      </c>
      <c r="V45" s="299">
        <f>'Tav27'!V45/'Tav27'!V$115*100</f>
        <v>1.4326740021296505</v>
      </c>
      <c r="W45" s="299">
        <f>'Tav27'!W45/'Tav27'!W$115*100</f>
        <v>1.2197831496622822</v>
      </c>
      <c r="X45" s="299">
        <f>'Tav27'!X45/'Tav27'!X$115*100</f>
        <v>0.53937432578209277</v>
      </c>
      <c r="Y45" s="299">
        <f>'Tav27'!Y45/'Tav27'!Y$115*100</f>
        <v>0.72029816994011475</v>
      </c>
      <c r="Z45" s="299">
        <f>'Tav27'!Z45/'Tav27'!Z$115*100</f>
        <v>0.60255941499085919</v>
      </c>
      <c r="AA45" s="299">
        <f>'Tav27'!AA45/'Tav27'!AA$115*100</f>
        <v>1.1859986273164036</v>
      </c>
      <c r="AB45" s="299">
        <f>'Tav27'!AB45/'Tav27'!AB$115*100</f>
        <v>1.4303245736532522</v>
      </c>
      <c r="AC45" s="299">
        <f>'Tav27'!AC45/'Tav27'!AC$115*100</f>
        <v>1.2818378558348593</v>
      </c>
      <c r="AD45" s="299">
        <f>'Tav27'!AD45/'Tav27'!AD$115*100</f>
        <v>1.3102862370931905</v>
      </c>
      <c r="AE45" s="299">
        <f>'Tav27'!AE45/'Tav27'!AE$115*100</f>
        <v>1.7118476507622666</v>
      </c>
      <c r="AF45" s="299">
        <f>'Tav27'!AF45/'Tav27'!AF$115*100</f>
        <v>1.4650103353468862</v>
      </c>
      <c r="AH45" s="334">
        <f t="shared" si="1"/>
        <v>0.12428760977678688</v>
      </c>
      <c r="AI45" s="334">
        <f t="shared" si="2"/>
        <v>0.28152307710901447</v>
      </c>
      <c r="AJ45" s="334">
        <f t="shared" si="3"/>
        <v>0.18317247951202686</v>
      </c>
    </row>
    <row r="46" spans="1:36" x14ac:dyDescent="0.25">
      <c r="A46" s="376" t="s">
        <v>270</v>
      </c>
      <c r="B46" s="376">
        <v>6</v>
      </c>
      <c r="C46" s="384">
        <f>'Tav27'!C46/'Tav27'!C$115*100</f>
        <v>9.2392248527251766E-2</v>
      </c>
      <c r="D46" s="384">
        <f>'Tav27'!D46/'Tav27'!D$115*100</f>
        <v>8.0829434349400778E-2</v>
      </c>
      <c r="E46" s="299">
        <f>'Tav27'!E46/'Tav27'!E$115*100</f>
        <v>8.849696544429142E-2</v>
      </c>
      <c r="F46" s="299">
        <f>'Tav27'!F46/'Tav27'!F$115*100</f>
        <v>8.3975731957011968E-2</v>
      </c>
      <c r="G46" s="299">
        <f>'Tav27'!G46/'Tav27'!G$115*100</f>
        <v>0.10270706477881299</v>
      </c>
      <c r="H46" s="299">
        <f>'Tav27'!H46/'Tav27'!H$115*100</f>
        <v>9.0338739120412195E-2</v>
      </c>
      <c r="I46" s="299">
        <f>'Tav27'!I46/'Tav27'!I$115*100</f>
        <v>0.10209784197403492</v>
      </c>
      <c r="J46" s="299">
        <f>'Tav27'!J46/'Tav27'!J$115*100</f>
        <v>0.1142975893599335</v>
      </c>
      <c r="K46" s="299">
        <f>'Tav27'!K46/'Tav27'!K$115*100</f>
        <v>0.10625637538252296</v>
      </c>
      <c r="L46" s="299">
        <f>'Tav27'!L46/'Tav27'!L$115*100</f>
        <v>0.10536746904830598</v>
      </c>
      <c r="M46" s="299">
        <f>'Tav27'!M46/'Tav27'!M$115*100</f>
        <v>9.8352594049668063E-2</v>
      </c>
      <c r="N46" s="299">
        <f>'Tav27'!N46/'Tav27'!N$115*100</f>
        <v>0.1029977323886337</v>
      </c>
      <c r="O46" s="299">
        <f>'Tav27'!O46/'Tav27'!O$115*100</f>
        <v>8.7028595109821805E-2</v>
      </c>
      <c r="P46" s="299">
        <f>'Tav27'!P46/'Tav27'!P$115*100</f>
        <v>0.10684046048238469</v>
      </c>
      <c r="Q46" s="299">
        <f>'Tav27'!Q46/'Tav27'!Q$115*100</f>
        <v>9.3782152254868939E-2</v>
      </c>
      <c r="R46" s="299">
        <f>'Tav27'!R46/'Tav27'!R$115*100</f>
        <v>7.907742998352553E-2</v>
      </c>
      <c r="S46" s="299">
        <f>'Tav27'!S46/'Tav27'!S$115*100</f>
        <v>0.10182356752753866</v>
      </c>
      <c r="T46" s="299">
        <f>'Tav27'!T46/'Tav27'!T$115*100</f>
        <v>8.6994812531549046E-2</v>
      </c>
      <c r="U46" s="299">
        <f>'Tav27'!U46/'Tav27'!U$115*100</f>
        <v>9.9959338574139328E-2</v>
      </c>
      <c r="V46" s="299">
        <f>'Tav27'!V46/'Tav27'!V$115*100</f>
        <v>0.12584298667355037</v>
      </c>
      <c r="W46" s="299">
        <f>'Tav27'!W46/'Tav27'!W$115*100</f>
        <v>0.10886953430501244</v>
      </c>
      <c r="X46" s="299">
        <f>'Tav27'!X46/'Tav27'!X$115*100</f>
        <v>0.11686443725278677</v>
      </c>
      <c r="Y46" s="299">
        <f>'Tav27'!Y46/'Tav27'!Y$115*100</f>
        <v>0.12563340173374096</v>
      </c>
      <c r="Z46" s="299">
        <f>'Tav27'!Z46/'Tav27'!Z$115*100</f>
        <v>0.11992687385740401</v>
      </c>
      <c r="AA46" s="299">
        <f>'Tav27'!AA46/'Tav27'!AA$115*100</f>
        <v>0.1153054221002059</v>
      </c>
      <c r="AB46" s="299">
        <f>'Tav27'!AB46/'Tav27'!AB$115*100</f>
        <v>0.11425669671194617</v>
      </c>
      <c r="AC46" s="299">
        <f>'Tav27'!AC46/'Tav27'!AC$115*100</f>
        <v>0.11486598967870816</v>
      </c>
      <c r="AD46" s="299">
        <f>'Tav27'!AD46/'Tav27'!AD$115*100</f>
        <v>0.14050450921448177</v>
      </c>
      <c r="AE46" s="299">
        <f>'Tav27'!AE46/'Tav27'!AE$115*100</f>
        <v>0.15089234611582289</v>
      </c>
      <c r="AF46" s="299">
        <f>'Tav27'!AF46/'Tav27'!AF$115*100</f>
        <v>0.14449417006161072</v>
      </c>
      <c r="AH46" s="334">
        <f t="shared" si="1"/>
        <v>2.5199087114275862E-2</v>
      </c>
      <c r="AI46" s="334">
        <f t="shared" si="2"/>
        <v>3.6635649403876716E-2</v>
      </c>
      <c r="AJ46" s="334">
        <f t="shared" si="3"/>
        <v>2.9628180382902561E-2</v>
      </c>
    </row>
    <row r="47" spans="1:36" x14ac:dyDescent="0.25">
      <c r="A47" s="376" t="s">
        <v>269</v>
      </c>
      <c r="B47" s="376">
        <v>9</v>
      </c>
      <c r="C47" s="384">
        <f>'Tav27'!C47/'Tav27'!C$115*100</f>
        <v>0.31587093513590347</v>
      </c>
      <c r="D47" s="384">
        <f>'Tav27'!D47/'Tav27'!D$115*100</f>
        <v>0.30777361540733372</v>
      </c>
      <c r="E47" s="299">
        <f>'Tav27'!E47/'Tav27'!E$115*100</f>
        <v>0.31314310849518501</v>
      </c>
      <c r="F47" s="299">
        <f>'Tav27'!F47/'Tav27'!F$115*100</f>
        <v>0.34533840332883575</v>
      </c>
      <c r="G47" s="299">
        <f>'Tav27'!G47/'Tav27'!G$115*100</f>
        <v>0.32829579634656297</v>
      </c>
      <c r="H47" s="299">
        <f>'Tav27'!H47/'Tav27'!H$115*100</f>
        <v>0.3395490539353424</v>
      </c>
      <c r="I47" s="299">
        <f>'Tav27'!I47/'Tav27'!I$115*100</f>
        <v>0.38797179950133265</v>
      </c>
      <c r="J47" s="299">
        <f>'Tav27'!J47/'Tav27'!J$115*100</f>
        <v>0.40315876974231085</v>
      </c>
      <c r="K47" s="299">
        <f>'Tav27'!K47/'Tav27'!K$115*100</f>
        <v>0.39314858891533494</v>
      </c>
      <c r="L47" s="299">
        <f>'Tav27'!L47/'Tav27'!L$115*100</f>
        <v>0.38007551335281797</v>
      </c>
      <c r="M47" s="299">
        <f>'Tav27'!M47/'Tav27'!M$115*100</f>
        <v>0.40816326530612246</v>
      </c>
      <c r="N47" s="299">
        <f>'Tav27'!N47/'Tav27'!N$115*100</f>
        <v>0.38956400395378393</v>
      </c>
      <c r="O47" s="299">
        <f>'Tav27'!O47/'Tav27'!O$115*100</f>
        <v>0.34673297416770277</v>
      </c>
      <c r="P47" s="299">
        <f>'Tav27'!P47/'Tav27'!P$115*100</f>
        <v>0.34723149656775021</v>
      </c>
      <c r="Q47" s="299">
        <f>'Tav27'!Q47/'Tav27'!Q$115*100</f>
        <v>0.34690291270975787</v>
      </c>
      <c r="R47" s="299">
        <f>'Tav27'!R47/'Tav27'!R$115*100</f>
        <v>0.36079077429983525</v>
      </c>
      <c r="S47" s="299">
        <f>'Tav27'!S47/'Tav27'!S$115*100</f>
        <v>0.36101083032490977</v>
      </c>
      <c r="T47" s="299">
        <f>'Tav27'!T47/'Tav27'!T$115*100</f>
        <v>0.36086737050124051</v>
      </c>
      <c r="U47" s="299">
        <f>'Tav27'!U47/'Tav27'!U$115*100</f>
        <v>0.34392789373814042</v>
      </c>
      <c r="V47" s="299">
        <f>'Tav27'!V47/'Tav27'!V$115*100</f>
        <v>0.36784873027653192</v>
      </c>
      <c r="W47" s="299">
        <f>'Tav27'!W47/'Tav27'!W$115*100</f>
        <v>0.35215961606825452</v>
      </c>
      <c r="X47" s="299">
        <f>'Tav27'!X47/'Tav27'!X$115*100</f>
        <v>0.31014023732470336</v>
      </c>
      <c r="Y47" s="299">
        <f>'Tav27'!Y47/'Tav27'!Y$115*100</f>
        <v>0.31827128439214375</v>
      </c>
      <c r="Z47" s="299">
        <f>'Tav27'!Z47/'Tav27'!Z$115*100</f>
        <v>0.3129798903107861</v>
      </c>
      <c r="AA47" s="299">
        <f>'Tav27'!AA47/'Tav27'!AA$115*100</f>
        <v>0.28277282086479066</v>
      </c>
      <c r="AB47" s="299">
        <f>'Tav27'!AB47/'Tav27'!AB$115*100</f>
        <v>0.29622106554949007</v>
      </c>
      <c r="AC47" s="299">
        <f>'Tav27'!AC47/'Tav27'!AC$115*100</f>
        <v>0.28799733644081904</v>
      </c>
      <c r="AD47" s="299">
        <f>'Tav27'!AD47/'Tav27'!AD$115*100</f>
        <v>0.27447392497712719</v>
      </c>
      <c r="AE47" s="299">
        <f>'Tav27'!AE47/'Tav27'!AE$115*100</f>
        <v>0.2237369269993236</v>
      </c>
      <c r="AF47" s="299">
        <f>'Tav27'!AF47/'Tav27'!AF$115*100</f>
        <v>0.25487166108089665</v>
      </c>
      <c r="AH47" s="334">
        <f t="shared" si="1"/>
        <v>-8.2988958876634711E-3</v>
      </c>
      <c r="AI47" s="334">
        <f t="shared" si="2"/>
        <v>-7.2484138550166471E-2</v>
      </c>
      <c r="AJ47" s="334">
        <f t="shared" si="3"/>
        <v>-3.3125675359922391E-2</v>
      </c>
    </row>
    <row r="48" spans="1:36" x14ac:dyDescent="0.25">
      <c r="A48" s="376" t="s">
        <v>268</v>
      </c>
      <c r="B48" s="376">
        <v>7</v>
      </c>
      <c r="C48" s="384">
        <f>'Tav27'!C48/'Tav27'!C$115*100</f>
        <v>0.26691094018983841</v>
      </c>
      <c r="D48" s="384">
        <f>'Tav27'!D48/'Tav27'!D$115*100</f>
        <v>0.28134860802387573</v>
      </c>
      <c r="E48" s="299">
        <f>'Tav27'!E48/'Tav27'!E$115*100</f>
        <v>0.27177470453010205</v>
      </c>
      <c r="F48" s="299">
        <f>'Tav27'!F48/'Tav27'!F$115*100</f>
        <v>0.32080616702678733</v>
      </c>
      <c r="G48" s="299">
        <f>'Tav27'!G48/'Tav27'!G$115*100</f>
        <v>0.34480228890030079</v>
      </c>
      <c r="H48" s="299">
        <f>'Tav27'!H48/'Tav27'!H$115*100</f>
        <v>0.32895761555570785</v>
      </c>
      <c r="I48" s="299">
        <f>'Tav27'!I48/'Tav27'!I$115*100</f>
        <v>0.32241423781274181</v>
      </c>
      <c r="J48" s="299">
        <f>'Tav27'!J48/'Tav27'!J$115*100</f>
        <v>0.32834580216126352</v>
      </c>
      <c r="K48" s="299">
        <f>'Tav27'!K48/'Tav27'!K$115*100</f>
        <v>0.32443613283463674</v>
      </c>
      <c r="L48" s="299">
        <f>'Tav27'!L48/'Tav27'!L$115*100</f>
        <v>0.29854116230353361</v>
      </c>
      <c r="M48" s="299">
        <f>'Tav27'!M48/'Tav27'!M$115*100</f>
        <v>0.33194000491762971</v>
      </c>
      <c r="N48" s="299">
        <f>'Tav27'!N48/'Tav27'!N$115*100</f>
        <v>0.30982382404000297</v>
      </c>
      <c r="O48" s="299">
        <f>'Tav27'!O48/'Tav27'!O$115*100</f>
        <v>0.25417875397154299</v>
      </c>
      <c r="P48" s="299">
        <f>'Tav27'!P48/'Tav27'!P$115*100</f>
        <v>0.2564171051577232</v>
      </c>
      <c r="Q48" s="299">
        <f>'Tav27'!Q48/'Tav27'!Q$115*100</f>
        <v>0.25494177312003202</v>
      </c>
      <c r="R48" s="299">
        <f>'Tav27'!R48/'Tav27'!R$115*100</f>
        <v>0.20428336079077428</v>
      </c>
      <c r="S48" s="299">
        <f>'Tav27'!S48/'Tav27'!S$115*100</f>
        <v>0.30238513993026628</v>
      </c>
      <c r="T48" s="299">
        <f>'Tav27'!T48/'Tav27'!T$115*100</f>
        <v>0.23843022693831958</v>
      </c>
      <c r="U48" s="299">
        <f>'Tav27'!U48/'Tav27'!U$115*100</f>
        <v>0.28801843317972353</v>
      </c>
      <c r="V48" s="299">
        <f>'Tav27'!V48/'Tav27'!V$115*100</f>
        <v>0.34848827078829336</v>
      </c>
      <c r="W48" s="299">
        <f>'Tav27'!W48/'Tav27'!W$115*100</f>
        <v>0.30883398506932103</v>
      </c>
      <c r="X48" s="299">
        <f>'Tav27'!X48/'Tav27'!X$115*100</f>
        <v>0.22473930240920534</v>
      </c>
      <c r="Y48" s="299">
        <f>'Tav27'!Y48/'Tav27'!Y$115*100</f>
        <v>0.28058126387202142</v>
      </c>
      <c r="Z48" s="299">
        <f>'Tav27'!Z48/'Tav27'!Z$115*100</f>
        <v>0.24424131627056672</v>
      </c>
      <c r="AA48" s="299">
        <f>'Tav27'!AA48/'Tav27'!AA$115*100</f>
        <v>0.16472203157172272</v>
      </c>
      <c r="AB48" s="299">
        <f>'Tav27'!AB48/'Tav27'!AB$115*100</f>
        <v>0.19889128686894336</v>
      </c>
      <c r="AC48" s="299">
        <f>'Tav27'!AC48/'Tav27'!AC$115*100</f>
        <v>0.17812552022640252</v>
      </c>
      <c r="AD48" s="299">
        <f>'Tav27'!AD48/'Tav27'!AD$115*100</f>
        <v>0.20585544373284537</v>
      </c>
      <c r="AE48" s="299">
        <f>'Tav27'!AE48/'Tav27'!AE$115*100</f>
        <v>0.24454966439460948</v>
      </c>
      <c r="AF48" s="299">
        <f>'Tav27'!AF48/'Tav27'!AF$115*100</f>
        <v>0.22075498203857191</v>
      </c>
      <c r="AH48" s="334">
        <f t="shared" si="1"/>
        <v>4.1133412161122651E-2</v>
      </c>
      <c r="AI48" s="334">
        <f t="shared" si="2"/>
        <v>4.5658377525666122E-2</v>
      </c>
      <c r="AJ48" s="334">
        <f t="shared" si="3"/>
        <v>4.2629461812169395E-2</v>
      </c>
    </row>
    <row r="49" spans="1:36" x14ac:dyDescent="0.25">
      <c r="A49" s="376" t="s">
        <v>267</v>
      </c>
      <c r="B49" s="376">
        <v>14</v>
      </c>
      <c r="C49" s="384">
        <f>'Tav27'!C49/'Tav27'!C$115*100</f>
        <v>0.22584771862217101</v>
      </c>
      <c r="D49" s="384">
        <f>'Tav27'!D49/'Tav27'!D$115*100</f>
        <v>0.24093389084917535</v>
      </c>
      <c r="E49" s="299">
        <f>'Tav27'!E49/'Tav27'!E$115*100</f>
        <v>0.23092995124812141</v>
      </c>
      <c r="F49" s="299">
        <f>'Tav27'!F49/'Tav27'!F$115*100</f>
        <v>0.19625789041638753</v>
      </c>
      <c r="G49" s="299">
        <f>'Tav27'!G49/'Tav27'!G$115*100</f>
        <v>0.23109089575232925</v>
      </c>
      <c r="H49" s="299">
        <f>'Tav27'!H49/'Tav27'!H$115*100</f>
        <v>0.20809061287046671</v>
      </c>
      <c r="I49" s="299">
        <f>'Tav27'!I49/'Tav27'!I$115*100</f>
        <v>0.22998882297308917</v>
      </c>
      <c r="J49" s="299">
        <f>'Tav27'!J49/'Tav27'!J$115*100</f>
        <v>0.23898586866167915</v>
      </c>
      <c r="K49" s="299">
        <f>'Tav27'!K49/'Tav27'!K$115*100</f>
        <v>0.23305565000566703</v>
      </c>
      <c r="L49" s="299">
        <f>'Tav27'!L49/'Tav27'!L$115*100</f>
        <v>0.18690182009759035</v>
      </c>
      <c r="M49" s="299">
        <f>'Tav27'!M49/'Tav27'!M$115*100</f>
        <v>0.20162281780181954</v>
      </c>
      <c r="N49" s="299">
        <f>'Tav27'!N49/'Tav27'!N$115*100</f>
        <v>0.19187480791753536</v>
      </c>
      <c r="O49" s="299">
        <f>'Tav27'!O49/'Tav27'!O$115*100</f>
        <v>0.19892250310816409</v>
      </c>
      <c r="P49" s="299">
        <f>'Tav27'!P49/'Tav27'!P$115*100</f>
        <v>0.14957664467533854</v>
      </c>
      <c r="Q49" s="299">
        <f>'Tav27'!Q49/'Tav27'!Q$115*100</f>
        <v>0.18210126651430861</v>
      </c>
      <c r="R49" s="299">
        <f>'Tav27'!R49/'Tav27'!R$115*100</f>
        <v>0.19439868204283361</v>
      </c>
      <c r="S49" s="299">
        <f>'Tav27'!S49/'Tav27'!S$115*100</f>
        <v>0.12342250609398624</v>
      </c>
      <c r="T49" s="299">
        <f>'Tav27'!T49/'Tav27'!T$115*100</f>
        <v>0.16969358493808331</v>
      </c>
      <c r="U49" s="299">
        <f>'Tav27'!U49/'Tav27'!U$115*100</f>
        <v>0.20500135538086203</v>
      </c>
      <c r="V49" s="299">
        <f>'Tav27'!V49/'Tav27'!V$115*100</f>
        <v>0.14197670291374917</v>
      </c>
      <c r="W49" s="299">
        <f>'Tav27'!W49/'Tav27'!W$115*100</f>
        <v>0.18330074653394951</v>
      </c>
      <c r="X49" s="299">
        <f>'Tav27'!X49/'Tav27'!X$115*100</f>
        <v>0.18428622797554836</v>
      </c>
      <c r="Y49" s="299">
        <f>'Tav27'!Y49/'Tav27'!Y$115*100</f>
        <v>0.1633234222538632</v>
      </c>
      <c r="Z49" s="299">
        <f>'Tav27'!Z49/'Tav27'!Z$115*100</f>
        <v>0.1769652650822669</v>
      </c>
      <c r="AA49" s="299">
        <f>'Tav27'!AA49/'Tav27'!AA$115*100</f>
        <v>0.12354152367879204</v>
      </c>
      <c r="AB49" s="299">
        <f>'Tav27'!AB49/'Tav27'!AB$115*100</f>
        <v>0.11002496720409632</v>
      </c>
      <c r="AC49" s="299">
        <f>'Tav27'!AC49/'Tav27'!AC$115*100</f>
        <v>0.11819543865490262</v>
      </c>
      <c r="AD49" s="299">
        <f>'Tav27'!AD49/'Tav27'!AD$115*100</f>
        <v>0.1339694157626454</v>
      </c>
      <c r="AE49" s="299">
        <f>'Tav27'!AE49/'Tav27'!AE$115*100</f>
        <v>0.10926687132525106</v>
      </c>
      <c r="AF49" s="299">
        <f>'Tav27'!AF49/'Tav27'!AF$115*100</f>
        <v>0.12442553533083144</v>
      </c>
      <c r="AH49" s="334">
        <f t="shared" si="1"/>
        <v>1.0427892083853363E-2</v>
      </c>
      <c r="AI49" s="334">
        <f t="shared" si="2"/>
        <v>-7.5809587884526075E-4</v>
      </c>
      <c r="AJ49" s="334">
        <f t="shared" si="3"/>
        <v>6.2300966759288173E-3</v>
      </c>
    </row>
    <row r="50" spans="1:36" x14ac:dyDescent="0.25">
      <c r="A50" s="376" t="s">
        <v>266</v>
      </c>
      <c r="B50" s="376">
        <v>13</v>
      </c>
      <c r="C50" s="384">
        <f>'Tav27'!C50/'Tav27'!C$115*100</f>
        <v>0.73834831088017439</v>
      </c>
      <c r="D50" s="384">
        <f>'Tav27'!D50/'Tav27'!D$115*100</f>
        <v>0.69948548956212209</v>
      </c>
      <c r="E50" s="299">
        <f>'Tav27'!E50/'Tav27'!E$115*100</f>
        <v>0.72525619609670777</v>
      </c>
      <c r="F50" s="299">
        <f>'Tav27'!F50/'Tav27'!F$115*100</f>
        <v>0.72087032826019271</v>
      </c>
      <c r="G50" s="299">
        <f>'Tav27'!G50/'Tav27'!G$115*100</f>
        <v>0.7226175629080771</v>
      </c>
      <c r="H50" s="299">
        <f>'Tav27'!H50/'Tav27'!H$115*100</f>
        <v>0.72146386138922292</v>
      </c>
      <c r="I50" s="299">
        <f>'Tav27'!I50/'Tav27'!I$115*100</f>
        <v>0.64482847562548362</v>
      </c>
      <c r="J50" s="299">
        <f>'Tav27'!J50/'Tav27'!J$115*100</f>
        <v>0.66916043225270161</v>
      </c>
      <c r="K50" s="299">
        <f>'Tav27'!K50/'Tav27'!K$115*100</f>
        <v>0.65312252068457444</v>
      </c>
      <c r="L50" s="299">
        <f>'Tav27'!L50/'Tav27'!L$115*100</f>
        <v>0.59457357534401223</v>
      </c>
      <c r="M50" s="299">
        <f>'Tav27'!M50/'Tav27'!M$115*100</f>
        <v>0.60486845340545858</v>
      </c>
      <c r="N50" s="299">
        <f>'Tav27'!N50/'Tav27'!N$115*100</f>
        <v>0.59805134935335702</v>
      </c>
      <c r="O50" s="299">
        <f>'Tav27'!O50/'Tav27'!O$115*100</f>
        <v>0.58295344660864756</v>
      </c>
      <c r="P50" s="299">
        <f>'Tav27'!P50/'Tav27'!P$115*100</f>
        <v>0.59296455567723494</v>
      </c>
      <c r="Q50" s="299">
        <f>'Tav27'!Q50/'Tav27'!Q$115*100</f>
        <v>0.58636607817607378</v>
      </c>
      <c r="R50" s="299">
        <f>'Tav27'!R50/'Tav27'!R$115*100</f>
        <v>0.58813838550247122</v>
      </c>
      <c r="S50" s="299">
        <f>'Tav27'!S50/'Tav27'!S$115*100</f>
        <v>0.54923015211823878</v>
      </c>
      <c r="T50" s="299">
        <f>'Tav27'!T50/'Tav27'!T$115*100</f>
        <v>0.5745953667207252</v>
      </c>
      <c r="U50" s="299">
        <f>'Tav27'!U50/'Tav27'!U$115*100</f>
        <v>0.48624288425047441</v>
      </c>
      <c r="V50" s="299">
        <f>'Tav27'!V50/'Tav27'!V$115*100</f>
        <v>0.42915685198928716</v>
      </c>
      <c r="W50" s="299">
        <f>'Tav27'!W50/'Tav27'!W$115*100</f>
        <v>0.46658371845005331</v>
      </c>
      <c r="X50" s="299">
        <f>'Tav27'!X50/'Tav27'!X$115*100</f>
        <v>0.52813736066163242</v>
      </c>
      <c r="Y50" s="299">
        <f>'Tav27'!Y50/'Tav27'!Y$115*100</f>
        <v>0.53184806733950329</v>
      </c>
      <c r="Z50" s="299">
        <f>'Tav27'!Z50/'Tav27'!Z$115*100</f>
        <v>0.52943327239488125</v>
      </c>
      <c r="AA50" s="299">
        <f>'Tav27'!AA50/'Tav27'!AA$115*100</f>
        <v>0.46945778997940979</v>
      </c>
      <c r="AB50" s="299">
        <f>'Tav27'!AB50/'Tav27'!AB$115*100</f>
        <v>0.41047776226143623</v>
      </c>
      <c r="AC50" s="299">
        <f>'Tav27'!AC50/'Tav27'!AC$115*100</f>
        <v>0.44614616281005498</v>
      </c>
      <c r="AD50" s="299">
        <f>'Tav27'!AD50/'Tav27'!AD$115*100</f>
        <v>0.51627238269507247</v>
      </c>
      <c r="AE50" s="299">
        <f>'Tav27'!AE50/'Tav27'!AE$115*100</f>
        <v>0.55674072532389829</v>
      </c>
      <c r="AF50" s="299">
        <f>'Tav27'!AF50/'Tav27'!AF$115*100</f>
        <v>0.53181882036565054</v>
      </c>
      <c r="AH50" s="334">
        <f t="shared" si="1"/>
        <v>4.6814592715662684E-2</v>
      </c>
      <c r="AI50" s="334">
        <f t="shared" si="2"/>
        <v>0.14626296306246206</v>
      </c>
      <c r="AJ50" s="334">
        <f t="shared" si="3"/>
        <v>8.5672657555595555E-2</v>
      </c>
    </row>
    <row r="51" spans="1:36" x14ac:dyDescent="0.25">
      <c r="A51" s="376" t="s">
        <v>265</v>
      </c>
      <c r="B51" s="376">
        <v>7</v>
      </c>
      <c r="C51" s="384">
        <f>'Tav27'!C51/'Tav27'!C$115*100</f>
        <v>0.23216513732488905</v>
      </c>
      <c r="D51" s="384">
        <f>'Tav27'!D51/'Tav27'!D$115*100</f>
        <v>0.35440598137814183</v>
      </c>
      <c r="E51" s="299">
        <f>'Tav27'!E51/'Tav27'!E$115*100</f>
        <v>0.27334565657940901</v>
      </c>
      <c r="F51" s="299">
        <f>'Tav27'!F51/'Tav27'!F$115*100</f>
        <v>0.22362076936867237</v>
      </c>
      <c r="G51" s="299">
        <f>'Tav27'!G51/'Tav27'!G$115*100</f>
        <v>0.33930012471572152</v>
      </c>
      <c r="H51" s="299">
        <f>'Tav27'!H51/'Tav27'!H$115*100</f>
        <v>0.26291688212975134</v>
      </c>
      <c r="I51" s="299">
        <f>'Tav27'!I51/'Tav27'!I$115*100</f>
        <v>0.1880749720574327</v>
      </c>
      <c r="J51" s="299">
        <f>'Tav27'!J51/'Tav27'!J$115*100</f>
        <v>0.28470490440565255</v>
      </c>
      <c r="K51" s="299">
        <f>'Tav27'!K51/'Tav27'!K$115*100</f>
        <v>0.22101326079564773</v>
      </c>
      <c r="L51" s="299">
        <f>'Tav27'!L51/'Tav27'!L$115*100</f>
        <v>0.22955055756952372</v>
      </c>
      <c r="M51" s="299">
        <f>'Tav27'!M51/'Tav27'!M$115*100</f>
        <v>0.34423407917383825</v>
      </c>
      <c r="N51" s="299">
        <f>'Tav27'!N51/'Tav27'!N$115*100</f>
        <v>0.26829248033490877</v>
      </c>
      <c r="O51" s="299">
        <f>'Tav27'!O51/'Tav27'!O$115*100</f>
        <v>0.17682000276281254</v>
      </c>
      <c r="P51" s="299">
        <f>'Tav27'!P51/'Tav27'!P$115*100</f>
        <v>0.28312722027831938</v>
      </c>
      <c r="Q51" s="299">
        <f>'Tav27'!Q51/'Tav27'!Q$115*100</f>
        <v>0.21305848182174106</v>
      </c>
      <c r="R51" s="299">
        <f>'Tav27'!R51/'Tav27'!R$115*100</f>
        <v>0.20593080724876442</v>
      </c>
      <c r="S51" s="299">
        <f>'Tav27'!S51/'Tav27'!S$115*100</f>
        <v>0.29621401462556696</v>
      </c>
      <c r="T51" s="299">
        <f>'Tav27'!T51/'Tav27'!T$115*100</f>
        <v>0.2373562169070659</v>
      </c>
      <c r="U51" s="299">
        <f>'Tav27'!U51/'Tav27'!U$115*100</f>
        <v>0.25921658986175117</v>
      </c>
      <c r="V51" s="299">
        <f>'Tav27'!V51/'Tav27'!V$115*100</f>
        <v>0.31944758155593556</v>
      </c>
      <c r="W51" s="299">
        <f>'Tav27'!W51/'Tav27'!W$115*100</f>
        <v>0.27995023107003197</v>
      </c>
      <c r="X51" s="299">
        <f>'Tav27'!X51/'Tav27'!X$115*100</f>
        <v>0.30789284430061131</v>
      </c>
      <c r="Y51" s="299">
        <f>'Tav27'!Y51/'Tav27'!Y$115*100</f>
        <v>0.44809246618367604</v>
      </c>
      <c r="Z51" s="299">
        <f>'Tav27'!Z51/'Tav27'!Z$115*100</f>
        <v>0.35685557586837291</v>
      </c>
      <c r="AA51" s="299">
        <f>'Tav27'!AA51/'Tav27'!AA$115*100</f>
        <v>0.36787920384351408</v>
      </c>
      <c r="AB51" s="299">
        <f>'Tav27'!AB51/'Tav27'!AB$115*100</f>
        <v>0.48664889340273365</v>
      </c>
      <c r="AC51" s="299">
        <f>'Tav27'!AC51/'Tav27'!AC$115*100</f>
        <v>0.41451639753620778</v>
      </c>
      <c r="AD51" s="299">
        <f>'Tav27'!AD51/'Tav27'!AD$115*100</f>
        <v>0.4051757940138544</v>
      </c>
      <c r="AE51" s="299">
        <f>'Tav27'!AE51/'Tav27'!AE$115*100</f>
        <v>0.49430251313804052</v>
      </c>
      <c r="AF51" s="299">
        <f>'Tav27'!AF51/'Tav27'!AF$115*100</f>
        <v>0.43950310060406589</v>
      </c>
      <c r="AH51" s="334">
        <f t="shared" si="1"/>
        <v>3.7296590170340316E-2</v>
      </c>
      <c r="AI51" s="334">
        <f t="shared" si="2"/>
        <v>7.6536197353068713E-3</v>
      </c>
      <c r="AJ51" s="334">
        <f t="shared" si="3"/>
        <v>2.4986703067858107E-2</v>
      </c>
    </row>
    <row r="52" spans="1:36" x14ac:dyDescent="0.25">
      <c r="A52" s="376" t="s">
        <v>264</v>
      </c>
      <c r="B52" s="376">
        <v>12</v>
      </c>
      <c r="C52" s="384">
        <f>'Tav27'!C52/'Tav27'!C$115*100</f>
        <v>1.4158914667466873</v>
      </c>
      <c r="D52" s="384">
        <f>'Tav27'!D52/'Tav27'!D$115*100</f>
        <v>1.551303374628884</v>
      </c>
      <c r="E52" s="299">
        <f>'Tav27'!E52/'Tav27'!E$115*100</f>
        <v>1.4615090565385642</v>
      </c>
      <c r="F52" s="299">
        <f>'Tav27'!F52/'Tav27'!F$115*100</f>
        <v>1.3398375211118763</v>
      </c>
      <c r="G52" s="299">
        <f>'Tav27'!G52/'Tav27'!G$115*100</f>
        <v>1.3847113197857823</v>
      </c>
      <c r="H52" s="299">
        <f>'Tav27'!H52/'Tav27'!H$115*100</f>
        <v>1.3550810868061829</v>
      </c>
      <c r="I52" s="299">
        <f>'Tav27'!I52/'Tav27'!I$115*100</f>
        <v>1.3186742326541141</v>
      </c>
      <c r="J52" s="299">
        <f>'Tav27'!J52/'Tav27'!J$115*100</f>
        <v>1.3445552784704904</v>
      </c>
      <c r="K52" s="299">
        <f>'Tav27'!K52/'Tav27'!K$115*100</f>
        <v>1.3274963164456535</v>
      </c>
      <c r="L52" s="299">
        <f>'Tav27'!L52/'Tav27'!L$115*100</f>
        <v>1.462600820361009</v>
      </c>
      <c r="M52" s="299">
        <f>'Tav27'!M52/'Tav27'!M$115*100</f>
        <v>1.4261126137201869</v>
      </c>
      <c r="N52" s="299">
        <f>'Tav27'!N52/'Tav27'!N$115*100</f>
        <v>1.4502745221818907</v>
      </c>
      <c r="O52" s="299">
        <f>'Tav27'!O52/'Tav27'!O$115*100</f>
        <v>1.6093383063959112</v>
      </c>
      <c r="P52" s="299">
        <f>'Tav27'!P52/'Tav27'!P$115*100</f>
        <v>1.5438446539704587</v>
      </c>
      <c r="Q52" s="299">
        <f>'Tav27'!Q52/'Tav27'!Q$115*100</f>
        <v>1.5870125376721995</v>
      </c>
      <c r="R52" s="299">
        <f>'Tav27'!R52/'Tav27'!R$115*100</f>
        <v>1.5107084019769357</v>
      </c>
      <c r="S52" s="299">
        <f>'Tav27'!S52/'Tav27'!S$115*100</f>
        <v>1.5767225153506741</v>
      </c>
      <c r="T52" s="299">
        <f>'Tav27'!T52/'Tav27'!T$115*100</f>
        <v>1.5336863246302721</v>
      </c>
      <c r="U52" s="299">
        <f>'Tav27'!U52/'Tav27'!U$115*100</f>
        <v>1.585795608566007</v>
      </c>
      <c r="V52" s="299">
        <f>'Tav27'!V52/'Tav27'!V$115*100</f>
        <v>1.4326740021296505</v>
      </c>
      <c r="W52" s="299">
        <f>'Tav27'!W52/'Tav27'!W$115*100</f>
        <v>1.5330607891930323</v>
      </c>
      <c r="X52" s="299">
        <f>'Tav27'!X52/'Tav27'!X$115*100</f>
        <v>1.5484537935994247</v>
      </c>
      <c r="Y52" s="299">
        <f>'Tav27'!Y52/'Tav27'!Y$115*100</f>
        <v>1.5746053017295532</v>
      </c>
      <c r="Z52" s="299">
        <f>'Tav27'!Z52/'Tav27'!Z$115*100</f>
        <v>1.5575868372943327</v>
      </c>
      <c r="AA52" s="299">
        <f>'Tav27'!AA52/'Tav27'!AA$115*100</f>
        <v>1.3424845573095403</v>
      </c>
      <c r="AB52" s="299">
        <f>'Tav27'!AB52/'Tav27'!AB$115*100</f>
        <v>1.6207524015064958</v>
      </c>
      <c r="AC52" s="299">
        <f>'Tav27'!AC52/'Tav27'!AC$115*100</f>
        <v>1.4516397536207757</v>
      </c>
      <c r="AD52" s="299">
        <f>'Tav27'!AD52/'Tav27'!AD$115*100</f>
        <v>1.6043654424258269</v>
      </c>
      <c r="AE52" s="299">
        <f>'Tav27'!AE52/'Tav27'!AE$115*100</f>
        <v>1.6337998855299443</v>
      </c>
      <c r="AF52" s="299">
        <f>'Tav27'!AF52/'Tav27'!AF$115*100</f>
        <v>1.6155250958277307</v>
      </c>
      <c r="AH52" s="334">
        <f t="shared" si="1"/>
        <v>0.2618808851162866</v>
      </c>
      <c r="AI52" s="334">
        <f t="shared" si="2"/>
        <v>1.3047484023448463E-2</v>
      </c>
      <c r="AJ52" s="334">
        <f t="shared" si="3"/>
        <v>0.16388534220695505</v>
      </c>
    </row>
    <row r="53" spans="1:36" x14ac:dyDescent="0.25">
      <c r="A53" s="376" t="s">
        <v>263</v>
      </c>
      <c r="B53" s="376">
        <v>16</v>
      </c>
      <c r="C53" s="384">
        <f>'Tav27'!C53/'Tav27'!C$115*100</f>
        <v>2.1226526841132713</v>
      </c>
      <c r="D53" s="384">
        <f>'Tav27'!D53/'Tav27'!D$115*100</f>
        <v>1.8435328680459484</v>
      </c>
      <c r="E53" s="299">
        <f>'Tav27'!E53/'Tav27'!E$115*100</f>
        <v>2.0286227463383728</v>
      </c>
      <c r="F53" s="299">
        <f>'Tav27'!F53/'Tav27'!F$115*100</f>
        <v>2.0946755611749057</v>
      </c>
      <c r="G53" s="299">
        <f>'Tav27'!G53/'Tav27'!G$115*100</f>
        <v>1.9220893551463576</v>
      </c>
      <c r="H53" s="299">
        <f>'Tav27'!H53/'Tav27'!H$115*100</f>
        <v>2.0360482720379798</v>
      </c>
      <c r="I53" s="299">
        <f>'Tav27'!I53/'Tav27'!I$115*100</f>
        <v>2.1795202476141347</v>
      </c>
      <c r="J53" s="299">
        <f>'Tav27'!J53/'Tav27'!J$115*100</f>
        <v>2.1300914380714882</v>
      </c>
      <c r="K53" s="299">
        <f>'Tav27'!K53/'Tav27'!K$115*100</f>
        <v>2.1626714269522838</v>
      </c>
      <c r="L53" s="299">
        <f>'Tav27'!L53/'Tav27'!L$115*100</f>
        <v>2.1148756287552839</v>
      </c>
      <c r="M53" s="299">
        <f>'Tav27'!M53/'Tav27'!M$115*100</f>
        <v>1.9400049176297025</v>
      </c>
      <c r="N53" s="299">
        <f>'Tav27'!N53/'Tav27'!N$115*100</f>
        <v>2.0558015134021645</v>
      </c>
      <c r="O53" s="299">
        <f>'Tav27'!O53/'Tav27'!O$115*100</f>
        <v>2.0223787815996683</v>
      </c>
      <c r="P53" s="299">
        <f>'Tav27'!P53/'Tav27'!P$115*100</f>
        <v>1.861695023905553</v>
      </c>
      <c r="Q53" s="299">
        <f>'Tav27'!Q53/'Tav27'!Q$115*100</f>
        <v>1.9676041846871044</v>
      </c>
      <c r="R53" s="299">
        <f>'Tav27'!R53/'Tav27'!R$115*100</f>
        <v>1.8995057660626029</v>
      </c>
      <c r="S53" s="299">
        <f>'Tav27'!S53/'Tav27'!S$115*100</f>
        <v>1.8050541516245486</v>
      </c>
      <c r="T53" s="299">
        <f>'Tav27'!T53/'Tav27'!T$115*100</f>
        <v>1.8666294343189165</v>
      </c>
      <c r="U53" s="299">
        <f>'Tav27'!U53/'Tav27'!U$115*100</f>
        <v>1.7653835727839524</v>
      </c>
      <c r="V53" s="299">
        <f>'Tav27'!V53/'Tav27'!V$115*100</f>
        <v>1.6133716240198765</v>
      </c>
      <c r="W53" s="299">
        <f>'Tav27'!W53/'Tav27'!W$115*100</f>
        <v>1.7130287948809102</v>
      </c>
      <c r="X53" s="299">
        <f>'Tav27'!X53/'Tav27'!X$115*100</f>
        <v>1.7259978425026967</v>
      </c>
      <c r="Y53" s="299">
        <f>'Tav27'!Y53/'Tav27'!Y$115*100</f>
        <v>1.6541731228275891</v>
      </c>
      <c r="Z53" s="299">
        <f>'Tav27'!Z53/'Tav27'!Z$115*100</f>
        <v>1.7009140767824498</v>
      </c>
      <c r="AA53" s="299">
        <f>'Tav27'!AA53/'Tav27'!AA$115*100</f>
        <v>1.46328071379547</v>
      </c>
      <c r="AB53" s="299">
        <f>'Tav27'!AB53/'Tav27'!AB$115*100</f>
        <v>1.2991409589099066</v>
      </c>
      <c r="AC53" s="299">
        <f>'Tav27'!AC53/'Tav27'!AC$115*100</f>
        <v>1.3983685700016648</v>
      </c>
      <c r="AD53" s="299">
        <f>'Tav27'!AD53/'Tav27'!AD$115*100</f>
        <v>1.4246503725003268</v>
      </c>
      <c r="AE53" s="299">
        <f>'Tav27'!AE53/'Tav27'!AE$115*100</f>
        <v>1.2435610593683335</v>
      </c>
      <c r="AF53" s="299">
        <f>'Tav27'!AF53/'Tav27'!AF$115*100</f>
        <v>1.3546328443276003</v>
      </c>
      <c r="AH53" s="334">
        <f t="shared" si="1"/>
        <v>-3.86303412951432E-2</v>
      </c>
      <c r="AI53" s="334">
        <f t="shared" si="2"/>
        <v>-5.5579899541573052E-2</v>
      </c>
      <c r="AJ53" s="334">
        <f t="shared" si="3"/>
        <v>-4.3735725674064474E-2</v>
      </c>
    </row>
    <row r="54" spans="1:36" x14ac:dyDescent="0.25">
      <c r="A54" s="376" t="s">
        <v>262</v>
      </c>
      <c r="B54" s="376">
        <v>3</v>
      </c>
      <c r="C54" s="384">
        <f>'Tav27'!C54/'Tav27'!C$115*100</f>
        <v>0.3000773883791083</v>
      </c>
      <c r="D54" s="384">
        <f>'Tav27'!D54/'Tav27'!D$115*100</f>
        <v>0.29067508121803737</v>
      </c>
      <c r="E54" s="299">
        <f>'Tav27'!E54/'Tav27'!E$115*100</f>
        <v>0.29690993731901322</v>
      </c>
      <c r="F54" s="299">
        <f>'Tav27'!F54/'Tav27'!F$115*100</f>
        <v>0.2972174782748177</v>
      </c>
      <c r="G54" s="299">
        <f>'Tav27'!G54/'Tav27'!G$115*100</f>
        <v>0.30078497542366667</v>
      </c>
      <c r="H54" s="299">
        <f>'Tav27'!H54/'Tav27'!H$115*100</f>
        <v>0.29842935199087889</v>
      </c>
      <c r="I54" s="299">
        <f>'Tav27'!I54/'Tav27'!I$115*100</f>
        <v>0.32456366606482673</v>
      </c>
      <c r="J54" s="299">
        <f>'Tav27'!J54/'Tav27'!J$115*100</f>
        <v>0.30964256026600168</v>
      </c>
      <c r="K54" s="299">
        <f>'Tav27'!K54/'Tav27'!K$115*100</f>
        <v>0.31947750198345232</v>
      </c>
      <c r="L54" s="299">
        <f>'Tav27'!L54/'Tav27'!L$115*100</f>
        <v>0.33868115051241204</v>
      </c>
      <c r="M54" s="299">
        <f>'Tav27'!M54/'Tav27'!M$115*100</f>
        <v>0.26555200393410378</v>
      </c>
      <c r="N54" s="299">
        <f>'Tav27'!N54/'Tav27'!N$115*100</f>
        <v>0.31397695841051243</v>
      </c>
      <c r="O54" s="299">
        <f>'Tav27'!O54/'Tav27'!O$115*100</f>
        <v>0.34811438043928722</v>
      </c>
      <c r="P54" s="299">
        <f>'Tav27'!P54/'Tav27'!P$115*100</f>
        <v>0.29381126632655791</v>
      </c>
      <c r="Q54" s="299">
        <f>'Tav27'!Q54/'Tav27'!Q$115*100</f>
        <v>0.32960329239089858</v>
      </c>
      <c r="R54" s="299">
        <f>'Tav27'!R54/'Tav27'!R$115*100</f>
        <v>0.32948929159802309</v>
      </c>
      <c r="S54" s="299">
        <f>'Tav27'!S54/'Tav27'!S$115*100</f>
        <v>0.29312845197321735</v>
      </c>
      <c r="T54" s="299">
        <f>'Tav27'!T54/'Tav27'!T$115*100</f>
        <v>0.31683295921983912</v>
      </c>
      <c r="U54" s="299">
        <f>'Tav27'!U54/'Tav27'!U$115*100</f>
        <v>0.39644890214150175</v>
      </c>
      <c r="V54" s="299">
        <f>'Tav27'!V54/'Tav27'!V$115*100</f>
        <v>0.27749991933141877</v>
      </c>
      <c r="W54" s="299">
        <f>'Tav27'!W54/'Tav27'!W$115*100</f>
        <v>0.35549235691432635</v>
      </c>
      <c r="X54" s="299">
        <f>'Tav27'!X54/'Tav27'!X$115*100</f>
        <v>0.31912980942107155</v>
      </c>
      <c r="Y54" s="299">
        <f>'Tav27'!Y54/'Tav27'!Y$115*100</f>
        <v>0.30989572427656098</v>
      </c>
      <c r="Z54" s="299">
        <f>'Tav27'!Z54/'Tav27'!Z$115*100</f>
        <v>0.31590493601462522</v>
      </c>
      <c r="AA54" s="299">
        <f>'Tav27'!AA54/'Tav27'!AA$115*100</f>
        <v>0.33768016472203155</v>
      </c>
      <c r="AB54" s="299">
        <f>'Tav27'!AB54/'Tav27'!AB$115*100</f>
        <v>0.31314798358088952</v>
      </c>
      <c r="AC54" s="299">
        <f>'Tav27'!AC54/'Tav27'!AC$115*100</f>
        <v>0.32795072415515231</v>
      </c>
      <c r="AD54" s="299">
        <f>'Tav27'!AD54/'Tav27'!AD$115*100</f>
        <v>0.46399163508038166</v>
      </c>
      <c r="AE54" s="299">
        <f>'Tav27'!AE54/'Tav27'!AE$115*100</f>
        <v>0.40064519485925387</v>
      </c>
      <c r="AF54" s="299">
        <f>'Tav27'!AF54/'Tav27'!AF$115*100</f>
        <v>0.43950310060406589</v>
      </c>
      <c r="AH54" s="334">
        <f t="shared" si="1"/>
        <v>0.12631147035835011</v>
      </c>
      <c r="AI54" s="334">
        <f t="shared" si="2"/>
        <v>8.7497211278364351E-2</v>
      </c>
      <c r="AJ54" s="334">
        <f t="shared" si="3"/>
        <v>0.11155237644891358</v>
      </c>
    </row>
    <row r="55" spans="1:36" x14ac:dyDescent="0.25">
      <c r="A55" s="376" t="s">
        <v>261</v>
      </c>
      <c r="B55" s="376">
        <v>9</v>
      </c>
      <c r="C55" s="384">
        <f>'Tav27'!C55/'Tav27'!C$115*100</f>
        <v>0.54961542713647205</v>
      </c>
      <c r="D55" s="384">
        <f>'Tav27'!D55/'Tav27'!D$115*100</f>
        <v>0.67927813097477197</v>
      </c>
      <c r="E55" s="299">
        <f>'Tav27'!E55/'Tav27'!E$115*100</f>
        <v>0.59329622395492421</v>
      </c>
      <c r="F55" s="299">
        <f>'Tav27'!F55/'Tav27'!F$115*100</f>
        <v>0.57367691044790203</v>
      </c>
      <c r="G55" s="299">
        <f>'Tav27'!G55/'Tav27'!G$115*100</f>
        <v>0.64925537378035358</v>
      </c>
      <c r="H55" s="299">
        <f>'Tav27'!H55/'Tav27'!H$115*100</f>
        <v>0.59935080712990707</v>
      </c>
      <c r="I55" s="299">
        <f>'Tav27'!I55/'Tav27'!I$115*100</f>
        <v>0.5674490585504256</v>
      </c>
      <c r="J55" s="299">
        <f>'Tav27'!J55/'Tav27'!J$115*100</f>
        <v>0.68162926018287606</v>
      </c>
      <c r="K55" s="299">
        <f>'Tav27'!K55/'Tav27'!K$115*100</f>
        <v>0.60636971551626428</v>
      </c>
      <c r="L55" s="299">
        <f>'Tav27'!L55/'Tav27'!L$115*100</f>
        <v>0.57450358123957301</v>
      </c>
      <c r="M55" s="299">
        <f>'Tav27'!M55/'Tav27'!M$115*100</f>
        <v>0.65158593557905087</v>
      </c>
      <c r="N55" s="299">
        <f>'Tav27'!N55/'Tav27'!N$115*100</f>
        <v>0.60054322997566267</v>
      </c>
      <c r="O55" s="299">
        <f>'Tav27'!O55/'Tav27'!O$115*100</f>
        <v>0.59262329050973894</v>
      </c>
      <c r="P55" s="299">
        <f>'Tav27'!P55/'Tav27'!P$115*100</f>
        <v>0.70781805069579851</v>
      </c>
      <c r="Q55" s="299">
        <f>'Tav27'!Q55/'Tav27'!Q$115*100</f>
        <v>0.63189139480465084</v>
      </c>
      <c r="R55" s="299">
        <f>'Tav27'!R55/'Tav27'!R$115*100</f>
        <v>0.58813838550247122</v>
      </c>
      <c r="S55" s="299">
        <f>'Tav27'!S55/'Tav27'!S$115*100</f>
        <v>0.69733715943102226</v>
      </c>
      <c r="T55" s="299">
        <f>'Tav27'!T55/'Tav27'!T$115*100</f>
        <v>0.62614784822090241</v>
      </c>
      <c r="U55" s="299">
        <f>'Tav27'!U55/'Tav27'!U$115*100</f>
        <v>0.64041745730550281</v>
      </c>
      <c r="V55" s="299">
        <f>'Tav27'!V55/'Tav27'!V$115*100</f>
        <v>0.8550869607305347</v>
      </c>
      <c r="W55" s="299">
        <f>'Tav27'!W55/'Tav27'!W$115*100</f>
        <v>0.71431745467472452</v>
      </c>
      <c r="X55" s="299">
        <f>'Tav27'!X55/'Tav27'!X$115*100</f>
        <v>0.64949658396260335</v>
      </c>
      <c r="Y55" s="299">
        <f>'Tav27'!Y55/'Tav27'!Y$115*100</f>
        <v>0.91712383265630892</v>
      </c>
      <c r="Z55" s="299">
        <f>'Tav27'!Z55/'Tav27'!Z$115*100</f>
        <v>0.74296160877513717</v>
      </c>
      <c r="AA55" s="299">
        <f>'Tav27'!AA55/'Tav27'!AA$115*100</f>
        <v>0.66712422786547698</v>
      </c>
      <c r="AB55" s="299">
        <f>'Tav27'!AB55/'Tav27'!AB$115*100</f>
        <v>0.76171131141297443</v>
      </c>
      <c r="AC55" s="299">
        <f>'Tav27'!AC55/'Tav27'!AC$115*100</f>
        <v>0.70417845846512406</v>
      </c>
      <c r="AD55" s="299">
        <f>'Tav27'!AD55/'Tav27'!AD$115*100</f>
        <v>0.66331198536139069</v>
      </c>
      <c r="AE55" s="299">
        <f>'Tav27'!AE55/'Tav27'!AE$115*100</f>
        <v>0.71803944013736409</v>
      </c>
      <c r="AF55" s="299">
        <f>'Tav27'!AF55/'Tav27'!AF$115*100</f>
        <v>0.68434044431957297</v>
      </c>
      <c r="AH55" s="334">
        <f t="shared" si="1"/>
        <v>-3.8122425040862939E-3</v>
      </c>
      <c r="AI55" s="334">
        <f t="shared" si="2"/>
        <v>-4.3671871275610341E-2</v>
      </c>
      <c r="AJ55" s="334">
        <f t="shared" si="3"/>
        <v>-1.9838014145551086E-2</v>
      </c>
    </row>
    <row r="56" spans="1:36" x14ac:dyDescent="0.25">
      <c r="A56" s="376" t="s">
        <v>260</v>
      </c>
      <c r="B56" s="376">
        <v>3</v>
      </c>
      <c r="C56" s="384">
        <f>'Tav27'!C56/'Tav27'!C$115*100</f>
        <v>0.37114834878468655</v>
      </c>
      <c r="D56" s="384">
        <f>'Tav27'!D56/'Tav27'!D$115*100</f>
        <v>0.32020891299954923</v>
      </c>
      <c r="E56" s="299">
        <f>'Tav27'!E56/'Tav27'!E$115*100</f>
        <v>0.35398786177716568</v>
      </c>
      <c r="F56" s="299">
        <f>'Tav27'!F56/'Tav27'!F$115*100</f>
        <v>0.37836256758159326</v>
      </c>
      <c r="G56" s="299">
        <f>'Tav27'!G56/'Tav27'!G$115*100</f>
        <v>0.32646174161836988</v>
      </c>
      <c r="H56" s="299">
        <f>'Tav27'!H56/'Tav27'!H$115*100</f>
        <v>0.36073193069461146</v>
      </c>
      <c r="I56" s="299">
        <f>'Tav27'!I56/'Tav27'!I$115*100</f>
        <v>0.4019430831398848</v>
      </c>
      <c r="J56" s="299">
        <f>'Tav27'!J56/'Tav27'!J$115*100</f>
        <v>0.3761429758935993</v>
      </c>
      <c r="K56" s="299">
        <f>'Tav27'!K56/'Tav27'!K$115*100</f>
        <v>0.39314858891533494</v>
      </c>
      <c r="L56" s="299">
        <f>'Tav27'!L56/'Tav27'!L$115*100</f>
        <v>0.39011051040503758</v>
      </c>
      <c r="M56" s="299">
        <f>'Tav27'!M56/'Tav27'!M$115*100</f>
        <v>0.41308089500860579</v>
      </c>
      <c r="N56" s="299">
        <f>'Tav27'!N56/'Tav27'!N$115*100</f>
        <v>0.39787027269480274</v>
      </c>
      <c r="O56" s="299">
        <f>'Tav27'!O56/'Tav27'!O$115*100</f>
        <v>0.31910484873601325</v>
      </c>
      <c r="P56" s="299">
        <f>'Tav27'!P56/'Tav27'!P$115*100</f>
        <v>0.38729666924864448</v>
      </c>
      <c r="Q56" s="299">
        <f>'Tav27'!Q56/'Tav27'!Q$115*100</f>
        <v>0.34235038104690019</v>
      </c>
      <c r="R56" s="299">
        <f>'Tav27'!R56/'Tav27'!R$115*100</f>
        <v>0.34266886326194396</v>
      </c>
      <c r="S56" s="299">
        <f>'Tav27'!S56/'Tav27'!S$115*100</f>
        <v>0.36409639297725943</v>
      </c>
      <c r="T56" s="299">
        <f>'Tav27'!T56/'Tav27'!T$115*100</f>
        <v>0.35012727018870354</v>
      </c>
      <c r="U56" s="299">
        <f>'Tav27'!U56/'Tav27'!U$115*100</f>
        <v>0.37611818921116835</v>
      </c>
      <c r="V56" s="299">
        <f>'Tav27'!V56/'Tav27'!V$115*100</f>
        <v>0.35816850053241261</v>
      </c>
      <c r="W56" s="299">
        <f>'Tav27'!W56/'Tav27'!W$115*100</f>
        <v>0.36993423391397084</v>
      </c>
      <c r="X56" s="299">
        <f>'Tav27'!X56/'Tav27'!X$115*100</f>
        <v>0.4022833513124775</v>
      </c>
      <c r="Y56" s="299">
        <f>'Tav27'!Y56/'Tav27'!Y$115*100</f>
        <v>0.38946354537459693</v>
      </c>
      <c r="Z56" s="299">
        <f>'Tav27'!Z56/'Tav27'!Z$115*100</f>
        <v>0.39780621572212066</v>
      </c>
      <c r="AA56" s="299">
        <f>'Tav27'!AA56/'Tav27'!AA$115*100</f>
        <v>0.39258750857927249</v>
      </c>
      <c r="AB56" s="299">
        <f>'Tav27'!AB56/'Tav27'!AB$115*100</f>
        <v>0.32584317210443908</v>
      </c>
      <c r="AC56" s="299">
        <f>'Tav27'!AC56/'Tav27'!AC$115*100</f>
        <v>0.36623938738138839</v>
      </c>
      <c r="AD56" s="299">
        <f>'Tav27'!AD56/'Tav27'!AD$115*100</f>
        <v>0.40190824728793617</v>
      </c>
      <c r="AE56" s="299">
        <f>'Tav27'!AE56/'Tav27'!AE$115*100</f>
        <v>0.28617513918518134</v>
      </c>
      <c r="AF56" s="299">
        <f>'Tav27'!AF56/'Tav27'!AF$115*100</f>
        <v>0.35722169820787092</v>
      </c>
      <c r="AH56" s="334">
        <f t="shared" si="1"/>
        <v>9.3207387086636784E-3</v>
      </c>
      <c r="AI56" s="334">
        <f t="shared" si="2"/>
        <v>-3.9668032919257745E-2</v>
      </c>
      <c r="AJ56" s="334">
        <f t="shared" si="3"/>
        <v>-9.0176891735174736E-3</v>
      </c>
    </row>
    <row r="57" spans="1:36" x14ac:dyDescent="0.25">
      <c r="A57" s="376" t="s">
        <v>259</v>
      </c>
      <c r="B57" s="376">
        <v>9</v>
      </c>
      <c r="C57" s="384">
        <f>'Tav27'!C57/'Tav27'!C$115*100</f>
        <v>0.56067090986622858</v>
      </c>
      <c r="D57" s="384">
        <f>'Tav27'!D57/'Tav27'!D$115*100</f>
        <v>0.55803397945067068</v>
      </c>
      <c r="E57" s="299">
        <f>'Tav27'!E57/'Tav27'!E$115*100</f>
        <v>0.55978258023637595</v>
      </c>
      <c r="F57" s="299">
        <f>'Tav27'!F57/'Tav27'!F$115*100</f>
        <v>0.55763660209656274</v>
      </c>
      <c r="G57" s="299">
        <f>'Tav27'!G57/'Tav27'!G$115*100</f>
        <v>0.71711539872349794</v>
      </c>
      <c r="H57" s="299">
        <f>'Tav27'!H57/'Tav27'!H$115*100</f>
        <v>0.61181132287065365</v>
      </c>
      <c r="I57" s="299">
        <f>'Tav27'!I57/'Tav27'!I$115*100</f>
        <v>0.63300662023901644</v>
      </c>
      <c r="J57" s="299">
        <f>'Tav27'!J57/'Tav27'!J$115*100</f>
        <v>0.77930174563591026</v>
      </c>
      <c r="K57" s="299">
        <f>'Tav27'!K57/'Tav27'!K$115*100</f>
        <v>0.68287430579168085</v>
      </c>
      <c r="L57" s="299">
        <f>'Tav27'!L57/'Tav27'!L$115*100</f>
        <v>0.62844169039525344</v>
      </c>
      <c r="M57" s="299">
        <f>'Tav27'!M57/'Tav27'!M$115*100</f>
        <v>0.73764445537251044</v>
      </c>
      <c r="N57" s="299">
        <f>'Tav27'!N57/'Tav27'!N$115*100</f>
        <v>0.66533212615560966</v>
      </c>
      <c r="O57" s="299">
        <f>'Tav27'!O57/'Tav27'!O$115*100</f>
        <v>0.52217157065893083</v>
      </c>
      <c r="P57" s="299">
        <f>'Tav27'!P57/'Tav27'!P$115*100</f>
        <v>0.64104276289430806</v>
      </c>
      <c r="Q57" s="299">
        <f>'Tav27'!Q57/'Tav27'!Q$115*100</f>
        <v>0.56269291352921358</v>
      </c>
      <c r="R57" s="299">
        <f>'Tav27'!R57/'Tav27'!R$115*100</f>
        <v>0.57990115321252056</v>
      </c>
      <c r="S57" s="299">
        <f>'Tav27'!S57/'Tav27'!S$115*100</f>
        <v>0.66339597025517605</v>
      </c>
      <c r="T57" s="299">
        <f>'Tav27'!T57/'Tav27'!T$115*100</f>
        <v>0.60896368772084331</v>
      </c>
      <c r="U57" s="299">
        <f>'Tav27'!U57/'Tav27'!U$115*100</f>
        <v>0.69971537001897532</v>
      </c>
      <c r="V57" s="299">
        <f>'Tav27'!V57/'Tav27'!V$115*100</f>
        <v>0.72924397405698427</v>
      </c>
      <c r="W57" s="299">
        <f>'Tav27'!W57/'Tav27'!W$115*100</f>
        <v>0.70987380021329538</v>
      </c>
      <c r="X57" s="299">
        <f>'Tav27'!X57/'Tav27'!X$115*100</f>
        <v>0.60454872348076238</v>
      </c>
      <c r="Y57" s="299">
        <f>'Tav27'!Y57/'Tav27'!Y$115*100</f>
        <v>0.64910590895766151</v>
      </c>
      <c r="Z57" s="299">
        <f>'Tav27'!Z57/'Tav27'!Z$115*100</f>
        <v>0.62010968921389398</v>
      </c>
      <c r="AA57" s="299">
        <f>'Tav27'!AA57/'Tav27'!AA$115*100</f>
        <v>0.48318462594371997</v>
      </c>
      <c r="AB57" s="299">
        <f>'Tav27'!AB57/'Tav27'!AB$115*100</f>
        <v>0.56705175405188102</v>
      </c>
      <c r="AC57" s="299">
        <f>'Tav27'!AC57/'Tav27'!AC$115*100</f>
        <v>0.51606459131013815</v>
      </c>
      <c r="AD57" s="299">
        <f>'Tav27'!AD57/'Tav27'!AD$115*100</f>
        <v>0.46072408835446343</v>
      </c>
      <c r="AE57" s="299">
        <f>'Tav27'!AE57/'Tav27'!AE$115*100</f>
        <v>0.5307248035797909</v>
      </c>
      <c r="AF57" s="299">
        <f>'Tav27'!AF57/'Tav27'!AF$115*100</f>
        <v>0.48766782395793612</v>
      </c>
      <c r="AH57" s="334">
        <f t="shared" si="1"/>
        <v>-2.2460537589256535E-2</v>
      </c>
      <c r="AI57" s="334">
        <f t="shared" si="2"/>
        <v>-3.6326950472090114E-2</v>
      </c>
      <c r="AJ57" s="334">
        <f t="shared" si="3"/>
        <v>-2.8396767352202035E-2</v>
      </c>
    </row>
    <row r="58" spans="1:36" x14ac:dyDescent="0.25">
      <c r="A58" s="376" t="s">
        <v>258</v>
      </c>
      <c r="B58" s="376">
        <v>11</v>
      </c>
      <c r="C58" s="384">
        <f>'Tav27'!C58/'Tav27'!C$115*100</f>
        <v>0.44853672789298293</v>
      </c>
      <c r="D58" s="384">
        <f>'Tav27'!D58/'Tav27'!D$115*100</f>
        <v>0.35285156917911492</v>
      </c>
      <c r="E58" s="299">
        <f>'Tav27'!E58/'Tav27'!E$115*100</f>
        <v>0.41630229306634131</v>
      </c>
      <c r="F58" s="299">
        <f>'Tav27'!F58/'Tav27'!F$115*100</f>
        <v>0.45195927648773854</v>
      </c>
      <c r="G58" s="299">
        <f>'Tav27'!G58/'Tav27'!G$115*100</f>
        <v>0.38148338346416261</v>
      </c>
      <c r="H58" s="299">
        <f>'Tav27'!H58/'Tav27'!H$115*100</f>
        <v>0.42801871569464256</v>
      </c>
      <c r="I58" s="299">
        <f>'Tav27'!I58/'Tav27'!I$115*100</f>
        <v>0.46212707419826327</v>
      </c>
      <c r="J58" s="299">
        <f>'Tav27'!J58/'Tav27'!J$115*100</f>
        <v>0.30340814630091439</v>
      </c>
      <c r="K58" s="299">
        <f>'Tav27'!K58/'Tav27'!K$115*100</f>
        <v>0.40802448146888814</v>
      </c>
      <c r="L58" s="299">
        <f>'Tav27'!L58/'Tav27'!L$115*100</f>
        <v>0.42774174935086112</v>
      </c>
      <c r="M58" s="299">
        <f>'Tav27'!M58/'Tav27'!M$115*100</f>
        <v>0.34915170887632158</v>
      </c>
      <c r="N58" s="299">
        <f>'Tav27'!N58/'Tav27'!N$115*100</f>
        <v>0.4011927801912103</v>
      </c>
      <c r="O58" s="299">
        <f>'Tav27'!O58/'Tav27'!O$115*100</f>
        <v>0.27904406686006356</v>
      </c>
      <c r="P58" s="299">
        <f>'Tav27'!P58/'Tav27'!P$115*100</f>
        <v>0.23504901306124629</v>
      </c>
      <c r="Q58" s="299">
        <f>'Tav27'!Q58/'Tav27'!Q$115*100</f>
        <v>0.26404683644574745</v>
      </c>
      <c r="R58" s="299">
        <f>'Tav27'!R58/'Tav27'!R$115*100</f>
        <v>0.37067545304777594</v>
      </c>
      <c r="S58" s="299">
        <f>'Tav27'!S58/'Tav27'!S$115*100</f>
        <v>0.30547070258261594</v>
      </c>
      <c r="T58" s="299">
        <f>'Tav27'!T58/'Tav27'!T$115*100</f>
        <v>0.34797925012619618</v>
      </c>
      <c r="U58" s="299">
        <f>'Tav27'!U58/'Tav27'!U$115*100</f>
        <v>0.32529140688533481</v>
      </c>
      <c r="V58" s="299">
        <f>'Tav27'!V58/'Tav27'!V$115*100</f>
        <v>0.31299409505985609</v>
      </c>
      <c r="W58" s="299">
        <f>'Tav27'!W58/'Tav27'!W$115*100</f>
        <v>0.32105403483825101</v>
      </c>
      <c r="X58" s="299">
        <f>'Tav27'!X58/'Tav27'!X$115*100</f>
        <v>0.34160373966199209</v>
      </c>
      <c r="Y58" s="299">
        <f>'Tav27'!Y58/'Tav27'!Y$115*100</f>
        <v>0.31408350433435234</v>
      </c>
      <c r="Z58" s="299">
        <f>'Tav27'!Z58/'Tav27'!Z$115*100</f>
        <v>0.33199268738574039</v>
      </c>
      <c r="AA58" s="299">
        <f>'Tav27'!AA58/'Tav27'!AA$115*100</f>
        <v>0.28826355525051478</v>
      </c>
      <c r="AB58" s="299">
        <f>'Tav27'!AB58/'Tav27'!AB$115*100</f>
        <v>0.30891625407303963</v>
      </c>
      <c r="AC58" s="299">
        <f>'Tav27'!AC58/'Tav27'!AC$115*100</f>
        <v>0.29632095888130511</v>
      </c>
      <c r="AD58" s="299">
        <f>'Tav27'!AD58/'Tav27'!AD$115*100</f>
        <v>0.3006142987844726</v>
      </c>
      <c r="AE58" s="299">
        <f>'Tav27'!AE58/'Tav27'!AE$115*100</f>
        <v>0.23934648004578801</v>
      </c>
      <c r="AF58" s="299">
        <f>'Tav27'!AF58/'Tav27'!AF$115*100</f>
        <v>0.27694715928475389</v>
      </c>
      <c r="AH58" s="334">
        <f t="shared" si="1"/>
        <v>1.235074353395782E-2</v>
      </c>
      <c r="AI58" s="334">
        <f t="shared" si="2"/>
        <v>-6.9569774027251619E-2</v>
      </c>
      <c r="AJ58" s="334">
        <f t="shared" si="3"/>
        <v>-1.9373799596551222E-2</v>
      </c>
    </row>
    <row r="59" spans="1:36" x14ac:dyDescent="0.25">
      <c r="A59" s="376" t="s">
        <v>257</v>
      </c>
      <c r="B59" s="376">
        <v>3</v>
      </c>
      <c r="C59" s="384">
        <f>'Tav27'!C59/'Tav27'!C$115*100</f>
        <v>0.39404899158203954</v>
      </c>
      <c r="D59" s="384">
        <f>'Tav27'!D59/'Tav27'!D$115*100</f>
        <v>0.40881040834408466</v>
      </c>
      <c r="E59" s="299">
        <f>'Tav27'!E59/'Tav27'!E$115*100</f>
        <v>0.39902182052396484</v>
      </c>
      <c r="F59" s="299">
        <f>'Tav27'!F59/'Tav27'!F$115*100</f>
        <v>0.43969315833671435</v>
      </c>
      <c r="G59" s="299">
        <f>'Tav27'!G59/'Tav27'!G$115*100</f>
        <v>0.42366664221260364</v>
      </c>
      <c r="H59" s="299">
        <f>'Tav27'!H59/'Tav27'!H$115*100</f>
        <v>0.43424897356501585</v>
      </c>
      <c r="I59" s="299">
        <f>'Tav27'!I59/'Tav27'!I$115*100</f>
        <v>0.44385693405554116</v>
      </c>
      <c r="J59" s="299">
        <f>'Tav27'!J59/'Tav27'!J$115*100</f>
        <v>0.45095594347464668</v>
      </c>
      <c r="K59" s="299">
        <f>'Tav27'!K59/'Tav27'!K$115*100</f>
        <v>0.44627677660659637</v>
      </c>
      <c r="L59" s="299">
        <f>'Tav27'!L59/'Tav27'!L$115*100</f>
        <v>0.49171485555876121</v>
      </c>
      <c r="M59" s="299">
        <f>'Tav27'!M59/'Tav27'!M$115*100</f>
        <v>0.42783378411605605</v>
      </c>
      <c r="N59" s="299">
        <f>'Tav27'!N59/'Tav27'!N$115*100</f>
        <v>0.4701348107416668</v>
      </c>
      <c r="O59" s="299">
        <f>'Tav27'!O59/'Tav27'!O$115*100</f>
        <v>0.39646359994474373</v>
      </c>
      <c r="P59" s="299">
        <f>'Tav27'!P59/'Tav27'!P$115*100</f>
        <v>0.44872993402601563</v>
      </c>
      <c r="Q59" s="299">
        <f>'Tav27'!Q59/'Tav27'!Q$115*100</f>
        <v>0.41428038132005202</v>
      </c>
      <c r="R59" s="299">
        <f>'Tav27'!R59/'Tav27'!R$115*100</f>
        <v>0.46622734761120266</v>
      </c>
      <c r="S59" s="299">
        <f>'Tav27'!S59/'Tav27'!S$115*100</f>
        <v>0.45974883520009879</v>
      </c>
      <c r="T59" s="299">
        <f>'Tav27'!T59/'Tav27'!T$115*100</f>
        <v>0.46397233350159489</v>
      </c>
      <c r="U59" s="299">
        <f>'Tav27'!U59/'Tav27'!U$115*100</f>
        <v>0.48624288425047441</v>
      </c>
      <c r="V59" s="299">
        <f>'Tav27'!V59/'Tav27'!V$115*100</f>
        <v>0.49369171695008229</v>
      </c>
      <c r="W59" s="299">
        <f>'Tav27'!W59/'Tav27'!W$115*100</f>
        <v>0.48880199075719877</v>
      </c>
      <c r="X59" s="299">
        <f>'Tav27'!X59/'Tav27'!X$115*100</f>
        <v>0.55285868392664506</v>
      </c>
      <c r="Y59" s="299">
        <f>'Tav27'!Y59/'Tav27'!Y$115*100</f>
        <v>0.44809246618367604</v>
      </c>
      <c r="Z59" s="299">
        <f>'Tav27'!Z59/'Tav27'!Z$115*100</f>
        <v>0.51627056672760518</v>
      </c>
      <c r="AA59" s="299">
        <f>'Tav27'!AA59/'Tav27'!AA$115*100</f>
        <v>0.47769389155799585</v>
      </c>
      <c r="AB59" s="299">
        <f>'Tav27'!AB59/'Tav27'!AB$115*100</f>
        <v>0.51203927044983277</v>
      </c>
      <c r="AC59" s="299">
        <f>'Tav27'!AC59/'Tav27'!AC$115*100</f>
        <v>0.49109372398867984</v>
      </c>
      <c r="AD59" s="299">
        <f>'Tav27'!AD59/'Tav27'!AD$115*100</f>
        <v>0.49993464906548163</v>
      </c>
      <c r="AE59" s="299">
        <f>'Tav27'!AE59/'Tav27'!AE$115*100</f>
        <v>0.47869296009157603</v>
      </c>
      <c r="AF59" s="299">
        <f>'Tav27'!AF59/'Tav27'!AF$115*100</f>
        <v>0.49168155090409205</v>
      </c>
      <c r="AH59" s="334">
        <f t="shared" si="1"/>
        <v>2.2240757507485776E-2</v>
      </c>
      <c r="AI59" s="334">
        <f t="shared" si="2"/>
        <v>-3.3346310358256748E-2</v>
      </c>
      <c r="AJ59" s="334">
        <f t="shared" si="3"/>
        <v>5.87826915412204E-4</v>
      </c>
    </row>
    <row r="60" spans="1:36" x14ac:dyDescent="0.25">
      <c r="A60" s="376" t="s">
        <v>256</v>
      </c>
      <c r="B60" s="376">
        <v>9</v>
      </c>
      <c r="C60" s="384">
        <f>'Tav27'!C60/'Tav27'!C$115*100</f>
        <v>0.27717674558175531</v>
      </c>
      <c r="D60" s="384">
        <f>'Tav27'!D60/'Tav27'!D$115*100</f>
        <v>0.31554567640246839</v>
      </c>
      <c r="E60" s="299">
        <f>'Tav27'!E60/'Tav27'!E$115*100</f>
        <v>0.29010247843868314</v>
      </c>
      <c r="F60" s="299">
        <f>'Tav27'!F60/'Tav27'!F$115*100</f>
        <v>0.27740297972316313</v>
      </c>
      <c r="G60" s="299">
        <f>'Tav27'!G60/'Tav27'!G$115*100</f>
        <v>0.31178930379282516</v>
      </c>
      <c r="H60" s="299">
        <f>'Tav27'!H60/'Tav27'!H$115*100</f>
        <v>0.28908396518531898</v>
      </c>
      <c r="I60" s="299">
        <f>'Tav27'!I60/'Tav27'!I$115*100</f>
        <v>0.26545438913249075</v>
      </c>
      <c r="J60" s="299">
        <f>'Tav27'!J60/'Tav27'!J$115*100</f>
        <v>0.33042394014962595</v>
      </c>
      <c r="K60" s="299">
        <f>'Tav27'!K60/'Tav27'!K$115*100</f>
        <v>0.28760058936869543</v>
      </c>
      <c r="L60" s="299">
        <f>'Tav27'!L60/'Tav27'!L$115*100</f>
        <v>0.26090992335771002</v>
      </c>
      <c r="M60" s="299">
        <f>'Tav27'!M60/'Tav27'!M$115*100</f>
        <v>0.38603393164494709</v>
      </c>
      <c r="N60" s="299">
        <f>'Tav27'!N60/'Tav27'!N$115*100</f>
        <v>0.30317880904718791</v>
      </c>
      <c r="O60" s="299">
        <f>'Tav27'!O60/'Tav27'!O$115*100</f>
        <v>0.2762812543168946</v>
      </c>
      <c r="P60" s="299">
        <f>'Tav27'!P60/'Tav27'!P$115*100</f>
        <v>0.33921846203157136</v>
      </c>
      <c r="Q60" s="299">
        <f>'Tav27'!Q60/'Tav27'!Q$115*100</f>
        <v>0.29773557075089457</v>
      </c>
      <c r="R60" s="299">
        <f>'Tav27'!R60/'Tav27'!R$115*100</f>
        <v>0.28500823723228996</v>
      </c>
      <c r="S60" s="299">
        <f>'Tav27'!S60/'Tav27'!S$115*100</f>
        <v>0.29312845197321735</v>
      </c>
      <c r="T60" s="299">
        <f>'Tav27'!T60/'Tav27'!T$115*100</f>
        <v>0.28783468837598941</v>
      </c>
      <c r="U60" s="299">
        <f>'Tav27'!U60/'Tav27'!U$115*100</f>
        <v>0.2659934941718623</v>
      </c>
      <c r="V60" s="299">
        <f>'Tav27'!V60/'Tav27'!V$115*100</f>
        <v>0.2710464328353393</v>
      </c>
      <c r="W60" s="299">
        <f>'Tav27'!W60/'Tav27'!W$115*100</f>
        <v>0.26773018130110204</v>
      </c>
      <c r="X60" s="299">
        <f>'Tav27'!X60/'Tav27'!X$115*100</f>
        <v>0.3168824163969795</v>
      </c>
      <c r="Y60" s="299">
        <f>'Tav27'!Y60/'Tav27'!Y$115*100</f>
        <v>0.3727124251434315</v>
      </c>
      <c r="Z60" s="299">
        <f>'Tav27'!Z60/'Tav27'!Z$115*100</f>
        <v>0.33638025594149906</v>
      </c>
      <c r="AA60" s="299">
        <f>'Tav27'!AA60/'Tav27'!AA$115*100</f>
        <v>0.26630061770761837</v>
      </c>
      <c r="AB60" s="299">
        <f>'Tav27'!AB60/'Tav27'!AB$115*100</f>
        <v>0.37239219669078755</v>
      </c>
      <c r="AC60" s="299">
        <f>'Tav27'!AC60/'Tav27'!AC$115*100</f>
        <v>0.3079740302979857</v>
      </c>
      <c r="AD60" s="299">
        <f>'Tav27'!AD60/'Tav27'!AD$115*100</f>
        <v>0.3006142987844726</v>
      </c>
      <c r="AE60" s="299">
        <f>'Tav27'!AE60/'Tav27'!AE$115*100</f>
        <v>0.41625474790571826</v>
      </c>
      <c r="AF60" s="299">
        <f>'Tav27'!AF60/'Tav27'!AF$115*100</f>
        <v>0.34518051736940336</v>
      </c>
      <c r="AH60" s="334">
        <f t="shared" si="1"/>
        <v>3.431368107685423E-2</v>
      </c>
      <c r="AI60" s="334">
        <f t="shared" si="2"/>
        <v>4.3862551214930712E-2</v>
      </c>
      <c r="AJ60" s="334">
        <f t="shared" si="3"/>
        <v>3.720648707141766E-2</v>
      </c>
    </row>
    <row r="61" spans="1:36" x14ac:dyDescent="0.25">
      <c r="A61" s="376" t="s">
        <v>255</v>
      </c>
      <c r="B61" s="376">
        <v>17</v>
      </c>
      <c r="C61" s="384">
        <f>'Tav27'!C61/'Tav27'!C$115*100</f>
        <v>0.42958447178482867</v>
      </c>
      <c r="D61" s="384">
        <f>'Tav27'!D61/'Tav27'!D$115*100</f>
        <v>0.38549422535868061</v>
      </c>
      <c r="E61" s="299">
        <f>'Tav27'!E61/'Tav27'!E$115*100</f>
        <v>0.41473134101703435</v>
      </c>
      <c r="F61" s="299">
        <f>'Tav27'!F61/'Tav27'!F$115*100</f>
        <v>0.44346734853702952</v>
      </c>
      <c r="G61" s="299">
        <f>'Tav27'!G61/'Tav27'!G$115*100</f>
        <v>0.44017313476634146</v>
      </c>
      <c r="H61" s="299">
        <f>'Tav27'!H61/'Tav27'!H$115*100</f>
        <v>0.44234830879650111</v>
      </c>
      <c r="I61" s="299">
        <f>'Tav27'!I61/'Tav27'!I$115*100</f>
        <v>0.41054079614822453</v>
      </c>
      <c r="J61" s="299">
        <f>'Tav27'!J61/'Tav27'!J$115*100</f>
        <v>0.33873649210307566</v>
      </c>
      <c r="K61" s="299">
        <f>'Tav27'!K61/'Tav27'!K$115*100</f>
        <v>0.38606483055650009</v>
      </c>
      <c r="L61" s="299">
        <f>'Tav27'!L61/'Tav27'!L$115*100</f>
        <v>0.38132988798434536</v>
      </c>
      <c r="M61" s="299">
        <f>'Tav27'!M61/'Tav27'!M$115*100</f>
        <v>0.37619867223998033</v>
      </c>
      <c r="N61" s="299">
        <f>'Tav27'!N61/'Tav27'!N$115*100</f>
        <v>0.37959648146456126</v>
      </c>
      <c r="O61" s="299">
        <f>'Tav27'!O61/'Tav27'!O$115*100</f>
        <v>0.41580328774692638</v>
      </c>
      <c r="P61" s="299">
        <f>'Tav27'!P61/'Tav27'!P$115*100</f>
        <v>0.39798071529688295</v>
      </c>
      <c r="Q61" s="299">
        <f>'Tav27'!Q61/'Tav27'!Q$115*100</f>
        <v>0.40972784965719433</v>
      </c>
      <c r="R61" s="299">
        <f>'Tav27'!R61/'Tav27'!R$115*100</f>
        <v>0.39868204283360786</v>
      </c>
      <c r="S61" s="299">
        <f>'Tav27'!S61/'Tav27'!S$115*100</f>
        <v>0.38878089419605666</v>
      </c>
      <c r="T61" s="299">
        <f>'Tav27'!T61/'Tav27'!T$115*100</f>
        <v>0.39523569150135862</v>
      </c>
      <c r="U61" s="299">
        <f>'Tav27'!U61/'Tav27'!U$115*100</f>
        <v>0.42694497153700189</v>
      </c>
      <c r="V61" s="299">
        <f>'Tav27'!V61/'Tav27'!V$115*100</f>
        <v>0.40979639250104871</v>
      </c>
      <c r="W61" s="299">
        <f>'Tav27'!W61/'Tav27'!W$115*100</f>
        <v>0.4210362602204053</v>
      </c>
      <c r="X61" s="299">
        <f>'Tav27'!X61/'Tav27'!X$115*100</f>
        <v>0.3258719884933477</v>
      </c>
      <c r="Y61" s="299">
        <f>'Tav27'!Y61/'Tav27'!Y$115*100</f>
        <v>0.38946354537459693</v>
      </c>
      <c r="Z61" s="299">
        <f>'Tav27'!Z61/'Tav27'!Z$115*100</f>
        <v>0.34808043875685557</v>
      </c>
      <c r="AA61" s="299">
        <f>'Tav27'!AA61/'Tav27'!AA$115*100</f>
        <v>0.24708304735758407</v>
      </c>
      <c r="AB61" s="299">
        <f>'Tav27'!AB61/'Tav27'!AB$115*100</f>
        <v>0.26236722948669122</v>
      </c>
      <c r="AC61" s="299">
        <f>'Tav27'!AC61/'Tav27'!AC$115*100</f>
        <v>0.25303812219077743</v>
      </c>
      <c r="AD61" s="299">
        <f>'Tav27'!AD61/'Tav27'!AD$115*100</f>
        <v>0.12743432231080903</v>
      </c>
      <c r="AE61" s="299">
        <f>'Tav27'!AE61/'Tav27'!AE$115*100</f>
        <v>0.14048597741817992</v>
      </c>
      <c r="AF61" s="299">
        <f>'Tav27'!AF61/'Tav27'!AF$115*100</f>
        <v>0.13245298922314316</v>
      </c>
      <c r="AH61" s="334">
        <f t="shared" si="1"/>
        <v>-0.11964872504677504</v>
      </c>
      <c r="AI61" s="334">
        <f t="shared" si="2"/>
        <v>-0.1218812520685113</v>
      </c>
      <c r="AJ61" s="334">
        <f t="shared" si="3"/>
        <v>-0.12058513296763426</v>
      </c>
    </row>
    <row r="62" spans="1:36" x14ac:dyDescent="0.25">
      <c r="A62" s="376" t="s">
        <v>254</v>
      </c>
      <c r="B62" s="376">
        <v>19</v>
      </c>
      <c r="C62" s="384">
        <f>'Tav27'!C62/'Tav27'!C$115*100</f>
        <v>1.4158914667466873</v>
      </c>
      <c r="D62" s="384">
        <f>'Tav27'!D62/'Tav27'!D$115*100</f>
        <v>1.4766915890755909</v>
      </c>
      <c r="E62" s="299">
        <f>'Tav27'!E62/'Tav27'!E$115*100</f>
        <v>1.4363738237496531</v>
      </c>
      <c r="F62" s="299">
        <f>'Tav27'!F62/'Tav27'!F$115*100</f>
        <v>1.3539907343630582</v>
      </c>
      <c r="G62" s="299">
        <f>'Tav27'!G62/'Tav27'!G$115*100</f>
        <v>1.3902134839703617</v>
      </c>
      <c r="H62" s="299">
        <f>'Tav27'!H62/'Tav27'!H$115*100</f>
        <v>1.3662955509728549</v>
      </c>
      <c r="I62" s="299">
        <f>'Tav27'!I62/'Tav27'!I$115*100</f>
        <v>1.4648353537958902</v>
      </c>
      <c r="J62" s="299">
        <f>'Tav27'!J62/'Tav27'!J$115*100</f>
        <v>1.4068994181213632</v>
      </c>
      <c r="K62" s="299">
        <f>'Tav27'!K62/'Tav27'!K$115*100</f>
        <v>1.4450867052023122</v>
      </c>
      <c r="L62" s="299">
        <f>'Tav27'!L62/'Tav27'!L$115*100</f>
        <v>1.4814164398339209</v>
      </c>
      <c r="M62" s="299">
        <f>'Tav27'!M62/'Tav27'!M$115*100</f>
        <v>1.4629948364888123</v>
      </c>
      <c r="N62" s="299">
        <f>'Tav27'!N62/'Tav27'!N$115*100</f>
        <v>1.4751933284049472</v>
      </c>
      <c r="O62" s="299">
        <f>'Tav27'!O62/'Tav27'!O$115*100</f>
        <v>1.457383616521619</v>
      </c>
      <c r="P62" s="299">
        <f>'Tav27'!P62/'Tav27'!P$115*100</f>
        <v>1.5171345388498625</v>
      </c>
      <c r="Q62" s="299">
        <f>'Tav27'!Q62/'Tav27'!Q$115*100</f>
        <v>1.4777517777636144</v>
      </c>
      <c r="R62" s="299">
        <f>'Tav27'!R62/'Tav27'!R$115*100</f>
        <v>1.3064250411861613</v>
      </c>
      <c r="S62" s="299">
        <f>'Tav27'!S62/'Tav27'!S$115*100</f>
        <v>1.4903267610848838</v>
      </c>
      <c r="T62" s="299">
        <f>'Tav27'!T62/'Tav27'!T$115*100</f>
        <v>1.3704367998797109</v>
      </c>
      <c r="U62" s="299">
        <f>'Tav27'!U62/'Tav27'!U$115*100</f>
        <v>1.1520737327188941</v>
      </c>
      <c r="V62" s="299">
        <f>'Tav27'!V62/'Tav27'!V$115*100</f>
        <v>1.2035752315188279</v>
      </c>
      <c r="W62" s="299">
        <f>'Tav27'!W62/'Tav27'!W$115*100</f>
        <v>1.1697920369712052</v>
      </c>
      <c r="X62" s="299">
        <f>'Tav27'!X62/'Tav27'!X$115*100</f>
        <v>0.8787306724199927</v>
      </c>
      <c r="Y62" s="299">
        <f>'Tav27'!Y62/'Tav27'!Y$115*100</f>
        <v>0.8459315716738558</v>
      </c>
      <c r="Z62" s="299">
        <f>'Tav27'!Z62/'Tav27'!Z$115*100</f>
        <v>0.86727605118829976</v>
      </c>
      <c r="AA62" s="299">
        <f>'Tav27'!AA62/'Tav27'!AA$115*100</f>
        <v>1.0102951269732328</v>
      </c>
      <c r="AB62" s="299">
        <f>'Tav27'!AB62/'Tav27'!AB$115*100</f>
        <v>1.0410054589310651</v>
      </c>
      <c r="AC62" s="299">
        <f>'Tav27'!AC62/'Tav27'!AC$115*100</f>
        <v>1.022140835691693</v>
      </c>
      <c r="AD62" s="299">
        <f>'Tav27'!AD62/'Tav27'!AD$115*100</f>
        <v>1.3887073585152268</v>
      </c>
      <c r="AE62" s="299">
        <f>'Tav27'!AE62/'Tav27'!AE$115*100</f>
        <v>1.3007960872053697</v>
      </c>
      <c r="AF62" s="299">
        <f>'Tav27'!AF62/'Tav27'!AF$115*100</f>
        <v>1.3546328443276003</v>
      </c>
      <c r="AH62" s="334">
        <f t="shared" si="1"/>
        <v>0.37841223154199399</v>
      </c>
      <c r="AI62" s="334">
        <f t="shared" si="2"/>
        <v>0.25979062827430455</v>
      </c>
      <c r="AJ62" s="334">
        <f t="shared" si="3"/>
        <v>0.33249200863590733</v>
      </c>
    </row>
    <row r="63" spans="1:36" x14ac:dyDescent="0.25">
      <c r="A63" s="376" t="s">
        <v>253</v>
      </c>
      <c r="B63" s="376">
        <v>3</v>
      </c>
      <c r="C63" s="384">
        <f>'Tav27'!C63/'Tav27'!C$115*100</f>
        <v>4.9102136866876194</v>
      </c>
      <c r="D63" s="384">
        <f>'Tav27'!D63/'Tav27'!D$115*100</f>
        <v>5.0829278908180866</v>
      </c>
      <c r="E63" s="299">
        <f>'Tav27'!E63/'Tav27'!E$115*100</f>
        <v>4.9683976812747748</v>
      </c>
      <c r="F63" s="299">
        <f>'Tav27'!F63/'Tav27'!F$115*100</f>
        <v>4.7413264391459009</v>
      </c>
      <c r="G63" s="299">
        <f>'Tav27'!G63/'Tav27'!G$115*100</f>
        <v>4.8474066466143348</v>
      </c>
      <c r="H63" s="299">
        <f>'Tav27'!H63/'Tav27'!H$115*100</f>
        <v>4.777361735002212</v>
      </c>
      <c r="I63" s="299">
        <f>'Tav27'!I63/'Tav27'!I$115*100</f>
        <v>4.684678875419138</v>
      </c>
      <c r="J63" s="299">
        <f>'Tav27'!J63/'Tav27'!J$115*100</f>
        <v>4.8295926849542807</v>
      </c>
      <c r="K63" s="299">
        <f>'Tav27'!K63/'Tav27'!K$115*100</f>
        <v>4.7340757112093392</v>
      </c>
      <c r="L63" s="299">
        <f>'Tav27'!L63/'Tav27'!L$115*100</f>
        <v>4.5596517856022878</v>
      </c>
      <c r="M63" s="299">
        <f>'Tav27'!M63/'Tav27'!M$115*100</f>
        <v>4.8807474797147776</v>
      </c>
      <c r="N63" s="299">
        <f>'Tav27'!N63/'Tav27'!N$115*100</f>
        <v>4.6681230324525913</v>
      </c>
      <c r="O63" s="299">
        <f>'Tav27'!O63/'Tav27'!O$115*100</f>
        <v>4.354192568034259</v>
      </c>
      <c r="P63" s="299">
        <f>'Tav27'!P63/'Tav27'!P$115*100</f>
        <v>4.5033254093325139</v>
      </c>
      <c r="Q63" s="299">
        <f>'Tav27'!Q63/'Tav27'!Q$115*100</f>
        <v>4.4050296369811255</v>
      </c>
      <c r="R63" s="299">
        <f>'Tav27'!R63/'Tav27'!R$115*100</f>
        <v>4.3756177924217461</v>
      </c>
      <c r="S63" s="299">
        <f>'Tav27'!S63/'Tav27'!S$115*100</f>
        <v>4.5882316640439385</v>
      </c>
      <c r="T63" s="299">
        <f>'Tav27'!T63/'Tav27'!T$115*100</f>
        <v>4.4496235594840456</v>
      </c>
      <c r="U63" s="299">
        <f>'Tav27'!U63/'Tav27'!U$115*100</f>
        <v>4.4337896448902141</v>
      </c>
      <c r="V63" s="299">
        <f>'Tav27'!V63/'Tav27'!V$115*100</f>
        <v>5.001452034461618</v>
      </c>
      <c r="W63" s="299">
        <f>'Tav27'!W63/'Tav27'!W$115*100</f>
        <v>4.6291770351937434</v>
      </c>
      <c r="X63" s="299">
        <f>'Tav27'!X63/'Tav27'!X$115*100</f>
        <v>4.7397518878101401</v>
      </c>
      <c r="Y63" s="299">
        <f>'Tav27'!Y63/'Tav27'!Y$115*100</f>
        <v>5.2933539930482851</v>
      </c>
      <c r="Z63" s="299">
        <f>'Tav27'!Z63/'Tav27'!Z$115*100</f>
        <v>4.9330895795246796</v>
      </c>
      <c r="AA63" s="299">
        <f>'Tav27'!AA63/'Tav27'!AA$115*100</f>
        <v>5.6609471516815377</v>
      </c>
      <c r="AB63" s="299">
        <f>'Tav27'!AB63/'Tav27'!AB$115*100</f>
        <v>6.7284499174812744</v>
      </c>
      <c r="AC63" s="299">
        <f>'Tav27'!AC63/'Tav27'!AC$115*100</f>
        <v>6.0829032795072413</v>
      </c>
      <c r="AD63" s="299">
        <f>'Tav27'!AD63/'Tav27'!AD$115*100</f>
        <v>5.7541497843419158</v>
      </c>
      <c r="AE63" s="299">
        <f>'Tav27'!AE63/'Tav27'!AE$115*100</f>
        <v>6.9514542900254952</v>
      </c>
      <c r="AF63" s="299">
        <f>'Tav27'!AF63/'Tav27'!AF$115*100</f>
        <v>6.2172630395954167</v>
      </c>
      <c r="AH63" s="334">
        <f t="shared" si="1"/>
        <v>9.3202632660378093E-2</v>
      </c>
      <c r="AI63" s="334">
        <f t="shared" si="2"/>
        <v>0.22300437254422079</v>
      </c>
      <c r="AJ63" s="334">
        <f t="shared" si="3"/>
        <v>0.13435976008817541</v>
      </c>
    </row>
    <row r="64" spans="1:36" x14ac:dyDescent="0.25">
      <c r="A64" s="376" t="s">
        <v>252</v>
      </c>
      <c r="B64" s="376">
        <v>8</v>
      </c>
      <c r="C64" s="384">
        <f>'Tav27'!C64/'Tav27'!C$115*100</f>
        <v>0.87338313565077308</v>
      </c>
      <c r="D64" s="384">
        <f>'Tav27'!D64/'Tav27'!D$115*100</f>
        <v>0.87202524365411227</v>
      </c>
      <c r="E64" s="299">
        <f>'Tav27'!E64/'Tav27'!E$115*100</f>
        <v>0.87292568873156096</v>
      </c>
      <c r="F64" s="299">
        <f>'Tav27'!F64/'Tav27'!F$115*100</f>
        <v>0.86523310342224691</v>
      </c>
      <c r="G64" s="299">
        <f>'Tav27'!G64/'Tav27'!G$115*100</f>
        <v>0.85466950333797953</v>
      </c>
      <c r="H64" s="299">
        <f>'Tav27'!H64/'Tav27'!H$115*100</f>
        <v>0.86164466347262103</v>
      </c>
      <c r="I64" s="299">
        <f>'Tav27'!I64/'Tav27'!I$115*100</f>
        <v>0.9199552918923567</v>
      </c>
      <c r="J64" s="299">
        <f>'Tav27'!J64/'Tav27'!J$115*100</f>
        <v>0.86242726517040735</v>
      </c>
      <c r="K64" s="299">
        <f>'Tav27'!K64/'Tav27'!K$115*100</f>
        <v>0.9003456874079111</v>
      </c>
      <c r="L64" s="299">
        <f>'Tav27'!L64/'Tav27'!L$115*100</f>
        <v>0.94203534827711644</v>
      </c>
      <c r="M64" s="299">
        <f>'Tav27'!M64/'Tav27'!M$115*100</f>
        <v>0.95156134743053844</v>
      </c>
      <c r="N64" s="299">
        <f>'Tav27'!N64/'Tav27'!N$115*100</f>
        <v>0.94525338272794468</v>
      </c>
      <c r="O64" s="299">
        <f>'Tav27'!O64/'Tav27'!O$115*100</f>
        <v>0.95317032739328633</v>
      </c>
      <c r="P64" s="299">
        <f>'Tav27'!P64/'Tav27'!P$115*100</f>
        <v>0.90547290258821012</v>
      </c>
      <c r="Q64" s="299">
        <f>'Tav27'!Q64/'Tav27'!Q$115*100</f>
        <v>0.93691101621611783</v>
      </c>
      <c r="R64" s="299">
        <f>'Tav27'!R64/'Tav27'!R$115*100</f>
        <v>0.99505766062602963</v>
      </c>
      <c r="S64" s="299">
        <f>'Tav27'!S64/'Tav27'!S$115*100</f>
        <v>1.0151501126230369</v>
      </c>
      <c r="T64" s="299">
        <f>'Tav27'!T64/'Tav27'!T$115*100</f>
        <v>1.0020513591596945</v>
      </c>
      <c r="U64" s="299">
        <f>'Tav27'!U64/'Tav27'!U$115*100</f>
        <v>0.95723773380319876</v>
      </c>
      <c r="V64" s="299">
        <f>'Tav27'!V64/'Tav27'!V$115*100</f>
        <v>0.97447646090800555</v>
      </c>
      <c r="W64" s="299">
        <f>'Tav27'!W64/'Tav27'!W$115*100</f>
        <v>0.96316210451475293</v>
      </c>
      <c r="X64" s="299">
        <f>'Tav27'!X64/'Tav27'!X$115*100</f>
        <v>0.99110032362459544</v>
      </c>
      <c r="Y64" s="299">
        <f>'Tav27'!Y64/'Tav27'!Y$115*100</f>
        <v>0.96737719334980521</v>
      </c>
      <c r="Z64" s="299">
        <f>'Tav27'!Z64/'Tav27'!Z$115*100</f>
        <v>0.98281535648994511</v>
      </c>
      <c r="AA64" s="299">
        <f>'Tav27'!AA64/'Tav27'!AA$115*100</f>
        <v>1.0569663692518874</v>
      </c>
      <c r="AB64" s="299">
        <f>'Tav27'!AB64/'Tav27'!AB$115*100</f>
        <v>1.015615081883966</v>
      </c>
      <c r="AC64" s="299">
        <f>'Tav27'!AC64/'Tav27'!AC$115*100</f>
        <v>1.0404528050607624</v>
      </c>
      <c r="AD64" s="299">
        <f>'Tav27'!AD64/'Tav27'!AD$115*100</f>
        <v>1.0260096719383087</v>
      </c>
      <c r="AE64" s="299">
        <f>'Tav27'!AE64/'Tav27'!AE$115*100</f>
        <v>0.88974452364847278</v>
      </c>
      <c r="AF64" s="299">
        <f>'Tav27'!AF64/'Tav27'!AF$115*100</f>
        <v>0.97332878444279447</v>
      </c>
      <c r="AH64" s="334">
        <f t="shared" si="1"/>
        <v>-3.0956697313578641E-2</v>
      </c>
      <c r="AI64" s="334">
        <f t="shared" si="2"/>
        <v>-0.1258705582354932</v>
      </c>
      <c r="AJ64" s="334">
        <f t="shared" si="3"/>
        <v>-6.7124020617967961E-2</v>
      </c>
    </row>
    <row r="65" spans="1:36" x14ac:dyDescent="0.25">
      <c r="A65" s="376" t="s">
        <v>251</v>
      </c>
      <c r="B65" s="376">
        <v>3</v>
      </c>
      <c r="C65" s="384">
        <f>'Tav27'!C65/'Tav27'!C$115*100</f>
        <v>0.50539349621744556</v>
      </c>
      <c r="D65" s="384">
        <f>'Tav27'!D65/'Tav27'!D$115*100</f>
        <v>0.48031336949932385</v>
      </c>
      <c r="E65" s="299">
        <f>'Tav27'!E65/'Tav27'!E$115*100</f>
        <v>0.49694449826409798</v>
      </c>
      <c r="F65" s="299">
        <f>'Tav27'!F65/'Tav27'!F$115*100</f>
        <v>0.66142683260522916</v>
      </c>
      <c r="G65" s="299">
        <f>'Tav27'!G65/'Tav27'!G$115*100</f>
        <v>0.6859364683442154</v>
      </c>
      <c r="H65" s="299">
        <f>'Tav27'!H65/'Tav27'!H$115*100</f>
        <v>0.66975272106512496</v>
      </c>
      <c r="I65" s="299">
        <f>'Tav27'!I65/'Tav27'!I$115*100</f>
        <v>0.70931132318803192</v>
      </c>
      <c r="J65" s="299">
        <f>'Tav27'!J65/'Tav27'!J$115*100</f>
        <v>0.69201995012468831</v>
      </c>
      <c r="K65" s="299">
        <f>'Tav27'!K65/'Tav27'!K$115*100</f>
        <v>0.70341720503230187</v>
      </c>
      <c r="L65" s="299">
        <f>'Tav27'!L65/'Tav27'!L$115*100</f>
        <v>0.69241479660315342</v>
      </c>
      <c r="M65" s="299">
        <f>'Tav27'!M65/'Tav27'!M$115*100</f>
        <v>0.60978608310794202</v>
      </c>
      <c r="N65" s="299">
        <f>'Tav27'!N65/'Tav27'!N$115*100</f>
        <v>0.66450149928150781</v>
      </c>
      <c r="O65" s="299">
        <f>'Tav27'!O65/'Tav27'!O$115*100</f>
        <v>0.86337891974029557</v>
      </c>
      <c r="P65" s="299">
        <f>'Tav27'!P65/'Tav27'!P$115*100</f>
        <v>0.7371991773284543</v>
      </c>
      <c r="Q65" s="299">
        <f>'Tav27'!Q65/'Tav27'!Q$115*100</f>
        <v>0.82036620564696017</v>
      </c>
      <c r="R65" s="299">
        <f>'Tav27'!R65/'Tav27'!R$115*100</f>
        <v>0.78418451400329492</v>
      </c>
      <c r="S65" s="299">
        <f>'Tav27'!S65/'Tav27'!S$115*100</f>
        <v>0.77756178839211332</v>
      </c>
      <c r="T65" s="299">
        <f>'Tav27'!T65/'Tav27'!T$115*100</f>
        <v>0.7818793027526878</v>
      </c>
      <c r="U65" s="299">
        <f>'Tav27'!U65/'Tav27'!U$115*100</f>
        <v>0.91827053402005965</v>
      </c>
      <c r="V65" s="299">
        <f>'Tav27'!V65/'Tav27'!V$115*100</f>
        <v>0.8550869607305347</v>
      </c>
      <c r="W65" s="299">
        <f>'Tav27'!W65/'Tav27'!W$115*100</f>
        <v>0.89650728759331677</v>
      </c>
      <c r="X65" s="299">
        <f>'Tav27'!X65/'Tav27'!X$115*100</f>
        <v>1.0832434376123696</v>
      </c>
      <c r="Y65" s="299">
        <f>'Tav27'!Y65/'Tav27'!Y$115*100</f>
        <v>0.89199715230956067</v>
      </c>
      <c r="Z65" s="299">
        <f>'Tav27'!Z65/'Tav27'!Z$115*100</f>
        <v>1.0164533820840951</v>
      </c>
      <c r="AA65" s="299">
        <f>'Tav27'!AA65/'Tav27'!AA$115*100</f>
        <v>0.82635552505147569</v>
      </c>
      <c r="AB65" s="299">
        <f>'Tav27'!AB65/'Tav27'!AB$115*100</f>
        <v>0.76594304092082433</v>
      </c>
      <c r="AC65" s="299">
        <f>'Tav27'!AC65/'Tav27'!AC$115*100</f>
        <v>0.80406192775095719</v>
      </c>
      <c r="AD65" s="299">
        <f>'Tav27'!AD65/'Tav27'!AD$115*100</f>
        <v>0.90511044307933597</v>
      </c>
      <c r="AE65" s="299">
        <f>'Tav27'!AE65/'Tav27'!AE$115*100</f>
        <v>0.81169675841615063</v>
      </c>
      <c r="AF65" s="299">
        <f>'Tav27'!AF65/'Tav27'!AF$115*100</f>
        <v>0.86897188384274215</v>
      </c>
      <c r="AH65" s="334">
        <f t="shared" si="1"/>
        <v>7.8754918027860277E-2</v>
      </c>
      <c r="AI65" s="334">
        <f t="shared" si="2"/>
        <v>4.5753717495326307E-2</v>
      </c>
      <c r="AJ65" s="334">
        <f t="shared" si="3"/>
        <v>6.4909956091784959E-2</v>
      </c>
    </row>
    <row r="66" spans="1:36" x14ac:dyDescent="0.25">
      <c r="A66" s="376" t="s">
        <v>250</v>
      </c>
      <c r="B66" s="376">
        <v>15</v>
      </c>
      <c r="C66" s="384">
        <f>'Tav27'!C66/'Tav27'!C$115*100</f>
        <v>7.9702133708166842</v>
      </c>
      <c r="D66" s="384">
        <f>'Tav27'!D66/'Tav27'!D$115*100</f>
        <v>7.6430447826154548</v>
      </c>
      <c r="E66" s="299">
        <f>'Tav27'!E66/'Tav27'!E$115*100</f>
        <v>7.8599967533657651</v>
      </c>
      <c r="F66" s="299">
        <f>'Tav27'!F66/'Tav27'!F$115*100</f>
        <v>8.2098072332355194</v>
      </c>
      <c r="G66" s="299">
        <f>'Tav27'!G66/'Tav27'!G$115*100</f>
        <v>7.8057369231897873</v>
      </c>
      <c r="H66" s="299">
        <f>'Tav27'!H66/'Tav27'!H$115*100</f>
        <v>8.0725451226426248</v>
      </c>
      <c r="I66" s="299">
        <f>'Tav27'!I66/'Tav27'!I$115*100</f>
        <v>8.0109190955205918</v>
      </c>
      <c r="J66" s="299">
        <f>'Tav27'!J66/'Tav27'!J$115*100</f>
        <v>7.7285951787198677</v>
      </c>
      <c r="K66" s="299">
        <f>'Tav27'!K66/'Tav27'!K$115*100</f>
        <v>7.9146832143261934</v>
      </c>
      <c r="L66" s="299">
        <f>'Tav27'!L66/'Tav27'!L$115*100</f>
        <v>8.1233301137717788</v>
      </c>
      <c r="M66" s="299">
        <f>'Tav27'!M66/'Tav27'!M$115*100</f>
        <v>7.693631669535284</v>
      </c>
      <c r="N66" s="299">
        <f>'Tav27'!N66/'Tav27'!N$115*100</f>
        <v>7.9781711257486023</v>
      </c>
      <c r="O66" s="299">
        <f>'Tav27'!O66/'Tav27'!O$115*100</f>
        <v>8.5384721646636272</v>
      </c>
      <c r="P66" s="299">
        <f>'Tav27'!P66/'Tav27'!P$115*100</f>
        <v>7.767301477069366</v>
      </c>
      <c r="Q66" s="299">
        <f>'Tav27'!Q66/'Tav27'!Q$115*100</f>
        <v>8.2755920567427541</v>
      </c>
      <c r="R66" s="299">
        <f>'Tav27'!R66/'Tav27'!R$115*100</f>
        <v>8.3344316309719932</v>
      </c>
      <c r="S66" s="299">
        <f>'Tav27'!S66/'Tav27'!S$115*100</f>
        <v>7.7632756333117348</v>
      </c>
      <c r="T66" s="299">
        <f>'Tav27'!T66/'Tav27'!T$115*100</f>
        <v>8.1356259867467173</v>
      </c>
      <c r="U66" s="299">
        <f>'Tav27'!U66/'Tav27'!U$115*100</f>
        <v>8.484684196259149</v>
      </c>
      <c r="V66" s="299">
        <f>'Tav27'!V66/'Tav27'!V$115*100</f>
        <v>7.6441547546061761</v>
      </c>
      <c r="W66" s="299">
        <f>'Tav27'!W66/'Tav27'!W$115*100</f>
        <v>8.1952097404905793</v>
      </c>
      <c r="X66" s="299">
        <f>'Tav27'!X66/'Tav27'!X$115*100</f>
        <v>9.0075512405609484</v>
      </c>
      <c r="Y66" s="299">
        <f>'Tav27'!Y66/'Tav27'!Y$115*100</f>
        <v>7.9567821098035934</v>
      </c>
      <c r="Z66" s="299">
        <f>'Tav27'!Z66/'Tav27'!Z$115*100</f>
        <v>8.6405850091407679</v>
      </c>
      <c r="AA66" s="299">
        <f>'Tav27'!AA66/'Tav27'!AA$115*100</f>
        <v>9.1805078929306791</v>
      </c>
      <c r="AB66" s="299">
        <f>'Tav27'!AB66/'Tav27'!AB$115*100</f>
        <v>7.9091024501713845</v>
      </c>
      <c r="AC66" s="299">
        <f>'Tav27'!AC66/'Tav27'!AC$115*100</f>
        <v>8.6782087564508075</v>
      </c>
      <c r="AD66" s="299">
        <f>'Tav27'!AD66/'Tav27'!AD$115*100</f>
        <v>9.005358776630505</v>
      </c>
      <c r="AE66" s="299">
        <f>'Tav27'!AE66/'Tav27'!AE$115*100</f>
        <v>7.4977886466517516</v>
      </c>
      <c r="AF66" s="299">
        <f>'Tav27'!AF66/'Tav27'!AF$115*100</f>
        <v>8.4248128599811363</v>
      </c>
      <c r="AH66" s="334">
        <f t="shared" si="1"/>
        <v>-0.17514911630017416</v>
      </c>
      <c r="AI66" s="334">
        <f t="shared" si="2"/>
        <v>-0.41131380351963287</v>
      </c>
      <c r="AJ66" s="334">
        <f t="shared" si="3"/>
        <v>-0.2533958964696712</v>
      </c>
    </row>
    <row r="67" spans="1:36" x14ac:dyDescent="0.25">
      <c r="A67" s="376" t="s">
        <v>249</v>
      </c>
      <c r="B67" s="376">
        <v>1</v>
      </c>
      <c r="C67" s="384">
        <f>'Tav27'!C67/'Tav27'!C$115*100</f>
        <v>0.55672252317702986</v>
      </c>
      <c r="D67" s="384">
        <f>'Tav27'!D67/'Tav27'!D$115*100</f>
        <v>0.54559868185845517</v>
      </c>
      <c r="E67" s="299">
        <f>'Tav27'!E67/'Tav27'!E$115*100</f>
        <v>0.55297512135604576</v>
      </c>
      <c r="F67" s="299">
        <f>'Tav27'!F67/'Tav27'!F$115*100</f>
        <v>0.55858014964664149</v>
      </c>
      <c r="G67" s="299">
        <f>'Tav27'!G67/'Tav27'!G$115*100</f>
        <v>0.50069694079671345</v>
      </c>
      <c r="H67" s="299">
        <f>'Tav27'!H67/'Tav27'!H$115*100</f>
        <v>0.53891730578728647</v>
      </c>
      <c r="I67" s="299">
        <f>'Tav27'!I67/'Tav27'!I$115*100</f>
        <v>0.60183991058378472</v>
      </c>
      <c r="J67" s="299">
        <f>'Tav27'!J67/'Tav27'!J$115*100</f>
        <v>0.5548628428927681</v>
      </c>
      <c r="K67" s="299">
        <f>'Tav27'!K67/'Tav27'!K$115*100</f>
        <v>0.58582681627564326</v>
      </c>
      <c r="L67" s="299">
        <f>'Tav27'!L67/'Tav27'!L$115*100</f>
        <v>0.58579295292332012</v>
      </c>
      <c r="M67" s="299">
        <f>'Tav27'!M67/'Tav27'!M$115*100</f>
        <v>0.54339808212441598</v>
      </c>
      <c r="N67" s="299">
        <f>'Tav27'!N67/'Tav27'!N$115*100</f>
        <v>0.57147128938209668</v>
      </c>
      <c r="O67" s="299">
        <f>'Tav27'!O67/'Tav27'!O$115*100</f>
        <v>0.47244094488188976</v>
      </c>
      <c r="P67" s="299">
        <f>'Tav27'!P67/'Tav27'!P$115*100</f>
        <v>0.49413712973102919</v>
      </c>
      <c r="Q67" s="299">
        <f>'Tav27'!Q67/'Tav27'!Q$115*100</f>
        <v>0.47983683726520315</v>
      </c>
      <c r="R67" s="299">
        <f>'Tav27'!R67/'Tav27'!R$115*100</f>
        <v>0.5749588138385503</v>
      </c>
      <c r="S67" s="299">
        <f>'Tav27'!S67/'Tav27'!S$115*100</f>
        <v>0.55231571477058838</v>
      </c>
      <c r="T67" s="299">
        <f>'Tav27'!T67/'Tav27'!T$115*100</f>
        <v>0.56707729650194938</v>
      </c>
      <c r="U67" s="299">
        <f>'Tav27'!U67/'Tav27'!U$115*100</f>
        <v>0.57264841420439139</v>
      </c>
      <c r="V67" s="299">
        <f>'Tav27'!V67/'Tav27'!V$115*100</f>
        <v>0.70988351456874577</v>
      </c>
      <c r="W67" s="299">
        <f>'Tav27'!W67/'Tav27'!W$115*100</f>
        <v>0.61988979736935657</v>
      </c>
      <c r="X67" s="299">
        <f>'Tav27'!X67/'Tav27'!X$115*100</f>
        <v>0.5640956490471053</v>
      </c>
      <c r="Y67" s="299">
        <f>'Tav27'!Y67/'Tav27'!Y$115*100</f>
        <v>0.61141588843753925</v>
      </c>
      <c r="Z67" s="299">
        <f>'Tav27'!Z67/'Tav27'!Z$115*100</f>
        <v>0.58062157221206578</v>
      </c>
      <c r="AA67" s="299">
        <f>'Tav27'!AA67/'Tav27'!AA$115*100</f>
        <v>0.61770761839396016</v>
      </c>
      <c r="AB67" s="299">
        <f>'Tav27'!AB67/'Tav27'!AB$115*100</f>
        <v>0.5035758114341331</v>
      </c>
      <c r="AC67" s="299">
        <f>'Tav27'!AC67/'Tav27'!AC$115*100</f>
        <v>0.57266522390544361</v>
      </c>
      <c r="AD67" s="299">
        <f>'Tav27'!AD67/'Tav27'!AD$115*100</f>
        <v>0.57182067703568162</v>
      </c>
      <c r="AE67" s="299">
        <f>'Tav27'!AE67/'Tav27'!AE$115*100</f>
        <v>0.62958530620739883</v>
      </c>
      <c r="AF67" s="299">
        <f>'Tav27'!AF67/'Tav27'!AF$115*100</f>
        <v>0.59403158803106626</v>
      </c>
      <c r="AH67" s="334">
        <f t="shared" si="1"/>
        <v>-4.5886941358278532E-2</v>
      </c>
      <c r="AI67" s="334">
        <f t="shared" si="2"/>
        <v>0.12600949477326573</v>
      </c>
      <c r="AJ67" s="334">
        <f t="shared" si="3"/>
        <v>2.136636412562265E-2</v>
      </c>
    </row>
    <row r="68" spans="1:36" x14ac:dyDescent="0.25">
      <c r="A68" s="376" t="s">
        <v>248</v>
      </c>
      <c r="B68" s="376">
        <v>20</v>
      </c>
      <c r="C68" s="384">
        <f>'Tav27'!C68/'Tav27'!C$115*100</f>
        <v>0.31034319377102515</v>
      </c>
      <c r="D68" s="384">
        <f>'Tav27'!D68/'Tav27'!D$115*100</f>
        <v>0.28445743242192961</v>
      </c>
      <c r="E68" s="299">
        <f>'Tav27'!E68/'Tav27'!E$115*100</f>
        <v>0.3016227934669341</v>
      </c>
      <c r="F68" s="299">
        <f>'Tav27'!F68/'Tav27'!F$115*100</f>
        <v>0.26513686157213889</v>
      </c>
      <c r="G68" s="299">
        <f>'Tav27'!G68/'Tav27'!G$115*100</f>
        <v>0.27694226395715649</v>
      </c>
      <c r="H68" s="299">
        <f>'Tav27'!H68/'Tav27'!H$115*100</f>
        <v>0.26914714000012463</v>
      </c>
      <c r="I68" s="299">
        <f>'Tav27'!I68/'Tav27'!I$115*100</f>
        <v>0.25148310549393865</v>
      </c>
      <c r="J68" s="299">
        <f>'Tav27'!J68/'Tav27'!J$115*100</f>
        <v>0.27639235245220284</v>
      </c>
      <c r="K68" s="299">
        <f>'Tav27'!K68/'Tav27'!K$115*100</f>
        <v>0.2599739317692395</v>
      </c>
      <c r="L68" s="299">
        <f>'Tav27'!L68/'Tav27'!L$115*100</f>
        <v>0.29101491451436884</v>
      </c>
      <c r="M68" s="299">
        <f>'Tav27'!M68/'Tav27'!M$115*100</f>
        <v>0.28030489304155398</v>
      </c>
      <c r="N68" s="299">
        <f>'Tav27'!N68/'Tav27'!N$115*100</f>
        <v>0.28739689843925215</v>
      </c>
      <c r="O68" s="299">
        <f>'Tav27'!O68/'Tav27'!O$115*100</f>
        <v>0.26799281668738778</v>
      </c>
      <c r="P68" s="299">
        <f>'Tav27'!P68/'Tav27'!P$115*100</f>
        <v>0.24840407062154435</v>
      </c>
      <c r="Q68" s="299">
        <f>'Tav27'!Q68/'Tav27'!Q$115*100</f>
        <v>0.26131531744803288</v>
      </c>
      <c r="R68" s="299">
        <f>'Tav27'!R68/'Tav27'!R$115*100</f>
        <v>0.28336079077429988</v>
      </c>
      <c r="S68" s="299">
        <f>'Tav27'!S68/'Tav27'!S$115*100</f>
        <v>0.31472739053966492</v>
      </c>
      <c r="T68" s="299">
        <f>'Tav27'!T68/'Tav27'!T$115*100</f>
        <v>0.29427874856351161</v>
      </c>
      <c r="U68" s="299">
        <f>'Tav27'!U68/'Tav27'!U$115*100</f>
        <v>0.27107617240444565</v>
      </c>
      <c r="V68" s="299">
        <f>'Tav27'!V68/'Tav27'!V$115*100</f>
        <v>0.30008712206769705</v>
      </c>
      <c r="W68" s="299">
        <f>'Tav27'!W68/'Tav27'!W$115*100</f>
        <v>0.28106114468538929</v>
      </c>
      <c r="X68" s="299">
        <f>'Tav27'!X68/'Tav27'!X$115*100</f>
        <v>0.17529665587918017</v>
      </c>
      <c r="Y68" s="299">
        <f>'Tav27'!Y68/'Tav27'!Y$115*100</f>
        <v>0.25964236358306458</v>
      </c>
      <c r="Z68" s="299">
        <f>'Tav27'!Z68/'Tav27'!Z$115*100</f>
        <v>0.20475319926873858</v>
      </c>
      <c r="AA68" s="299">
        <f>'Tav27'!AA68/'Tav27'!AA$115*100</f>
        <v>0.23610157858613587</v>
      </c>
      <c r="AB68" s="299">
        <f>'Tav27'!AB68/'Tav27'!AB$115*100</f>
        <v>0.27506241801024078</v>
      </c>
      <c r="AC68" s="299">
        <f>'Tav27'!AC68/'Tav27'!AC$115*100</f>
        <v>0.25137339770268019</v>
      </c>
      <c r="AD68" s="299">
        <f>'Tav27'!AD68/'Tav27'!AD$115*100</f>
        <v>0.22546072408835444</v>
      </c>
      <c r="AE68" s="299">
        <f>'Tav27'!AE68/'Tav27'!AE$115*100</f>
        <v>0.32780061397575316</v>
      </c>
      <c r="AF68" s="299">
        <f>'Tav27'!AF68/'Tav27'!AF$115*100</f>
        <v>0.26490597844628633</v>
      </c>
      <c r="AH68" s="334">
        <f t="shared" si="1"/>
        <v>-1.0640854497781432E-2</v>
      </c>
      <c r="AI68" s="334">
        <f t="shared" si="2"/>
        <v>5.273819596551238E-2</v>
      </c>
      <c r="AJ68" s="334">
        <f t="shared" si="3"/>
        <v>1.3532580743606137E-2</v>
      </c>
    </row>
    <row r="69" spans="1:36" x14ac:dyDescent="0.25">
      <c r="A69" s="376" t="s">
        <v>247</v>
      </c>
      <c r="B69" s="376">
        <v>20</v>
      </c>
      <c r="C69" s="384">
        <f>'Tav27'!C69/'Tav27'!C$115*100</f>
        <v>0.23374449200056854</v>
      </c>
      <c r="D69" s="384">
        <f>'Tav27'!D69/'Tav27'!D$115*100</f>
        <v>0.16632210529588237</v>
      </c>
      <c r="E69" s="299">
        <f>'Tav27'!E69/'Tav27'!E$115*100</f>
        <v>0.21103122529023341</v>
      </c>
      <c r="F69" s="299">
        <f>'Tav27'!F69/'Tav27'!F$115*100</f>
        <v>0.20946755611749054</v>
      </c>
      <c r="G69" s="299">
        <f>'Tav27'!G69/'Tav27'!G$115*100</f>
        <v>0.1705670897219573</v>
      </c>
      <c r="H69" s="299">
        <f>'Tav27'!H69/'Tav27'!H$115*100</f>
        <v>0.19625312291675751</v>
      </c>
      <c r="I69" s="299">
        <f>'Tav27'!I69/'Tav27'!I$115*100</f>
        <v>0.23858653598142895</v>
      </c>
      <c r="J69" s="299">
        <f>'Tav27'!J69/'Tav27'!J$115*100</f>
        <v>0.17248545303408147</v>
      </c>
      <c r="K69" s="299">
        <f>'Tav27'!K69/'Tav27'!K$115*100</f>
        <v>0.21605462994446334</v>
      </c>
      <c r="L69" s="299">
        <f>'Tav27'!L69/'Tav27'!L$115*100</f>
        <v>0.22955055756952372</v>
      </c>
      <c r="M69" s="299">
        <f>'Tav27'!M69/'Tav27'!M$115*100</f>
        <v>0.18441111384312761</v>
      </c>
      <c r="N69" s="299">
        <f>'Tav27'!N69/'Tav27'!N$115*100</f>
        <v>0.21430173351828624</v>
      </c>
      <c r="O69" s="299">
        <f>'Tav27'!O69/'Tav27'!O$115*100</f>
        <v>0.22793203481143803</v>
      </c>
      <c r="P69" s="299">
        <f>'Tav27'!P69/'Tav27'!P$115*100</f>
        <v>0.22703597852506743</v>
      </c>
      <c r="Q69" s="299">
        <f>'Tav27'!Q69/'Tav27'!Q$115*100</f>
        <v>0.22762658314288575</v>
      </c>
      <c r="R69" s="299">
        <f>'Tav27'!R69/'Tav27'!R$115*100</f>
        <v>0.2701812191103789</v>
      </c>
      <c r="S69" s="299">
        <f>'Tav27'!S69/'Tav27'!S$115*100</f>
        <v>0.25301613749267182</v>
      </c>
      <c r="T69" s="299">
        <f>'Tav27'!T69/'Tav27'!T$115*100</f>
        <v>0.26420646768840822</v>
      </c>
      <c r="U69" s="299">
        <f>'Tav27'!U69/'Tav27'!U$115*100</f>
        <v>0.25752236378422338</v>
      </c>
      <c r="V69" s="299">
        <f>'Tav27'!V69/'Tav27'!V$115*100</f>
        <v>0.28718014907553807</v>
      </c>
      <c r="W69" s="299">
        <f>'Tav27'!W69/'Tav27'!W$115*100</f>
        <v>0.26773018130110204</v>
      </c>
      <c r="X69" s="299">
        <f>'Tav27'!X69/'Tav27'!X$115*100</f>
        <v>0.22923408845738941</v>
      </c>
      <c r="Y69" s="299">
        <f>'Tav27'!Y69/'Tav27'!Y$115*100</f>
        <v>0.26801792369864735</v>
      </c>
      <c r="Z69" s="299">
        <f>'Tav27'!Z69/'Tav27'!Z$115*100</f>
        <v>0.24277879341864714</v>
      </c>
      <c r="AA69" s="299">
        <f>'Tav27'!AA69/'Tav27'!AA$115*100</f>
        <v>0.19492107069320522</v>
      </c>
      <c r="AB69" s="299">
        <f>'Tav27'!AB69/'Tav27'!AB$115*100</f>
        <v>0.23274512293174221</v>
      </c>
      <c r="AC69" s="299">
        <f>'Tav27'!AC69/'Tav27'!AC$115*100</f>
        <v>0.20975528550024972</v>
      </c>
      <c r="AD69" s="299">
        <f>'Tav27'!AD69/'Tav27'!AD$115*100</f>
        <v>0.19932035028100903</v>
      </c>
      <c r="AE69" s="299">
        <f>'Tav27'!AE69/'Tav27'!AE$115*100</f>
        <v>0.28097195483635984</v>
      </c>
      <c r="AF69" s="299">
        <f>'Tav27'!AF69/'Tav27'!AF$115*100</f>
        <v>0.23078929940396156</v>
      </c>
      <c r="AH69" s="334">
        <f t="shared" si="1"/>
        <v>4.3992795878038116E-3</v>
      </c>
      <c r="AI69" s="334">
        <f t="shared" si="2"/>
        <v>4.8226831904617629E-2</v>
      </c>
      <c r="AJ69" s="334">
        <f t="shared" si="3"/>
        <v>2.1034013903711846E-2</v>
      </c>
    </row>
    <row r="70" spans="1:36" x14ac:dyDescent="0.25">
      <c r="A70" s="376" t="s">
        <v>246</v>
      </c>
      <c r="B70" s="376">
        <v>5</v>
      </c>
      <c r="C70" s="384">
        <f>'Tav27'!C70/'Tav27'!C$115*100</f>
        <v>0.76124895367752732</v>
      </c>
      <c r="D70" s="384">
        <f>'Tav27'!D70/'Tav27'!D$115*100</f>
        <v>0.67616930657671803</v>
      </c>
      <c r="E70" s="299">
        <f>'Tav27'!E70/'Tav27'!E$115*100</f>
        <v>0.7325873056601403</v>
      </c>
      <c r="F70" s="299">
        <f>'Tav27'!F70/'Tav27'!F$115*100</f>
        <v>0.73407999396129575</v>
      </c>
      <c r="G70" s="299">
        <f>'Tav27'!G70/'Tav27'!G$115*100</f>
        <v>0.63274888122661577</v>
      </c>
      <c r="H70" s="299">
        <f>'Tav27'!H70/'Tav27'!H$115*100</f>
        <v>0.69965795884291648</v>
      </c>
      <c r="I70" s="299">
        <f>'Tav27'!I70/'Tav27'!I$115*100</f>
        <v>0.79313902501934497</v>
      </c>
      <c r="J70" s="299">
        <f>'Tav27'!J70/'Tav27'!J$115*100</f>
        <v>0.63175394846217792</v>
      </c>
      <c r="K70" s="299">
        <f>'Tav27'!K70/'Tav27'!K$115*100</f>
        <v>0.73812762099059281</v>
      </c>
      <c r="L70" s="299">
        <f>'Tav27'!L70/'Tav27'!L$115*100</f>
        <v>0.76767727449480061</v>
      </c>
      <c r="M70" s="299">
        <f>'Tav27'!M70/'Tav27'!M$115*100</f>
        <v>0.69092697319891816</v>
      </c>
      <c r="N70" s="299">
        <f>'Tav27'!N70/'Tav27'!N$115*100</f>
        <v>0.74174979857298307</v>
      </c>
      <c r="O70" s="299">
        <f>'Tav27'!O70/'Tav27'!O$115*100</f>
        <v>0.72938251139660171</v>
      </c>
      <c r="P70" s="299">
        <f>'Tav27'!P70/'Tav27'!P$115*100</f>
        <v>0.59296455567723494</v>
      </c>
      <c r="Q70" s="299">
        <f>'Tav27'!Q70/'Tav27'!Q$115*100</f>
        <v>0.68287974942865726</v>
      </c>
      <c r="R70" s="299">
        <f>'Tav27'!R70/'Tav27'!R$115*100</f>
        <v>0.79901153212520581</v>
      </c>
      <c r="S70" s="299">
        <f>'Tav27'!S70/'Tav27'!S$115*100</f>
        <v>0.70967941004042079</v>
      </c>
      <c r="T70" s="299">
        <f>'Tav27'!T70/'Tav27'!T$115*100</f>
        <v>0.76791717234638979</v>
      </c>
      <c r="U70" s="299">
        <f>'Tav27'!U70/'Tav27'!U$115*100</f>
        <v>0.77426131743019788</v>
      </c>
      <c r="V70" s="299">
        <f>'Tav27'!V70/'Tav27'!V$115*100</f>
        <v>0.76151140653738181</v>
      </c>
      <c r="W70" s="299">
        <f>'Tav27'!W70/'Tav27'!W$115*100</f>
        <v>0.769863135442588</v>
      </c>
      <c r="X70" s="299">
        <f>'Tav27'!X70/'Tav27'!X$115*100</f>
        <v>0.85850413520316438</v>
      </c>
      <c r="Y70" s="299">
        <f>'Tav27'!Y70/'Tav27'!Y$115*100</f>
        <v>0.68260814941999248</v>
      </c>
      <c r="Z70" s="299">
        <f>'Tav27'!Z70/'Tav27'!Z$115*100</f>
        <v>0.79707495429616093</v>
      </c>
      <c r="AA70" s="299">
        <f>'Tav27'!AA70/'Tav27'!AA$115*100</f>
        <v>0.80439258750857923</v>
      </c>
      <c r="AB70" s="299">
        <f>'Tav27'!AB70/'Tav27'!AB$115*100</f>
        <v>0.69400363928737674</v>
      </c>
      <c r="AC70" s="299">
        <f>'Tav27'!AC70/'Tav27'!AC$115*100</f>
        <v>0.76077909106042951</v>
      </c>
      <c r="AD70" s="299">
        <f>'Tav27'!AD70/'Tav27'!AD$115*100</f>
        <v>0.83649196183505425</v>
      </c>
      <c r="AE70" s="299">
        <f>'Tav27'!AE70/'Tav27'!AE$115*100</f>
        <v>0.81169675841615063</v>
      </c>
      <c r="AF70" s="299">
        <f>'Tav27'!AF70/'Tav27'!AF$115*100</f>
        <v>0.82682775090810579</v>
      </c>
      <c r="AH70" s="334">
        <f t="shared" si="1"/>
        <v>3.2099374326475028E-2</v>
      </c>
      <c r="AI70" s="334">
        <f t="shared" si="2"/>
        <v>0.11769311912877389</v>
      </c>
      <c r="AJ70" s="334">
        <f t="shared" si="3"/>
        <v>6.6048659847676272E-2</v>
      </c>
    </row>
    <row r="71" spans="1:36" x14ac:dyDescent="0.25">
      <c r="A71" s="376" t="s">
        <v>245</v>
      </c>
      <c r="B71" s="376">
        <v>19</v>
      </c>
      <c r="C71" s="384">
        <f>'Tav27'!C71/'Tav27'!C$115*100</f>
        <v>2.8949571205205555</v>
      </c>
      <c r="D71" s="384">
        <f>'Tav27'!D71/'Tav27'!D$115*100</f>
        <v>3.157011176223711</v>
      </c>
      <c r="E71" s="299">
        <f>'Tav27'!E71/'Tav27'!E$115*100</f>
        <v>2.9832379416338948</v>
      </c>
      <c r="F71" s="299">
        <f>'Tav27'!F71/'Tav27'!F$115*100</f>
        <v>2.9382070709453401</v>
      </c>
      <c r="G71" s="299">
        <f>'Tav27'!G71/'Tav27'!G$115*100</f>
        <v>3.1710806250458514</v>
      </c>
      <c r="H71" s="299">
        <f>'Tav27'!H71/'Tav27'!H$115*100</f>
        <v>3.0173138866217672</v>
      </c>
      <c r="I71" s="299">
        <f>'Tav27'!I71/'Tav27'!I$115*100</f>
        <v>2.9651362737511824</v>
      </c>
      <c r="J71" s="299">
        <f>'Tav27'!J71/'Tav27'!J$115*100</f>
        <v>3.173316708229426</v>
      </c>
      <c r="K71" s="299">
        <f>'Tav27'!K71/'Tav27'!K$115*100</f>
        <v>3.0360988325966223</v>
      </c>
      <c r="L71" s="299">
        <f>'Tav27'!L71/'Tav27'!L$115*100</f>
        <v>2.8675004076717552</v>
      </c>
      <c r="M71" s="299">
        <f>'Tav27'!M71/'Tav27'!M$115*100</f>
        <v>3.1399065650356528</v>
      </c>
      <c r="N71" s="299">
        <f>'Tav27'!N71/'Tav27'!N$115*100</f>
        <v>2.959523552425015</v>
      </c>
      <c r="O71" s="299">
        <f>'Tav27'!O71/'Tav27'!O$115*100</f>
        <v>3.0418566100290096</v>
      </c>
      <c r="P71" s="299">
        <f>'Tav27'!P71/'Tav27'!P$115*100</f>
        <v>3.1330965036459308</v>
      </c>
      <c r="Q71" s="299">
        <f>'Tav27'!Q71/'Tav27'!Q$115*100</f>
        <v>3.0729588724289578</v>
      </c>
      <c r="R71" s="299">
        <f>'Tav27'!R71/'Tav27'!R$115*100</f>
        <v>3.0724876441515652</v>
      </c>
      <c r="S71" s="299">
        <f>'Tav27'!S71/'Tav27'!S$115*100</f>
        <v>3.085562652349656</v>
      </c>
      <c r="T71" s="299">
        <f>'Tav27'!T71/'Tav27'!T$115*100</f>
        <v>3.0770387395418273</v>
      </c>
      <c r="U71" s="299">
        <f>'Tav27'!U71/'Tav27'!U$115*100</f>
        <v>3.0292762266196802</v>
      </c>
      <c r="V71" s="299">
        <f>'Tav27'!V71/'Tav27'!V$115*100</f>
        <v>3.1460746668387594</v>
      </c>
      <c r="W71" s="299">
        <f>'Tav27'!W71/'Tav27'!W$115*100</f>
        <v>3.0694543192321366</v>
      </c>
      <c r="X71" s="299">
        <f>'Tav27'!X71/'Tav27'!X$115*100</f>
        <v>3.2609672779575694</v>
      </c>
      <c r="Y71" s="299">
        <f>'Tav27'!Y71/'Tav27'!Y$115*100</f>
        <v>3.304158465597387</v>
      </c>
      <c r="Z71" s="299">
        <f>'Tav27'!Z71/'Tav27'!Z$115*100</f>
        <v>3.2760511882998173</v>
      </c>
      <c r="AA71" s="299">
        <f>'Tav27'!AA71/'Tav27'!AA$115*100</f>
        <v>3.6650652024708306</v>
      </c>
      <c r="AB71" s="299">
        <f>'Tav27'!AB71/'Tav27'!AB$115*100</f>
        <v>3.7916296390334732</v>
      </c>
      <c r="AC71" s="299">
        <f>'Tav27'!AC71/'Tav27'!AC$115*100</f>
        <v>3.7140003329448974</v>
      </c>
      <c r="AD71" s="299">
        <f>'Tav27'!AD71/'Tav27'!AD$115*100</f>
        <v>3.5060776369102076</v>
      </c>
      <c r="AE71" s="299">
        <f>'Tav27'!AE71/'Tav27'!AE$115*100</f>
        <v>3.4705239606639267</v>
      </c>
      <c r="AF71" s="299">
        <f>'Tav27'!AF71/'Tav27'!AF$115*100</f>
        <v>3.4919424431555921</v>
      </c>
      <c r="AH71" s="334">
        <f t="shared" si="1"/>
        <v>-0.15898756556062299</v>
      </c>
      <c r="AI71" s="334">
        <f t="shared" si="2"/>
        <v>-0.32110567836954651</v>
      </c>
      <c r="AJ71" s="334">
        <f t="shared" si="3"/>
        <v>-0.2220578897893053</v>
      </c>
    </row>
    <row r="72" spans="1:36" x14ac:dyDescent="0.25">
      <c r="A72" s="376" t="s">
        <v>244</v>
      </c>
      <c r="B72" s="376">
        <v>8</v>
      </c>
      <c r="C72" s="384">
        <f>'Tav27'!C72/'Tav27'!C$115*100</f>
        <v>0.56067090986622858</v>
      </c>
      <c r="D72" s="384">
        <f>'Tav27'!D72/'Tav27'!D$115*100</f>
        <v>0.56891486484385922</v>
      </c>
      <c r="E72" s="299">
        <f>'Tav27'!E72/'Tav27'!E$115*100</f>
        <v>0.5634481350180921</v>
      </c>
      <c r="F72" s="299">
        <f>'Tav27'!F72/'Tav27'!F$115*100</f>
        <v>0.57273336289782328</v>
      </c>
      <c r="G72" s="299">
        <f>'Tav27'!G72/'Tav27'!G$115*100</f>
        <v>0.63825104541119504</v>
      </c>
      <c r="H72" s="299">
        <f>'Tav27'!H72/'Tav27'!H$115*100</f>
        <v>0.59498962662064581</v>
      </c>
      <c r="I72" s="299">
        <f>'Tav27'!I72/'Tav27'!I$115*100</f>
        <v>0.58142034218897765</v>
      </c>
      <c r="J72" s="299">
        <f>'Tav27'!J72/'Tav27'!J$115*100</f>
        <v>0.6608478802992519</v>
      </c>
      <c r="K72" s="299">
        <f>'Tav27'!K72/'Tav27'!K$115*100</f>
        <v>0.60849484302391477</v>
      </c>
      <c r="L72" s="299">
        <f>'Tav27'!L72/'Tav27'!L$115*100</f>
        <v>0.59457357534401223</v>
      </c>
      <c r="M72" s="299">
        <f>'Tav27'!M72/'Tav27'!M$115*100</f>
        <v>0.63683304647160077</v>
      </c>
      <c r="N72" s="299">
        <f>'Tav27'!N72/'Tav27'!N$115*100</f>
        <v>0.60884949871668148</v>
      </c>
      <c r="O72" s="299">
        <f>'Tav27'!O72/'Tav27'!O$115*100</f>
        <v>0.54841828981903573</v>
      </c>
      <c r="P72" s="299">
        <f>'Tav27'!P72/'Tav27'!P$115*100</f>
        <v>0.54488634846016182</v>
      </c>
      <c r="Q72" s="299">
        <f>'Tav27'!Q72/'Tav27'!Q$115*100</f>
        <v>0.54721430587549735</v>
      </c>
      <c r="R72" s="299">
        <f>'Tav27'!R72/'Tav27'!R$115*100</f>
        <v>0.50906095551894559</v>
      </c>
      <c r="S72" s="299">
        <f>'Tav27'!S72/'Tav27'!S$115*100</f>
        <v>0.5554012774229381</v>
      </c>
      <c r="T72" s="299">
        <f>'Tav27'!T72/'Tav27'!T$115*100</f>
        <v>0.52519090528305534</v>
      </c>
      <c r="U72" s="299">
        <f>'Tav27'!U72/'Tav27'!U$115*100</f>
        <v>0.45066413662239091</v>
      </c>
      <c r="V72" s="299">
        <f>'Tav27'!V72/'Tav27'!V$115*100</f>
        <v>0.54854635216675807</v>
      </c>
      <c r="W72" s="299">
        <f>'Tav27'!W72/'Tav27'!W$115*100</f>
        <v>0.48435833629576963</v>
      </c>
      <c r="X72" s="299">
        <f>'Tav27'!X72/'Tav27'!X$115*100</f>
        <v>0.52813736066163242</v>
      </c>
      <c r="Y72" s="299">
        <f>'Tav27'!Y72/'Tav27'!Y$115*100</f>
        <v>0.56953808785962567</v>
      </c>
      <c r="Z72" s="299">
        <f>'Tav27'!Z72/'Tav27'!Z$115*100</f>
        <v>0.5425959780621572</v>
      </c>
      <c r="AA72" s="299">
        <f>'Tav27'!AA72/'Tav27'!AA$115*100</f>
        <v>0.57103637611530544</v>
      </c>
      <c r="AB72" s="299">
        <f>'Tav27'!AB72/'Tav27'!AB$115*100</f>
        <v>0.4908806229105836</v>
      </c>
      <c r="AC72" s="299">
        <f>'Tav27'!AC72/'Tav27'!AC$115*100</f>
        <v>0.53937073414349923</v>
      </c>
      <c r="AD72" s="299">
        <f>'Tav27'!AD72/'Tav27'!AD$115*100</f>
        <v>0.57182067703568162</v>
      </c>
      <c r="AE72" s="299">
        <f>'Tav27'!AE72/'Tav27'!AE$115*100</f>
        <v>0.54113117227743379</v>
      </c>
      <c r="AF72" s="299">
        <f>'Tav27'!AF72/'Tav27'!AF$115*100</f>
        <v>0.55991490898874141</v>
      </c>
      <c r="AH72" s="334">
        <f t="shared" si="1"/>
        <v>7.8430092037617971E-4</v>
      </c>
      <c r="AI72" s="334">
        <f t="shared" si="2"/>
        <v>5.0250549366850195E-2</v>
      </c>
      <c r="AJ72" s="334">
        <f t="shared" si="3"/>
        <v>2.054417484524218E-2</v>
      </c>
    </row>
    <row r="73" spans="1:36" x14ac:dyDescent="0.25">
      <c r="A73" s="376" t="s">
        <v>243</v>
      </c>
      <c r="B73" s="376">
        <v>3</v>
      </c>
      <c r="C73" s="384">
        <f>'Tav27'!C73/'Tav27'!C$115*100</f>
        <v>1.0265805391916862</v>
      </c>
      <c r="D73" s="384">
        <f>'Tav27'!D73/'Tav27'!D$115*100</f>
        <v>1.0492282343431831</v>
      </c>
      <c r="E73" s="299">
        <f>'Tav27'!E73/'Tav27'!E$115*100</f>
        <v>1.0342100991270742</v>
      </c>
      <c r="F73" s="299">
        <f>'Tav27'!F73/'Tav27'!F$115*100</f>
        <v>1.0539426134380043</v>
      </c>
      <c r="G73" s="299">
        <f>'Tav27'!G73/'Tav27'!G$115*100</f>
        <v>1.1022668916440466</v>
      </c>
      <c r="H73" s="299">
        <f>'Tav27'!H73/'Tav27'!H$115*100</f>
        <v>1.0703583021301251</v>
      </c>
      <c r="I73" s="299">
        <f>'Tav27'!I73/'Tav27'!I$115*100</f>
        <v>1.041397988135156</v>
      </c>
      <c r="J73" s="299">
        <f>'Tav27'!J73/'Tav27'!J$115*100</f>
        <v>1.1305070656691605</v>
      </c>
      <c r="K73" s="299">
        <f>'Tav27'!K73/'Tav27'!K$115*100</f>
        <v>1.0717726396917149</v>
      </c>
      <c r="L73" s="299">
        <f>'Tav27'!L73/'Tav27'!L$115*100</f>
        <v>1.0586921890091694</v>
      </c>
      <c r="M73" s="299">
        <f>'Tav27'!M73/'Tav27'!M$115*100</f>
        <v>1.0941726088025572</v>
      </c>
      <c r="N73" s="299">
        <f>'Tav27'!N73/'Tav27'!N$115*100</f>
        <v>1.0706780407173295</v>
      </c>
      <c r="O73" s="299">
        <f>'Tav27'!O73/'Tav27'!O$115*100</f>
        <v>0.97941704655339135</v>
      </c>
      <c r="P73" s="299">
        <f>'Tav27'!P73/'Tav27'!P$115*100</f>
        <v>1.1458639386735758</v>
      </c>
      <c r="Q73" s="299">
        <f>'Tav27'!Q73/'Tav27'!Q$115*100</f>
        <v>1.0361562064664158</v>
      </c>
      <c r="R73" s="299">
        <f>'Tav27'!R73/'Tav27'!R$115*100</f>
        <v>0.95881383855024716</v>
      </c>
      <c r="S73" s="299">
        <f>'Tav27'!S73/'Tav27'!S$115*100</f>
        <v>1.1354870560646733</v>
      </c>
      <c r="T73" s="299">
        <f>'Tav27'!T73/'Tav27'!T$115*100</f>
        <v>1.0203095296910074</v>
      </c>
      <c r="U73" s="299">
        <f>'Tav27'!U73/'Tav27'!U$115*100</f>
        <v>0.91827053402005965</v>
      </c>
      <c r="V73" s="299">
        <f>'Tav27'!V73/'Tav27'!V$115*100</f>
        <v>1.1358136233099934</v>
      </c>
      <c r="W73" s="299">
        <f>'Tav27'!W73/'Tav27'!W$115*100</f>
        <v>0.99315677212939923</v>
      </c>
      <c r="X73" s="299">
        <f>'Tav27'!X73/'Tav27'!X$115*100</f>
        <v>1.0068320747932398</v>
      </c>
      <c r="Y73" s="299">
        <f>'Tav27'!Y73/'Tav27'!Y$115*100</f>
        <v>1.2521462372796179</v>
      </c>
      <c r="Z73" s="299">
        <f>'Tav27'!Z73/'Tav27'!Z$115*100</f>
        <v>1.0925045703839122</v>
      </c>
      <c r="AA73" s="299">
        <f>'Tav27'!AA73/'Tav27'!AA$115*100</f>
        <v>1.0679478380233356</v>
      </c>
      <c r="AB73" s="299">
        <f>'Tav27'!AB73/'Tav27'!AB$115*100</f>
        <v>1.3076044179256061</v>
      </c>
      <c r="AC73" s="299">
        <f>'Tav27'!AC73/'Tav27'!AC$115*100</f>
        <v>1.1636424171799566</v>
      </c>
      <c r="AD73" s="299">
        <f>'Tav27'!AD73/'Tav27'!AD$115*100</f>
        <v>1.068487779375245</v>
      </c>
      <c r="AE73" s="299">
        <f>'Tav27'!AE73/'Tav27'!AE$115*100</f>
        <v>1.5661584889952653</v>
      </c>
      <c r="AF73" s="299">
        <f>'Tav27'!AF73/'Tav27'!AF$115*100</f>
        <v>1.2603102610929378</v>
      </c>
      <c r="AH73" s="334">
        <f t="shared" si="1"/>
        <v>5.3994135190937875E-4</v>
      </c>
      <c r="AI73" s="334">
        <f t="shared" si="2"/>
        <v>0.25855407106965922</v>
      </c>
      <c r="AJ73" s="334">
        <f t="shared" si="3"/>
        <v>9.6667843912981111E-2</v>
      </c>
    </row>
    <row r="74" spans="1:36" x14ac:dyDescent="0.25">
      <c r="A74" s="376" t="s">
        <v>242</v>
      </c>
      <c r="B74" s="376">
        <v>10</v>
      </c>
      <c r="C74" s="384">
        <f>'Tav27'!C74/'Tav27'!C$115*100</f>
        <v>1.0952824675837454</v>
      </c>
      <c r="D74" s="384">
        <f>'Tav27'!D74/'Tav27'!D$115*100</f>
        <v>0.98705174638210569</v>
      </c>
      <c r="E74" s="299">
        <f>'Tav27'!E74/'Tav27'!E$115*100</f>
        <v>1.0588216812328832</v>
      </c>
      <c r="F74" s="299">
        <f>'Tav27'!F74/'Tav27'!F$115*100</f>
        <v>1.0473377805874529</v>
      </c>
      <c r="G74" s="299">
        <f>'Tav27'!G74/'Tav27'!G$115*100</f>
        <v>0.99405766268065432</v>
      </c>
      <c r="H74" s="299">
        <f>'Tav27'!H74/'Tav27'!H$115*100</f>
        <v>1.0292386001856617</v>
      </c>
      <c r="I74" s="299">
        <f>'Tav27'!I74/'Tav27'!I$115*100</f>
        <v>0.9199552918923567</v>
      </c>
      <c r="J74" s="299">
        <f>'Tav27'!J74/'Tav27'!J$115*100</f>
        <v>0.92477140482128006</v>
      </c>
      <c r="K74" s="299">
        <f>'Tav27'!K74/'Tav27'!K$115*100</f>
        <v>0.92159696248441569</v>
      </c>
      <c r="L74" s="299">
        <f>'Tav27'!L74/'Tav27'!L$115*100</f>
        <v>0.90942160785740267</v>
      </c>
      <c r="M74" s="299">
        <f>'Tav27'!M74/'Tav27'!M$115*100</f>
        <v>0.91959675436439647</v>
      </c>
      <c r="N74" s="299">
        <f>'Tav27'!N74/'Tav27'!N$115*100</f>
        <v>0.9128589346379713</v>
      </c>
      <c r="O74" s="299">
        <f>'Tav27'!O74/'Tav27'!O$115*100</f>
        <v>0.8744301699129714</v>
      </c>
      <c r="P74" s="299">
        <f>'Tav27'!P74/'Tav27'!P$115*100</f>
        <v>0.92951200619674668</v>
      </c>
      <c r="Q74" s="299">
        <f>'Tav27'!Q74/'Tav27'!Q$115*100</f>
        <v>0.89320671225268378</v>
      </c>
      <c r="R74" s="299">
        <f>'Tav27'!R74/'Tav27'!R$115*100</f>
        <v>0.90115321252059322</v>
      </c>
      <c r="S74" s="299">
        <f>'Tav27'!S74/'Tav27'!S$115*100</f>
        <v>0.95652442222839329</v>
      </c>
      <c r="T74" s="299">
        <f>'Tav27'!T74/'Tav27'!T$115*100</f>
        <v>0.92042659678441396</v>
      </c>
      <c r="U74" s="299">
        <f>'Tav27'!U74/'Tav27'!U$115*100</f>
        <v>0.89116291677961512</v>
      </c>
      <c r="V74" s="299">
        <f>'Tav27'!V74/'Tav27'!V$115*100</f>
        <v>0.98092994740408501</v>
      </c>
      <c r="W74" s="299">
        <f>'Tav27'!W74/'Tav27'!W$115*100</f>
        <v>0.92205830074653405</v>
      </c>
      <c r="X74" s="299">
        <f>'Tav27'!X74/'Tav27'!X$115*100</f>
        <v>0.93716289104638617</v>
      </c>
      <c r="Y74" s="299">
        <f>'Tav27'!Y74/'Tav27'!Y$115*100</f>
        <v>0.94643829306084848</v>
      </c>
      <c r="Z74" s="299">
        <f>'Tav27'!Z74/'Tav27'!Z$115*100</f>
        <v>0.94040219378427792</v>
      </c>
      <c r="AA74" s="299">
        <f>'Tav27'!AA74/'Tav27'!AA$115*100</f>
        <v>0.98833218943033629</v>
      </c>
      <c r="AB74" s="299">
        <f>'Tav27'!AB74/'Tav27'!AB$115*100</f>
        <v>0.89712665566417005</v>
      </c>
      <c r="AC74" s="299">
        <f>'Tav27'!AC74/'Tav27'!AC$115*100</f>
        <v>0.95222240719160978</v>
      </c>
      <c r="AD74" s="299">
        <f>'Tav27'!AD74/'Tav27'!AD$115*100</f>
        <v>1.0292772186642269</v>
      </c>
      <c r="AE74" s="299">
        <f>'Tav27'!AE74/'Tav27'!AE$115*100</f>
        <v>0.96779228888079516</v>
      </c>
      <c r="AF74" s="299">
        <f>'Tav27'!AF74/'Tav27'!AF$115*100</f>
        <v>1.0054386000120412</v>
      </c>
      <c r="AH74" s="334">
        <f t="shared" ref="AH74:AH113" si="4">AD74-AA74</f>
        <v>4.0945029233890651E-2</v>
      </c>
      <c r="AI74" s="334">
        <f t="shared" ref="AI74:AI115" si="5">AE74-AB74</f>
        <v>7.0665633216625112E-2</v>
      </c>
      <c r="AJ74" s="334">
        <f t="shared" ref="AJ74:AJ115" si="6">AF74-AC74</f>
        <v>5.3216192820431441E-2</v>
      </c>
    </row>
    <row r="75" spans="1:36" x14ac:dyDescent="0.25">
      <c r="A75" s="376" t="s">
        <v>241</v>
      </c>
      <c r="B75" s="376">
        <v>11</v>
      </c>
      <c r="C75" s="384">
        <f>'Tav27'!C75/'Tav27'!C$115*100</f>
        <v>0.53540123505535631</v>
      </c>
      <c r="D75" s="384">
        <f>'Tav27'!D75/'Tav27'!D$115*100</f>
        <v>0.43834424012559647</v>
      </c>
      <c r="E75" s="299">
        <f>'Tav27'!E75/'Tav27'!E$115*100</f>
        <v>0.50270465577822343</v>
      </c>
      <c r="F75" s="299">
        <f>'Tav27'!F75/'Tav27'!F$115*100</f>
        <v>0.53404791334459301</v>
      </c>
      <c r="G75" s="299">
        <f>'Tav27'!G75/'Tav27'!G$115*100</f>
        <v>0.47502017460201013</v>
      </c>
      <c r="H75" s="299">
        <f>'Tav27'!H75/'Tav27'!H$115*100</f>
        <v>0.51399627430579353</v>
      </c>
      <c r="I75" s="299">
        <f>'Tav27'!I75/'Tav27'!I$115*100</f>
        <v>0.5029662109878773</v>
      </c>
      <c r="J75" s="299">
        <f>'Tav27'!J75/'Tav27'!J$115*100</f>
        <v>0.43640897755610969</v>
      </c>
      <c r="K75" s="299">
        <f>'Tav27'!K75/'Tav27'!K$115*100</f>
        <v>0.48027881672900374</v>
      </c>
      <c r="L75" s="299">
        <f>'Tav27'!L75/'Tav27'!L$115*100</f>
        <v>0.46662736292821216</v>
      </c>
      <c r="M75" s="299">
        <f>'Tav27'!M75/'Tav27'!M$115*100</f>
        <v>0.40324563560363907</v>
      </c>
      <c r="N75" s="299">
        <f>'Tav27'!N75/'Tav27'!N$115*100</f>
        <v>0.44521600451861015</v>
      </c>
      <c r="O75" s="299">
        <f>'Tav27'!O75/'Tav27'!O$115*100</f>
        <v>0.43376156927752457</v>
      </c>
      <c r="P75" s="299">
        <f>'Tav27'!P75/'Tav27'!P$115*100</f>
        <v>0.44338791100189645</v>
      </c>
      <c r="Q75" s="299">
        <f>'Tav27'!Q75/'Tav27'!Q$115*100</f>
        <v>0.43704303963434066</v>
      </c>
      <c r="R75" s="299">
        <f>'Tav27'!R75/'Tav27'!R$115*100</f>
        <v>0.44316309719934099</v>
      </c>
      <c r="S75" s="299">
        <f>'Tav27'!S75/'Tav27'!S$115*100</f>
        <v>0.44123545928600078</v>
      </c>
      <c r="T75" s="299">
        <f>'Tav27'!T75/'Tav27'!T$115*100</f>
        <v>0.44249213287652106</v>
      </c>
      <c r="U75" s="299">
        <f>'Tav27'!U75/'Tav27'!U$115*100</f>
        <v>0.38289509352127948</v>
      </c>
      <c r="V75" s="299">
        <f>'Tav27'!V75/'Tav27'!V$115*100</f>
        <v>0.34526152754025363</v>
      </c>
      <c r="W75" s="299">
        <f>'Tav27'!W75/'Tav27'!W$115*100</f>
        <v>0.36993423391397084</v>
      </c>
      <c r="X75" s="299">
        <f>'Tav27'!X75/'Tav27'!X$115*100</f>
        <v>0.4135203164329378</v>
      </c>
      <c r="Y75" s="299">
        <f>'Tav27'!Y75/'Tav27'!Y$115*100</f>
        <v>0.33502240462330918</v>
      </c>
      <c r="Z75" s="299">
        <f>'Tav27'!Z75/'Tav27'!Z$115*100</f>
        <v>0.38610603290676415</v>
      </c>
      <c r="AA75" s="299">
        <f>'Tav27'!AA75/'Tav27'!AA$115*100</f>
        <v>0.3568977350720659</v>
      </c>
      <c r="AB75" s="299">
        <f>'Tav27'!AB75/'Tav27'!AB$115*100</f>
        <v>0.3046845245651898</v>
      </c>
      <c r="AC75" s="299">
        <f>'Tav27'!AC75/'Tav27'!AC$115*100</f>
        <v>0.33627434659563843</v>
      </c>
      <c r="AD75" s="299">
        <f>'Tav27'!AD75/'Tav27'!AD$115*100</f>
        <v>0.36269768657691803</v>
      </c>
      <c r="AE75" s="299">
        <f>'Tav27'!AE75/'Tav27'!AE$115*100</f>
        <v>0.30698787658046728</v>
      </c>
      <c r="AF75" s="299">
        <f>'Tav27'!AF75/'Tav27'!AF$115*100</f>
        <v>0.34116679042324749</v>
      </c>
      <c r="AH75" s="334">
        <f t="shared" si="4"/>
        <v>5.79995150485213E-3</v>
      </c>
      <c r="AI75" s="334">
        <f t="shared" si="5"/>
        <v>2.3033520152774822E-3</v>
      </c>
      <c r="AJ75" s="334">
        <f t="shared" si="6"/>
        <v>4.8924438276090609E-3</v>
      </c>
    </row>
    <row r="76" spans="1:36" x14ac:dyDescent="0.25">
      <c r="A76" s="376" t="s">
        <v>240</v>
      </c>
      <c r="B76" s="376">
        <v>13</v>
      </c>
      <c r="C76" s="384">
        <f>'Tav27'!C76/'Tav27'!C$115*100</f>
        <v>0.68149154255571176</v>
      </c>
      <c r="D76" s="384">
        <f>'Tav27'!D76/'Tav27'!D$115*100</f>
        <v>0.677723718775745</v>
      </c>
      <c r="E76" s="299">
        <f>'Tav27'!E76/'Tav27'!E$115*100</f>
        <v>0.68022223734990861</v>
      </c>
      <c r="F76" s="299">
        <f>'Tav27'!F76/'Tav27'!F$115*100</f>
        <v>0.68218487870696243</v>
      </c>
      <c r="G76" s="299">
        <f>'Tav27'!G76/'Tav27'!G$115*100</f>
        <v>0.67676619470324995</v>
      </c>
      <c r="H76" s="299">
        <f>'Tav27'!H76/'Tav27'!H$115*100</f>
        <v>0.68034415944475934</v>
      </c>
      <c r="I76" s="299">
        <f>'Tav27'!I76/'Tav27'!I$115*100</f>
        <v>0.64160433324735622</v>
      </c>
      <c r="J76" s="299">
        <f>'Tav27'!J76/'Tav27'!J$115*100</f>
        <v>0.63175394846217792</v>
      </c>
      <c r="K76" s="299">
        <f>'Tav27'!K76/'Tav27'!K$115*100</f>
        <v>0.63824662813102118</v>
      </c>
      <c r="L76" s="299">
        <f>'Tav27'!L76/'Tav27'!L$115*100</f>
        <v>0.67736230102482409</v>
      </c>
      <c r="M76" s="299">
        <f>'Tav27'!M76/'Tav27'!M$115*100</f>
        <v>0.60240963855421692</v>
      </c>
      <c r="N76" s="299">
        <f>'Tav27'!N76/'Tav27'!N$115*100</f>
        <v>0.65204209616997955</v>
      </c>
      <c r="O76" s="299">
        <f>'Tav27'!O76/'Tav27'!O$115*100</f>
        <v>0.61058157204033703</v>
      </c>
      <c r="P76" s="299">
        <f>'Tav27'!P76/'Tav27'!P$115*100</f>
        <v>0.61433264777371188</v>
      </c>
      <c r="Q76" s="299">
        <f>'Tav27'!Q76/'Tav27'!Q$115*100</f>
        <v>0.61186025548807688</v>
      </c>
      <c r="R76" s="299">
        <f>'Tav27'!R76/'Tav27'!R$115*100</f>
        <v>0.59308072487644148</v>
      </c>
      <c r="S76" s="299">
        <f>'Tav27'!S76/'Tav27'!S$115*100</f>
        <v>0.56774352803233663</v>
      </c>
      <c r="T76" s="299">
        <f>'Tav27'!T76/'Tav27'!T$115*100</f>
        <v>0.58426145700200849</v>
      </c>
      <c r="U76" s="299">
        <f>'Tav27'!U76/'Tav27'!U$115*100</f>
        <v>0.5709541881268636</v>
      </c>
      <c r="V76" s="299">
        <f>'Tav27'!V76/'Tav27'!V$115*100</f>
        <v>0.60662773063147368</v>
      </c>
      <c r="W76" s="299">
        <f>'Tav27'!W76/'Tav27'!W$115*100</f>
        <v>0.58322964806256672</v>
      </c>
      <c r="X76" s="299">
        <f>'Tav27'!X76/'Tav27'!X$115*100</f>
        <v>0.57533261416756565</v>
      </c>
      <c r="Y76" s="299">
        <f>'Tav27'!Y76/'Tav27'!Y$115*100</f>
        <v>0.61979144855312196</v>
      </c>
      <c r="Z76" s="299">
        <f>'Tav27'!Z76/'Tav27'!Z$115*100</f>
        <v>0.59085923217550274</v>
      </c>
      <c r="AA76" s="299">
        <f>'Tav27'!AA76/'Tav27'!AA$115*100</f>
        <v>0.60123541523678792</v>
      </c>
      <c r="AB76" s="299">
        <f>'Tav27'!AB76/'Tav27'!AB$115*100</f>
        <v>0.58821040159113025</v>
      </c>
      <c r="AC76" s="299">
        <f>'Tav27'!AC76/'Tav27'!AC$115*100</f>
        <v>0.59597136673880469</v>
      </c>
      <c r="AD76" s="299">
        <f>'Tav27'!AD76/'Tav27'!AD$115*100</f>
        <v>0.52934256959874526</v>
      </c>
      <c r="AE76" s="299">
        <f>'Tav27'!AE76/'Tav27'!AE$115*100</f>
        <v>0.56714709402154118</v>
      </c>
      <c r="AF76" s="299">
        <f>'Tav27'!AF76/'Tav27'!AF$115*100</f>
        <v>0.54586686467719603</v>
      </c>
      <c r="AH76" s="334">
        <f t="shared" si="4"/>
        <v>-7.1892845638042657E-2</v>
      </c>
      <c r="AI76" s="334">
        <f t="shared" si="5"/>
        <v>-2.1063307569589074E-2</v>
      </c>
      <c r="AJ76" s="334">
        <f t="shared" si="6"/>
        <v>-5.0104502061608658E-2</v>
      </c>
    </row>
    <row r="77" spans="1:36" x14ac:dyDescent="0.25">
      <c r="A77" s="376" t="s">
        <v>239</v>
      </c>
      <c r="B77" s="376">
        <v>8</v>
      </c>
      <c r="C77" s="384">
        <f>'Tav27'!C77/'Tav27'!C$115*100</f>
        <v>0.39010060489284082</v>
      </c>
      <c r="D77" s="384">
        <f>'Tav27'!D77/'Tav27'!D$115*100</f>
        <v>0.33264421059176474</v>
      </c>
      <c r="E77" s="299">
        <f>'Tav27'!E77/'Tav27'!E$115*100</f>
        <v>0.37074468363643981</v>
      </c>
      <c r="F77" s="299">
        <f>'Tav27'!F77/'Tav27'!F$115*100</f>
        <v>0.37458837738127815</v>
      </c>
      <c r="G77" s="299">
        <f>'Tav27'!G77/'Tav27'!G$115*100</f>
        <v>0.38331743819235564</v>
      </c>
      <c r="H77" s="299">
        <f>'Tav27'!H77/'Tav27'!H$115*100</f>
        <v>0.37755362694461925</v>
      </c>
      <c r="I77" s="299">
        <f>'Tav27'!I77/'Tav27'!I$115*100</f>
        <v>0.40516722551801221</v>
      </c>
      <c r="J77" s="299">
        <f>'Tav27'!J77/'Tav27'!J$115*100</f>
        <v>0.35120532003325022</v>
      </c>
      <c r="K77" s="299">
        <f>'Tav27'!K77/'Tav27'!K$115*100</f>
        <v>0.38677320639238355</v>
      </c>
      <c r="L77" s="299">
        <f>'Tav27'!L77/'Tav27'!L$115*100</f>
        <v>0.37004051630059831</v>
      </c>
      <c r="M77" s="299">
        <f>'Tav27'!M77/'Tav27'!M$115*100</f>
        <v>0.38357511679370543</v>
      </c>
      <c r="N77" s="299">
        <f>'Tav27'!N77/'Tav27'!N$115*100</f>
        <v>0.37461272021995001</v>
      </c>
      <c r="O77" s="299">
        <f>'Tav27'!O77/'Tav27'!O$115*100</f>
        <v>0.42271031910484874</v>
      </c>
      <c r="P77" s="299">
        <f>'Tav27'!P77/'Tav27'!P$115*100</f>
        <v>0.38996768076070404</v>
      </c>
      <c r="Q77" s="299">
        <f>'Tav27'!Q77/'Tav27'!Q$115*100</f>
        <v>0.41154886232233745</v>
      </c>
      <c r="R77" s="299">
        <f>'Tav27'!R77/'Tav27'!R$115*100</f>
        <v>0.40197693574958815</v>
      </c>
      <c r="S77" s="299">
        <f>'Tav27'!S77/'Tav27'!S$115*100</f>
        <v>0.34866857971551113</v>
      </c>
      <c r="T77" s="299">
        <f>'Tav27'!T77/'Tav27'!T$115*100</f>
        <v>0.38342158115756803</v>
      </c>
      <c r="U77" s="299">
        <f>'Tav27'!U77/'Tav27'!U$115*100</f>
        <v>0.36256438059094609</v>
      </c>
      <c r="V77" s="299">
        <f>'Tav27'!V77/'Tav27'!V$115*100</f>
        <v>0.34526152754025363</v>
      </c>
      <c r="W77" s="299">
        <f>'Tav27'!W77/'Tav27'!W$115*100</f>
        <v>0.3566032705296836</v>
      </c>
      <c r="X77" s="299">
        <f>'Tav27'!X77/'Tav27'!X$115*100</f>
        <v>0.37081984897518877</v>
      </c>
      <c r="Y77" s="299">
        <f>'Tav27'!Y77/'Tav27'!Y$115*100</f>
        <v>0.35177352485447466</v>
      </c>
      <c r="Z77" s="299">
        <f>'Tav27'!Z77/'Tav27'!Z$115*100</f>
        <v>0.36416819012797075</v>
      </c>
      <c r="AA77" s="299">
        <f>'Tav27'!AA77/'Tav27'!AA$115*100</f>
        <v>0.41180507892930684</v>
      </c>
      <c r="AB77" s="299">
        <f>'Tav27'!AB77/'Tav27'!AB$115*100</f>
        <v>0.40624603275358645</v>
      </c>
      <c r="AC77" s="299">
        <f>'Tav27'!AC77/'Tav27'!AC$115*100</f>
        <v>0.40952222407191607</v>
      </c>
      <c r="AD77" s="299">
        <f>'Tav27'!AD77/'Tav27'!AD$115*100</f>
        <v>0.43458371454711803</v>
      </c>
      <c r="AE77" s="299">
        <f>'Tav27'!AE77/'Tav27'!AE$115*100</f>
        <v>0.39023882616161093</v>
      </c>
      <c r="AF77" s="299">
        <f>'Tav27'!AF77/'Tav27'!AF$115*100</f>
        <v>0.41742760240020871</v>
      </c>
      <c r="AH77" s="334">
        <f t="shared" si="4"/>
        <v>2.2778635617811183E-2</v>
      </c>
      <c r="AI77" s="334">
        <f t="shared" si="5"/>
        <v>-1.600720659197552E-2</v>
      </c>
      <c r="AJ77" s="334">
        <f t="shared" si="6"/>
        <v>7.9053783282926338E-3</v>
      </c>
    </row>
    <row r="78" spans="1:36" x14ac:dyDescent="0.25">
      <c r="A78" s="376" t="s">
        <v>238</v>
      </c>
      <c r="B78" s="376">
        <v>9</v>
      </c>
      <c r="C78" s="384">
        <f>'Tav27'!C78/'Tav27'!C$115*100</f>
        <v>0.55435349116351063</v>
      </c>
      <c r="D78" s="384">
        <f>'Tav27'!D78/'Tav27'!D$115*100</f>
        <v>0.59223104782926339</v>
      </c>
      <c r="E78" s="299">
        <f>'Tav27'!E78/'Tav27'!E$115*100</f>
        <v>0.56711368979980836</v>
      </c>
      <c r="F78" s="299">
        <f>'Tav27'!F78/'Tav27'!F$115*100</f>
        <v>0.55952369719672024</v>
      </c>
      <c r="G78" s="299">
        <f>'Tav27'!G78/'Tav27'!G$115*100</f>
        <v>0.64375320959577431</v>
      </c>
      <c r="H78" s="299">
        <f>'Tav27'!H78/'Tav27'!H$115*100</f>
        <v>0.58813634296323525</v>
      </c>
      <c r="I78" s="299">
        <f>'Tav27'!I78/'Tav27'!I$115*100</f>
        <v>0.62225947897859168</v>
      </c>
      <c r="J78" s="299">
        <f>'Tav27'!J78/'Tav27'!J$115*100</f>
        <v>0.66500415627597675</v>
      </c>
      <c r="K78" s="299">
        <f>'Tav27'!K78/'Tav27'!K$115*100</f>
        <v>0.63682987645925426</v>
      </c>
      <c r="L78" s="299">
        <f>'Tav27'!L78/'Tav27'!L$115*100</f>
        <v>0.6384766874474731</v>
      </c>
      <c r="M78" s="299">
        <f>'Tav27'!M78/'Tav27'!M$115*100</f>
        <v>0.65896238013277608</v>
      </c>
      <c r="N78" s="299">
        <f>'Tav27'!N78/'Tav27'!N$115*100</f>
        <v>0.64539708117716432</v>
      </c>
      <c r="O78" s="299">
        <f>'Tav27'!O78/'Tav27'!O$115*100</f>
        <v>0.61887000966984396</v>
      </c>
      <c r="P78" s="299">
        <f>'Tav27'!P78/'Tav27'!P$115*100</f>
        <v>0.71583108523197736</v>
      </c>
      <c r="Q78" s="299">
        <f>'Tav27'!Q78/'Tav27'!Q$115*100</f>
        <v>0.65192253412122481</v>
      </c>
      <c r="R78" s="299">
        <f>'Tav27'!R78/'Tav27'!R$115*100</f>
        <v>0.62767710049423397</v>
      </c>
      <c r="S78" s="299">
        <f>'Tav27'!S78/'Tav27'!S$115*100</f>
        <v>0.74670616186861671</v>
      </c>
      <c r="T78" s="299">
        <f>'Tav27'!T78/'Tav27'!T$115*100</f>
        <v>0.66910824947105008</v>
      </c>
      <c r="U78" s="299">
        <f>'Tav27'!U78/'Tav27'!U$115*100</f>
        <v>0.66074817023583621</v>
      </c>
      <c r="V78" s="299">
        <f>'Tav27'!V78/'Tav27'!V$115*100</f>
        <v>0.7227904875609048</v>
      </c>
      <c r="W78" s="299">
        <f>'Tav27'!W78/'Tav27'!W$115*100</f>
        <v>0.68210095982936358</v>
      </c>
      <c r="X78" s="299">
        <f>'Tav27'!X78/'Tav27'!X$115*100</f>
        <v>0.67197051420352394</v>
      </c>
      <c r="Y78" s="299">
        <f>'Tav27'!Y78/'Tav27'!Y$115*100</f>
        <v>0.64910590895766151</v>
      </c>
      <c r="Z78" s="299">
        <f>'Tav27'!Z78/'Tav27'!Z$115*100</f>
        <v>0.66398537477148079</v>
      </c>
      <c r="AA78" s="299">
        <f>'Tav27'!AA78/'Tav27'!AA$115*100</f>
        <v>0.61496225120109815</v>
      </c>
      <c r="AB78" s="299">
        <f>'Tav27'!AB78/'Tav27'!AB$115*100</f>
        <v>0.71516228682662608</v>
      </c>
      <c r="AC78" s="299">
        <f>'Tav27'!AC78/'Tav27'!AC$115*100</f>
        <v>0.65423672382220743</v>
      </c>
      <c r="AD78" s="299">
        <f>'Tav27'!AD78/'Tav27'!AD$115*100</f>
        <v>0.70905763952424516</v>
      </c>
      <c r="AE78" s="299">
        <f>'Tav27'!AE78/'Tav27'!AE$115*100</f>
        <v>0.73364899318382848</v>
      </c>
      <c r="AF78" s="299">
        <f>'Tav27'!AF78/'Tav27'!AF$115*100</f>
        <v>0.71845712336189771</v>
      </c>
      <c r="AH78" s="334">
        <f t="shared" si="4"/>
        <v>9.4095388323147011E-2</v>
      </c>
      <c r="AI78" s="334">
        <f t="shared" si="5"/>
        <v>1.8486706357202398E-2</v>
      </c>
      <c r="AJ78" s="334">
        <f t="shared" si="6"/>
        <v>6.4220399539690276E-2</v>
      </c>
    </row>
    <row r="79" spans="1:36" x14ac:dyDescent="0.25">
      <c r="A79" s="376" t="s">
        <v>237</v>
      </c>
      <c r="B79" s="376">
        <v>9</v>
      </c>
      <c r="C79" s="384">
        <f>'Tav27'!C79/'Tav27'!C$115*100</f>
        <v>0.50302446420392621</v>
      </c>
      <c r="D79" s="384">
        <f>'Tav27'!D79/'Tav27'!D$115*100</f>
        <v>0.54248985746040135</v>
      </c>
      <c r="E79" s="299">
        <f>'Tav27'!E79/'Tav27'!E$115*100</f>
        <v>0.51631957353888369</v>
      </c>
      <c r="F79" s="299">
        <f>'Tav27'!F79/'Tav27'!F$115*100</f>
        <v>0.5161205098930961</v>
      </c>
      <c r="G79" s="299">
        <f>'Tav27'!G79/'Tav27'!G$115*100</f>
        <v>0.51536937862225807</v>
      </c>
      <c r="H79" s="299">
        <f>'Tav27'!H79/'Tav27'!H$115*100</f>
        <v>0.5158653516669055</v>
      </c>
      <c r="I79" s="299">
        <f>'Tav27'!I79/'Tav27'!I$115*100</f>
        <v>0.52875935001289653</v>
      </c>
      <c r="J79" s="299">
        <f>'Tav27'!J79/'Tav27'!J$115*100</f>
        <v>0.58811305070656694</v>
      </c>
      <c r="K79" s="299">
        <f>'Tav27'!K79/'Tav27'!K$115*100</f>
        <v>0.54899127280970184</v>
      </c>
      <c r="L79" s="299">
        <f>'Tav27'!L79/'Tav27'!L$115*100</f>
        <v>0.53561796766222203</v>
      </c>
      <c r="M79" s="299">
        <f>'Tav27'!M79/'Tav27'!M$115*100</f>
        <v>0.58519793459552494</v>
      </c>
      <c r="N79" s="299">
        <f>'Tav27'!N79/'Tav27'!N$115*100</f>
        <v>0.5523668712777533</v>
      </c>
      <c r="O79" s="299">
        <f>'Tav27'!O79/'Tav27'!O$115*100</f>
        <v>0.54841828981903573</v>
      </c>
      <c r="P79" s="299">
        <f>'Tav27'!P79/'Tav27'!P$115*100</f>
        <v>0.56625444055663876</v>
      </c>
      <c r="Q79" s="299">
        <f>'Tav27'!Q79/'Tav27'!Q$115*100</f>
        <v>0.55449835653606971</v>
      </c>
      <c r="R79" s="299">
        <f>'Tav27'!R79/'Tav27'!R$115*100</f>
        <v>0.5403624382207578</v>
      </c>
      <c r="S79" s="299">
        <f>'Tav27'!S79/'Tav27'!S$115*100</f>
        <v>0.49369002437594495</v>
      </c>
      <c r="T79" s="299">
        <f>'Tav27'!T79/'Tav27'!T$115*100</f>
        <v>0.52411689525180172</v>
      </c>
      <c r="U79" s="299">
        <f>'Tav27'!U79/'Tav27'!U$115*100</f>
        <v>0.51335050149091899</v>
      </c>
      <c r="V79" s="299">
        <f>'Tav27'!V79/'Tav27'!V$115*100</f>
        <v>0.47755800070988352</v>
      </c>
      <c r="W79" s="299">
        <f>'Tav27'!W79/'Tav27'!W$115*100</f>
        <v>0.50102204052612864</v>
      </c>
      <c r="X79" s="299">
        <f>'Tav27'!X79/'Tav27'!X$115*100</f>
        <v>0.54611650485436891</v>
      </c>
      <c r="Y79" s="299">
        <f>'Tav27'!Y79/'Tav27'!Y$115*100</f>
        <v>0.51509694710833787</v>
      </c>
      <c r="Z79" s="299">
        <f>'Tav27'!Z79/'Tav27'!Z$115*100</f>
        <v>0.53528336380255948</v>
      </c>
      <c r="AA79" s="299">
        <f>'Tav27'!AA79/'Tav27'!AA$115*100</f>
        <v>0.48867536032944403</v>
      </c>
      <c r="AB79" s="299">
        <f>'Tav27'!AB79/'Tav27'!AB$115*100</f>
        <v>0.45702678684778469</v>
      </c>
      <c r="AC79" s="299">
        <f>'Tav27'!AC79/'Tav27'!AC$115*100</f>
        <v>0.47611120359580489</v>
      </c>
      <c r="AD79" s="299">
        <f>'Tav27'!AD79/'Tav27'!AD$115*100</f>
        <v>0.43458371454711803</v>
      </c>
      <c r="AE79" s="299">
        <f>'Tav27'!AE79/'Tav27'!AE$115*100</f>
        <v>0.4266611166033612</v>
      </c>
      <c r="AF79" s="299">
        <f>'Tav27'!AF79/'Tav27'!AF$115*100</f>
        <v>0.4314756467117542</v>
      </c>
      <c r="AH79" s="334">
        <f t="shared" si="4"/>
        <v>-5.4091645782326003E-2</v>
      </c>
      <c r="AI79" s="334">
        <f t="shared" si="5"/>
        <v>-3.0365670244423493E-2</v>
      </c>
      <c r="AJ79" s="334">
        <f t="shared" si="6"/>
        <v>-4.4635556884050687E-2</v>
      </c>
    </row>
    <row r="80" spans="1:36" x14ac:dyDescent="0.25">
      <c r="A80" s="376" t="s">
        <v>236</v>
      </c>
      <c r="B80" s="376">
        <v>6</v>
      </c>
      <c r="C80" s="384">
        <f>'Tav27'!C80/'Tav27'!C$115*100</f>
        <v>0.23690320135192761</v>
      </c>
      <c r="D80" s="384">
        <f>'Tav27'!D80/'Tav27'!D$115*100</f>
        <v>0.2098456468686366</v>
      </c>
      <c r="E80" s="299">
        <f>'Tav27'!E80/'Tav27'!E$115*100</f>
        <v>0.22778804714950751</v>
      </c>
      <c r="F80" s="299">
        <f>'Tav27'!F80/'Tav27'!F$115*100</f>
        <v>0.24154817282016927</v>
      </c>
      <c r="G80" s="299">
        <f>'Tav27'!G80/'Tav27'!G$115*100</f>
        <v>0.21641845792678455</v>
      </c>
      <c r="H80" s="299">
        <f>'Tav27'!H80/'Tav27'!H$115*100</f>
        <v>0.23301164435195976</v>
      </c>
      <c r="I80" s="299">
        <f>'Tav27'!I80/'Tav27'!I$115*100</f>
        <v>0.2729773880147881</v>
      </c>
      <c r="J80" s="299">
        <f>'Tav27'!J80/'Tav27'!J$115*100</f>
        <v>0.18287614297589361</v>
      </c>
      <c r="K80" s="299">
        <f>'Tav27'!K80/'Tav27'!K$115*100</f>
        <v>0.24226453587215233</v>
      </c>
      <c r="L80" s="299">
        <f>'Tav27'!L80/'Tav27'!L$115*100</f>
        <v>0.26592742188381979</v>
      </c>
      <c r="M80" s="299">
        <f>'Tav27'!M80/'Tav27'!M$115*100</f>
        <v>0.19916400295057782</v>
      </c>
      <c r="N80" s="299">
        <f>'Tav27'!N80/'Tav27'!N$115*100</f>
        <v>0.24337367411185221</v>
      </c>
      <c r="O80" s="299">
        <f>'Tav27'!O80/'Tav27'!O$115*100</f>
        <v>0.2458903163420362</v>
      </c>
      <c r="P80" s="299">
        <f>'Tav27'!P80/'Tav27'!P$115*100</f>
        <v>0.19765485189241166</v>
      </c>
      <c r="Q80" s="299">
        <f>'Tav27'!Q80/'Tav27'!Q$115*100</f>
        <v>0.22944759580802884</v>
      </c>
      <c r="R80" s="299">
        <f>'Tav27'!R80/'Tav27'!R$115*100</f>
        <v>0.24711696869851729</v>
      </c>
      <c r="S80" s="299">
        <f>'Tav27'!S80/'Tav27'!S$115*100</f>
        <v>0.21907494831682559</v>
      </c>
      <c r="T80" s="299">
        <f>'Tav27'!T80/'Tav27'!T$115*100</f>
        <v>0.2373562169070659</v>
      </c>
      <c r="U80" s="299">
        <f>'Tav27'!U80/'Tav27'!U$115*100</f>
        <v>0.26091081593927895</v>
      </c>
      <c r="V80" s="299">
        <f>'Tav27'!V80/'Tav27'!V$115*100</f>
        <v>0.18715110838630572</v>
      </c>
      <c r="W80" s="299">
        <f>'Tav27'!W80/'Tav27'!W$115*100</f>
        <v>0.23551368645574119</v>
      </c>
      <c r="X80" s="299">
        <f>'Tav27'!X80/'Tav27'!X$115*100</f>
        <v>0.26743976986695434</v>
      </c>
      <c r="Y80" s="299">
        <f>'Tav27'!Y80/'Tav27'!Y$115*100</f>
        <v>0.25126680346748193</v>
      </c>
      <c r="Z80" s="299">
        <f>'Tav27'!Z80/'Tav27'!Z$115*100</f>
        <v>0.26179159049360146</v>
      </c>
      <c r="AA80" s="299">
        <f>'Tav27'!AA80/'Tav27'!AA$115*100</f>
        <v>0.26355525051475631</v>
      </c>
      <c r="AB80" s="299">
        <f>'Tav27'!AB80/'Tav27'!AB$115*100</f>
        <v>0.24120858194744194</v>
      </c>
      <c r="AC80" s="299">
        <f>'Tav27'!AC80/'Tav27'!AC$115*100</f>
        <v>0.25470284667887466</v>
      </c>
      <c r="AD80" s="299">
        <f>'Tav27'!AD80/'Tav27'!AD$115*100</f>
        <v>0.2842765651548817</v>
      </c>
      <c r="AE80" s="299">
        <f>'Tav27'!AE80/'Tav27'!AE$115*100</f>
        <v>0.26536240178989545</v>
      </c>
      <c r="AF80" s="299">
        <f>'Tav27'!AF80/'Tav27'!AF$115*100</f>
        <v>0.27694715928475389</v>
      </c>
      <c r="AH80" s="334">
        <f t="shared" si="4"/>
        <v>2.0721314640125388E-2</v>
      </c>
      <c r="AI80" s="334">
        <f t="shared" si="5"/>
        <v>2.4153819842453517E-2</v>
      </c>
      <c r="AJ80" s="334">
        <f t="shared" si="6"/>
        <v>2.2244312605879224E-2</v>
      </c>
    </row>
    <row r="81" spans="1:36" x14ac:dyDescent="0.25">
      <c r="A81" s="376" t="s">
        <v>235</v>
      </c>
      <c r="B81" s="376">
        <v>17</v>
      </c>
      <c r="C81" s="384">
        <f>'Tav27'!C81/'Tav27'!C$115*100</f>
        <v>0.74229669756937311</v>
      </c>
      <c r="D81" s="384">
        <f>'Tav27'!D81/'Tav27'!D$115*100</f>
        <v>0.63109135280493678</v>
      </c>
      <c r="E81" s="299">
        <f>'Tav27'!E81/'Tav27'!E$115*100</f>
        <v>0.70483381945571744</v>
      </c>
      <c r="F81" s="299">
        <f>'Tav27'!F81/'Tav27'!F$115*100</f>
        <v>0.73219289886113814</v>
      </c>
      <c r="G81" s="299">
        <f>'Tav27'!G81/'Tav27'!G$115*100</f>
        <v>0.61807644340107115</v>
      </c>
      <c r="H81" s="299">
        <f>'Tav27'!H81/'Tav27'!H$115*100</f>
        <v>0.69342770097254325</v>
      </c>
      <c r="I81" s="299">
        <f>'Tav27'!I81/'Tav27'!I$115*100</f>
        <v>0.6931906112973949</v>
      </c>
      <c r="J81" s="299">
        <f>'Tav27'!J81/'Tav27'!J$115*100</f>
        <v>0.61928512053200335</v>
      </c>
      <c r="K81" s="299">
        <f>'Tav27'!K81/'Tav27'!K$115*100</f>
        <v>0.66799841323812759</v>
      </c>
      <c r="L81" s="299">
        <f>'Tav27'!L81/'Tav27'!L$115*100</f>
        <v>0.69241479660315342</v>
      </c>
      <c r="M81" s="299">
        <f>'Tav27'!M81/'Tav27'!M$115*100</f>
        <v>0.58028030489304161</v>
      </c>
      <c r="N81" s="299">
        <f>'Tav27'!N81/'Tav27'!N$115*100</f>
        <v>0.65453397679228509</v>
      </c>
      <c r="O81" s="299">
        <f>'Tav27'!O81/'Tav27'!O$115*100</f>
        <v>0.5760464152507252</v>
      </c>
      <c r="P81" s="299">
        <f>'Tav27'!P81/'Tav27'!P$115*100</f>
        <v>0.58228050962899647</v>
      </c>
      <c r="Q81" s="299">
        <f>'Tav27'!Q81/'Tav27'!Q$115*100</f>
        <v>0.57817152118292992</v>
      </c>
      <c r="R81" s="299">
        <f>'Tav27'!R81/'Tav27'!R$115*100</f>
        <v>0.57660626029654038</v>
      </c>
      <c r="S81" s="299">
        <f>'Tav27'!S81/'Tav27'!S$115*100</f>
        <v>0.48134777376654636</v>
      </c>
      <c r="T81" s="299">
        <f>'Tav27'!T81/'Tav27'!T$115*100</f>
        <v>0.54344907581436808</v>
      </c>
      <c r="U81" s="299">
        <f>'Tav27'!U81/'Tav27'!U$115*100</f>
        <v>0.65058281377066962</v>
      </c>
      <c r="V81" s="299">
        <f>'Tav27'!V81/'Tav27'!V$115*100</f>
        <v>0.48723823045400277</v>
      </c>
      <c r="W81" s="299">
        <f>'Tav27'!W81/'Tav27'!W$115*100</f>
        <v>0.59433878421613928</v>
      </c>
      <c r="X81" s="299">
        <f>'Tav27'!X81/'Tav27'!X$115*100</f>
        <v>0.5775800071916577</v>
      </c>
      <c r="Y81" s="299">
        <f>'Tav27'!Y81/'Tav27'!Y$115*100</f>
        <v>0.43552912601030197</v>
      </c>
      <c r="Z81" s="299">
        <f>'Tav27'!Z81/'Tav27'!Z$115*100</f>
        <v>0.52797074954296164</v>
      </c>
      <c r="AA81" s="299">
        <f>'Tav27'!AA81/'Tav27'!AA$115*100</f>
        <v>0.46671242278654773</v>
      </c>
      <c r="AB81" s="299">
        <f>'Tav27'!AB81/'Tav27'!AB$115*100</f>
        <v>0.34700181964368837</v>
      </c>
      <c r="AC81" s="299">
        <f>'Tav27'!AC81/'Tav27'!AC$115*100</f>
        <v>0.41951057100049943</v>
      </c>
      <c r="AD81" s="299">
        <f>'Tav27'!AD81/'Tav27'!AD$115*100</f>
        <v>0.42151352764344524</v>
      </c>
      <c r="AE81" s="299">
        <f>'Tav27'!AE81/'Tav27'!AE$115*100</f>
        <v>0.28097195483635984</v>
      </c>
      <c r="AF81" s="299">
        <f>'Tav27'!AF81/'Tav27'!AF$115*100</f>
        <v>0.3672560155732606</v>
      </c>
      <c r="AH81" s="334">
        <f t="shared" si="4"/>
        <v>-4.5198895143102491E-2</v>
      </c>
      <c r="AI81" s="334">
        <f t="shared" si="5"/>
        <v>-6.6029864807328531E-2</v>
      </c>
      <c r="AJ81" s="334">
        <f t="shared" si="6"/>
        <v>-5.2254555427238836E-2</v>
      </c>
    </row>
    <row r="82" spans="1:36" x14ac:dyDescent="0.25">
      <c r="A82" s="376" t="s">
        <v>234</v>
      </c>
      <c r="B82" s="376">
        <v>9</v>
      </c>
      <c r="C82" s="384">
        <f>'Tav27'!C82/'Tav27'!C$115*100</f>
        <v>0.37825544482524437</v>
      </c>
      <c r="D82" s="384">
        <f>'Tav27'!D82/'Tav27'!D$115*100</f>
        <v>0.35751480577619571</v>
      </c>
      <c r="E82" s="299">
        <f>'Tav27'!E82/'Tav27'!E$115*100</f>
        <v>0.37126833431954215</v>
      </c>
      <c r="F82" s="299">
        <f>'Tav27'!F82/'Tav27'!F$115*100</f>
        <v>0.38779804308238114</v>
      </c>
      <c r="G82" s="299">
        <f>'Tav27'!G82/'Tav27'!G$115*100</f>
        <v>0.36497689091042473</v>
      </c>
      <c r="H82" s="299">
        <f>'Tav27'!H82/'Tav27'!H$115*100</f>
        <v>0.38004573009276854</v>
      </c>
      <c r="I82" s="299">
        <f>'Tav27'!I82/'Tav27'!I$115*100</f>
        <v>0.34820737683776115</v>
      </c>
      <c r="J82" s="299">
        <f>'Tav27'!J82/'Tav27'!J$115*100</f>
        <v>0.38237738985868663</v>
      </c>
      <c r="K82" s="299">
        <f>'Tav27'!K82/'Tav27'!K$115*100</f>
        <v>0.35985492462881102</v>
      </c>
      <c r="L82" s="299">
        <f>'Tav27'!L82/'Tav27'!L$115*100</f>
        <v>0.39512800893114736</v>
      </c>
      <c r="M82" s="299">
        <f>'Tav27'!M82/'Tav27'!M$115*100</f>
        <v>0.37373985738873861</v>
      </c>
      <c r="N82" s="299">
        <f>'Tav27'!N82/'Tav27'!N$115*100</f>
        <v>0.38790275020558018</v>
      </c>
      <c r="O82" s="299">
        <f>'Tav27'!O82/'Tav27'!O$115*100</f>
        <v>0.40889625638900406</v>
      </c>
      <c r="P82" s="299">
        <f>'Tav27'!P82/'Tav27'!P$115*100</f>
        <v>0.37127060017628677</v>
      </c>
      <c r="Q82" s="299">
        <f>'Tav27'!Q82/'Tav27'!Q$115*100</f>
        <v>0.39607025466862117</v>
      </c>
      <c r="R82" s="299">
        <f>'Tav27'!R82/'Tav27'!R$115*100</f>
        <v>0.34925864909390442</v>
      </c>
      <c r="S82" s="299">
        <f>'Tav27'!S82/'Tav27'!S$115*100</f>
        <v>0.37643864358665802</v>
      </c>
      <c r="T82" s="299">
        <f>'Tav27'!T82/'Tav27'!T$115*100</f>
        <v>0.3587193504387331</v>
      </c>
      <c r="U82" s="299">
        <f>'Tav27'!U82/'Tav27'!U$115*100</f>
        <v>0.32190295473027919</v>
      </c>
      <c r="V82" s="299">
        <f>'Tav27'!V82/'Tav27'!V$115*100</f>
        <v>0.32912781130005486</v>
      </c>
      <c r="W82" s="299">
        <f>'Tav27'!W82/'Tav27'!W$115*100</f>
        <v>0.32438677568432278</v>
      </c>
      <c r="X82" s="299">
        <f>'Tav27'!X82/'Tav27'!X$115*100</f>
        <v>0.29890327220424306</v>
      </c>
      <c r="Y82" s="299">
        <f>'Tav27'!Y82/'Tav27'!Y$115*100</f>
        <v>0.31827128439214375</v>
      </c>
      <c r="Z82" s="299">
        <f>'Tav27'!Z82/'Tav27'!Z$115*100</f>
        <v>0.30566727605118832</v>
      </c>
      <c r="AA82" s="299">
        <f>'Tav27'!AA82/'Tav27'!AA$115*100</f>
        <v>0.32669869595058343</v>
      </c>
      <c r="AB82" s="299">
        <f>'Tav27'!AB82/'Tav27'!AB$115*100</f>
        <v>0.37662392619863738</v>
      </c>
      <c r="AC82" s="299">
        <f>'Tav27'!AC82/'Tav27'!AC$115*100</f>
        <v>0.34792741801231897</v>
      </c>
      <c r="AD82" s="299">
        <f>'Tav27'!AD82/'Tav27'!AD$115*100</f>
        <v>0.29734675205855443</v>
      </c>
      <c r="AE82" s="299">
        <f>'Tav27'!AE82/'Tav27'!AE$115*100</f>
        <v>0.36942608876632499</v>
      </c>
      <c r="AF82" s="299">
        <f>'Tav27'!AF82/'Tav27'!AF$115*100</f>
        <v>0.32511188263862412</v>
      </c>
      <c r="AH82" s="334">
        <f t="shared" si="4"/>
        <v>-2.9351943892028998E-2</v>
      </c>
      <c r="AI82" s="334">
        <f t="shared" si="5"/>
        <v>-7.1978374323123928E-3</v>
      </c>
      <c r="AJ82" s="334">
        <f t="shared" si="6"/>
        <v>-2.2815535373694851E-2</v>
      </c>
    </row>
    <row r="83" spans="1:36" x14ac:dyDescent="0.25">
      <c r="A83" s="376" t="s">
        <v>233</v>
      </c>
      <c r="B83" s="376">
        <v>19</v>
      </c>
      <c r="C83" s="384">
        <f>'Tav27'!C83/'Tav27'!C$115*100</f>
        <v>1.1221314970702971</v>
      </c>
      <c r="D83" s="384">
        <f>'Tav27'!D83/'Tav27'!D$115*100</f>
        <v>1.0305752879548598</v>
      </c>
      <c r="E83" s="299">
        <f>'Tav27'!E83/'Tav27'!E$115*100</f>
        <v>1.0912880235852267</v>
      </c>
      <c r="F83" s="299">
        <f>'Tav27'!F83/'Tav27'!F$115*100</f>
        <v>1.0690393742392648</v>
      </c>
      <c r="G83" s="299">
        <f>'Tav27'!G83/'Tav27'!G$115*100</f>
        <v>0.86017166752255891</v>
      </c>
      <c r="H83" s="299">
        <f>'Tav27'!H83/'Tav27'!H$115*100</f>
        <v>0.99808731083379543</v>
      </c>
      <c r="I83" s="299">
        <f>'Tav27'!I83/'Tav27'!I$115*100</f>
        <v>0.91673114951422929</v>
      </c>
      <c r="J83" s="299">
        <f>'Tav27'!J83/'Tav27'!J$115*100</f>
        <v>0.83956774729842065</v>
      </c>
      <c r="K83" s="299">
        <f>'Tav27'!K83/'Tav27'!K$115*100</f>
        <v>0.89042842570554237</v>
      </c>
      <c r="L83" s="299">
        <f>'Tav27'!L83/'Tav27'!L$115*100</f>
        <v>0.86300974649088702</v>
      </c>
      <c r="M83" s="299">
        <f>'Tav27'!M83/'Tav27'!M$115*100</f>
        <v>0.89992623555446272</v>
      </c>
      <c r="N83" s="299">
        <f>'Tav27'!N83/'Tav27'!N$115*100</f>
        <v>0.8754807253033865</v>
      </c>
      <c r="O83" s="299">
        <f>'Tav27'!O83/'Tav27'!O$115*100</f>
        <v>0.89653267025832306</v>
      </c>
      <c r="P83" s="299">
        <f>'Tav27'!P83/'Tav27'!P$115*100</f>
        <v>0.75856726942493125</v>
      </c>
      <c r="Q83" s="299">
        <f>'Tav27'!Q83/'Tav27'!Q$115*100</f>
        <v>0.84950240828924972</v>
      </c>
      <c r="R83" s="299">
        <f>'Tav27'!R83/'Tav27'!R$115*100</f>
        <v>0.96046128500823724</v>
      </c>
      <c r="S83" s="299">
        <f>'Tav27'!S83/'Tav27'!S$115*100</f>
        <v>0.87321423061495262</v>
      </c>
      <c r="T83" s="299">
        <f>'Tav27'!T83/'Tav27'!T$115*100</f>
        <v>0.93009268706569714</v>
      </c>
      <c r="U83" s="299">
        <f>'Tav27'!U83/'Tav27'!U$115*100</f>
        <v>0.8233938736785037</v>
      </c>
      <c r="V83" s="299">
        <f>'Tav27'!V83/'Tav27'!V$115*100</f>
        <v>0.75505792004130234</v>
      </c>
      <c r="W83" s="299">
        <f>'Tav27'!W83/'Tav27'!W$115*100</f>
        <v>0.79985780305723431</v>
      </c>
      <c r="X83" s="299">
        <f>'Tav27'!X83/'Tav27'!X$115*100</f>
        <v>0.67197051420352394</v>
      </c>
      <c r="Y83" s="299">
        <f>'Tav27'!Y83/'Tav27'!Y$115*100</f>
        <v>0.60304032832195653</v>
      </c>
      <c r="Z83" s="299">
        <f>'Tav27'!Z83/'Tav27'!Z$115*100</f>
        <v>0.64789762340036572</v>
      </c>
      <c r="AA83" s="299">
        <f>'Tav27'!AA83/'Tav27'!AA$115*100</f>
        <v>0.62594371997254628</v>
      </c>
      <c r="AB83" s="299">
        <f>'Tav27'!AB83/'Tav27'!AB$115*100</f>
        <v>0.52473445897338244</v>
      </c>
      <c r="AC83" s="299">
        <f>'Tav27'!AC83/'Tav27'!AC$115*100</f>
        <v>0.58764774429831867</v>
      </c>
      <c r="AD83" s="299">
        <f>'Tav27'!AD83/'Tav27'!AD$115*100</f>
        <v>0.75153574696118164</v>
      </c>
      <c r="AE83" s="299">
        <f>'Tav27'!AE83/'Tav27'!AE$115*100</f>
        <v>0.7024298870908996</v>
      </c>
      <c r="AF83" s="299">
        <f>'Tav27'!AF83/'Tav27'!AF$115*100</f>
        <v>0.73250516767344309</v>
      </c>
      <c r="AH83" s="334">
        <f t="shared" si="4"/>
        <v>0.12559202698863536</v>
      </c>
      <c r="AI83" s="334">
        <f t="shared" si="5"/>
        <v>0.17769542811751715</v>
      </c>
      <c r="AJ83" s="334">
        <f t="shared" si="6"/>
        <v>0.14485742337512442</v>
      </c>
    </row>
    <row r="84" spans="1:36" x14ac:dyDescent="0.25">
      <c r="A84" s="376" t="s">
        <v>232</v>
      </c>
      <c r="B84" s="376">
        <v>8</v>
      </c>
      <c r="C84" s="384">
        <f>'Tav27'!C84/'Tav27'!C$115*100</f>
        <v>0.4027354422982769</v>
      </c>
      <c r="D84" s="384">
        <f>'Tav27'!D84/'Tav27'!D$115*100</f>
        <v>0.37150451556743813</v>
      </c>
      <c r="E84" s="299">
        <f>'Tav27'!E84/'Tav27'!E$115*100</f>
        <v>0.39221436164363477</v>
      </c>
      <c r="F84" s="299">
        <f>'Tav27'!F84/'Tav27'!F$115*100</f>
        <v>0.40195125633356293</v>
      </c>
      <c r="G84" s="299">
        <f>'Tav27'!G84/'Tav27'!G$115*100</f>
        <v>0.37781527400777637</v>
      </c>
      <c r="H84" s="299">
        <f>'Tav27'!H84/'Tav27'!H$115*100</f>
        <v>0.39375229740758971</v>
      </c>
      <c r="I84" s="299">
        <f>'Tav27'!I84/'Tav27'!I$115*100</f>
        <v>0.39979365488779983</v>
      </c>
      <c r="J84" s="299">
        <f>'Tav27'!J84/'Tav27'!J$115*100</f>
        <v>0.36159600997506236</v>
      </c>
      <c r="K84" s="299">
        <f>'Tav27'!K84/'Tav27'!K$115*100</f>
        <v>0.38677320639238355</v>
      </c>
      <c r="L84" s="299">
        <f>'Tav27'!L84/'Tav27'!L$115*100</f>
        <v>0.42397862545627879</v>
      </c>
      <c r="M84" s="299">
        <f>'Tav27'!M84/'Tav27'!M$115*100</f>
        <v>0.34915170887632158</v>
      </c>
      <c r="N84" s="299">
        <f>'Tav27'!N84/'Tav27'!N$115*100</f>
        <v>0.39870089956890464</v>
      </c>
      <c r="O84" s="299">
        <f>'Tav27'!O84/'Tav27'!O$115*100</f>
        <v>0.35778422434037849</v>
      </c>
      <c r="P84" s="299">
        <f>'Tav27'!P84/'Tav27'!P$115*100</f>
        <v>0.41667779588130022</v>
      </c>
      <c r="Q84" s="299">
        <f>'Tav27'!Q84/'Tav27'!Q$115*100</f>
        <v>0.37786012801719032</v>
      </c>
      <c r="R84" s="299">
        <f>'Tav27'!R84/'Tav27'!R$115*100</f>
        <v>0.37561779242174631</v>
      </c>
      <c r="S84" s="299">
        <f>'Tav27'!S84/'Tav27'!S$115*100</f>
        <v>0.53071677620414082</v>
      </c>
      <c r="T84" s="299">
        <f>'Tav27'!T84/'Tav27'!T$115*100</f>
        <v>0.42960401250147678</v>
      </c>
      <c r="U84" s="299">
        <f>'Tav27'!U84/'Tav27'!U$115*100</f>
        <v>0.44049878015722416</v>
      </c>
      <c r="V84" s="299">
        <f>'Tav27'!V84/'Tav27'!V$115*100</f>
        <v>0.47433125746184374</v>
      </c>
      <c r="W84" s="299">
        <f>'Tav27'!W84/'Tav27'!W$115*100</f>
        <v>0.45214184145040881</v>
      </c>
      <c r="X84" s="299">
        <f>'Tav27'!X84/'Tav27'!X$115*100</f>
        <v>0.40453074433656955</v>
      </c>
      <c r="Y84" s="299">
        <f>'Tav27'!Y84/'Tav27'!Y$115*100</f>
        <v>0.45228024624146734</v>
      </c>
      <c r="Z84" s="299">
        <f>'Tav27'!Z84/'Tav27'!Z$115*100</f>
        <v>0.42120658135283368</v>
      </c>
      <c r="AA84" s="299">
        <f>'Tav27'!AA84/'Tav27'!AA$115*100</f>
        <v>0.50514756348661638</v>
      </c>
      <c r="AB84" s="299">
        <f>'Tav27'!AB84/'Tav27'!AB$115*100</f>
        <v>0.47395370487918415</v>
      </c>
      <c r="AC84" s="299">
        <f>'Tav27'!AC84/'Tav27'!AC$115*100</f>
        <v>0.49275844847677708</v>
      </c>
      <c r="AD84" s="299">
        <f>'Tav27'!AD84/'Tav27'!AD$115*100</f>
        <v>0.44438635472487259</v>
      </c>
      <c r="AE84" s="299">
        <f>'Tav27'!AE84/'Tav27'!AE$115*100</f>
        <v>0.48909932878921897</v>
      </c>
      <c r="AF84" s="299">
        <f>'Tav27'!AF84/'Tav27'!AF$115*100</f>
        <v>0.46157859880792312</v>
      </c>
      <c r="AH84" s="334">
        <f t="shared" si="4"/>
        <v>-6.076120876174379E-2</v>
      </c>
      <c r="AI84" s="334">
        <f t="shared" si="5"/>
        <v>1.5145623910034822E-2</v>
      </c>
      <c r="AJ84" s="334">
        <f t="shared" si="6"/>
        <v>-3.1179849668853954E-2</v>
      </c>
    </row>
    <row r="85" spans="1:36" ht="12" customHeight="1" x14ac:dyDescent="0.25">
      <c r="A85" s="376" t="s">
        <v>231</v>
      </c>
      <c r="B85" s="376">
        <v>18</v>
      </c>
      <c r="C85" s="384">
        <f>'Tav27'!C85/'Tav27'!C$115*100</f>
        <v>1.6338424119904609</v>
      </c>
      <c r="D85" s="384">
        <f>'Tav27'!D85/'Tav27'!D$115*100</f>
        <v>1.8435328680459484</v>
      </c>
      <c r="E85" s="299">
        <f>'Tav27'!E85/'Tav27'!E$115*100</f>
        <v>1.7044829734980389</v>
      </c>
      <c r="F85" s="299">
        <f>'Tav27'!F85/'Tav27'!F$115*100</f>
        <v>1.7059339705424454</v>
      </c>
      <c r="G85" s="299">
        <f>'Tav27'!G85/'Tav27'!G$115*100</f>
        <v>1.8138801261829656</v>
      </c>
      <c r="H85" s="299">
        <f>'Tav27'!H85/'Tav27'!H$115*100</f>
        <v>1.7426031263433994</v>
      </c>
      <c r="I85" s="299">
        <f>'Tav27'!I85/'Tav27'!I$115*100</f>
        <v>1.661508038861663</v>
      </c>
      <c r="J85" s="299">
        <f>'Tav27'!J85/'Tav27'!J$115*100</f>
        <v>1.7996674979218621</v>
      </c>
      <c r="K85" s="299">
        <f>'Tav27'!K85/'Tav27'!K$115*100</f>
        <v>1.7086025161509693</v>
      </c>
      <c r="L85" s="299">
        <f>'Tav27'!L85/'Tav27'!L$115*100</f>
        <v>1.6921513779305328</v>
      </c>
      <c r="M85" s="299">
        <f>'Tav27'!M85/'Tav27'!M$115*100</f>
        <v>1.9055815097123188</v>
      </c>
      <c r="N85" s="299">
        <f>'Tav27'!N85/'Tav27'!N$115*100</f>
        <v>1.764251480592403</v>
      </c>
      <c r="O85" s="299">
        <f>'Tav27'!O85/'Tav27'!O$115*100</f>
        <v>1.8718054979969609</v>
      </c>
      <c r="P85" s="299">
        <f>'Tav27'!P85/'Tav27'!P$115*100</f>
        <v>2.1875584283768261</v>
      </c>
      <c r="Q85" s="299">
        <f>'Tav27'!Q85/'Tav27'!Q$115*100</f>
        <v>1.9794407670105345</v>
      </c>
      <c r="R85" s="299">
        <f>'Tav27'!R85/'Tav27'!R$115*100</f>
        <v>1.7018121911037891</v>
      </c>
      <c r="S85" s="299">
        <f>'Tav27'!S85/'Tav27'!S$115*100</f>
        <v>1.8791076552809407</v>
      </c>
      <c r="T85" s="299">
        <f>'Tav27'!T85/'Tav27'!T$115*100</f>
        <v>1.763524471318562</v>
      </c>
      <c r="U85" s="299">
        <f>'Tav27'!U85/'Tav27'!U$115*100</f>
        <v>1.7992680943345079</v>
      </c>
      <c r="V85" s="299">
        <f>'Tav27'!V85/'Tav27'!V$115*100</f>
        <v>1.8134297053983415</v>
      </c>
      <c r="W85" s="299">
        <f>'Tav27'!W85/'Tav27'!W$115*100</f>
        <v>1.804123711340206</v>
      </c>
      <c r="X85" s="299">
        <f>'Tav27'!X85/'Tav27'!X$115*100</f>
        <v>1.8810679611650485</v>
      </c>
      <c r="Y85" s="299">
        <f>'Tav27'!Y85/'Tav27'!Y$115*100</f>
        <v>1.918003266468445</v>
      </c>
      <c r="Z85" s="299">
        <f>'Tav27'!Z85/'Tav27'!Z$115*100</f>
        <v>1.8939670932358317</v>
      </c>
      <c r="AA85" s="299">
        <f>'Tav27'!AA85/'Tav27'!AA$115*100</f>
        <v>1.7021276595744681</v>
      </c>
      <c r="AB85" s="299">
        <f>'Tav27'!AB85/'Tav27'!AB$115*100</f>
        <v>1.7519360162498412</v>
      </c>
      <c r="AC85" s="299">
        <f>'Tav27'!AC85/'Tav27'!AC$115*100</f>
        <v>1.7213251206925253</v>
      </c>
      <c r="AD85" s="299">
        <f>'Tav27'!AD85/'Tav27'!AD$115*100</f>
        <v>1.4932688537446086</v>
      </c>
      <c r="AE85" s="299">
        <f>'Tav27'!AE85/'Tav27'!AE$115*100</f>
        <v>1.5713616733440867</v>
      </c>
      <c r="AF85" s="299">
        <f>'Tav27'!AF85/'Tav27'!AF$115*100</f>
        <v>1.5232093760661463</v>
      </c>
      <c r="AH85" s="334">
        <f t="shared" si="4"/>
        <v>-0.2088588058298595</v>
      </c>
      <c r="AI85" s="334">
        <f t="shared" si="5"/>
        <v>-0.18057434290575447</v>
      </c>
      <c r="AJ85" s="334">
        <f t="shared" si="6"/>
        <v>-0.19811574462637904</v>
      </c>
    </row>
    <row r="86" spans="1:36" ht="14.25" customHeight="1" x14ac:dyDescent="0.25">
      <c r="A86" s="376" t="s">
        <v>230</v>
      </c>
      <c r="B86" s="376">
        <v>8</v>
      </c>
      <c r="C86" s="384">
        <f>'Tav27'!C86/'Tav27'!C$115*100</f>
        <v>0.64516638501508283</v>
      </c>
      <c r="D86" s="384">
        <f>'Tav27'!D86/'Tav27'!D$115*100</f>
        <v>0.5269457354701319</v>
      </c>
      <c r="E86" s="299">
        <f>'Tav27'!E86/'Tav27'!E$115*100</f>
        <v>0.60534018966627745</v>
      </c>
      <c r="F86" s="299">
        <f>'Tav27'!F86/'Tav27'!F$115*100</f>
        <v>0.61330590755121106</v>
      </c>
      <c r="G86" s="299">
        <f>'Tav27'!G86/'Tav27'!G$115*100</f>
        <v>0.49519477661213407</v>
      </c>
      <c r="H86" s="299">
        <f>'Tav27'!H86/'Tav27'!H$115*100</f>
        <v>0.57318372407433937</v>
      </c>
      <c r="I86" s="299">
        <f>'Tav27'!I86/'Tav27'!I$115*100</f>
        <v>0.66847218639841799</v>
      </c>
      <c r="J86" s="299">
        <f>'Tav27'!J86/'Tav27'!J$115*100</f>
        <v>0.61097256857855364</v>
      </c>
      <c r="K86" s="299">
        <f>'Tav27'!K86/'Tav27'!K$115*100</f>
        <v>0.64887226566927347</v>
      </c>
      <c r="L86" s="299">
        <f>'Tav27'!L86/'Tav27'!L$115*100</f>
        <v>0.65729230692038476</v>
      </c>
      <c r="M86" s="299">
        <f>'Tav27'!M86/'Tav27'!M$115*100</f>
        <v>0.70076223260388493</v>
      </c>
      <c r="N86" s="299">
        <f>'Tav27'!N86/'Tav27'!N$115*100</f>
        <v>0.67197714114842466</v>
      </c>
      <c r="O86" s="299">
        <f>'Tav27'!O86/'Tav27'!O$115*100</f>
        <v>0.63268407238568858</v>
      </c>
      <c r="P86" s="299">
        <f>'Tav27'!P86/'Tav27'!P$115*100</f>
        <v>0.63837175138224844</v>
      </c>
      <c r="Q86" s="299">
        <f>'Tav27'!Q86/'Tav27'!Q$115*100</f>
        <v>0.63462291380236546</v>
      </c>
      <c r="R86" s="299">
        <f>'Tav27'!R86/'Tav27'!R$115*100</f>
        <v>0.59143327841845139</v>
      </c>
      <c r="S86" s="299">
        <f>'Tav27'!S86/'Tav27'!S$115*100</f>
        <v>0.59859915455583323</v>
      </c>
      <c r="T86" s="299">
        <f>'Tav27'!T86/'Tav27'!T$115*100</f>
        <v>0.59392754728329156</v>
      </c>
      <c r="U86" s="299">
        <f>'Tav27'!U86/'Tav27'!U$115*100</f>
        <v>0.56078883166169702</v>
      </c>
      <c r="V86" s="299">
        <f>'Tav27'!V86/'Tav27'!V$115*100</f>
        <v>0.58404052789519534</v>
      </c>
      <c r="W86" s="299">
        <f>'Tav27'!W86/'Tav27'!W$115*100</f>
        <v>0.56878777106292211</v>
      </c>
      <c r="X86" s="299">
        <f>'Tav27'!X86/'Tav27'!X$115*100</f>
        <v>0.57083782811938144</v>
      </c>
      <c r="Y86" s="299">
        <f>'Tav27'!Y86/'Tav27'!Y$115*100</f>
        <v>0.60722810837974794</v>
      </c>
      <c r="Z86" s="299">
        <f>'Tav27'!Z86/'Tav27'!Z$115*100</f>
        <v>0.58354661791590501</v>
      </c>
      <c r="AA86" s="299">
        <f>'Tav27'!AA86/'Tav27'!AA$115*100</f>
        <v>0.61770761839396016</v>
      </c>
      <c r="AB86" s="299">
        <f>'Tav27'!AB86/'Tav27'!AB$115*100</f>
        <v>0.62206423765392915</v>
      </c>
      <c r="AC86" s="299">
        <f>'Tav27'!AC86/'Tav27'!AC$115*100</f>
        <v>0.61927750957216587</v>
      </c>
      <c r="AD86" s="299">
        <f>'Tav27'!AD86/'Tav27'!AD$115*100</f>
        <v>0.66331198536139069</v>
      </c>
      <c r="AE86" s="299">
        <f>'Tav27'!AE86/'Tav27'!AE$115*100</f>
        <v>0.62438212185857744</v>
      </c>
      <c r="AF86" s="299">
        <f>'Tav27'!AF86/'Tav27'!AF$115*100</f>
        <v>0.64821690180417035</v>
      </c>
      <c r="AH86" s="334">
        <f t="shared" si="4"/>
        <v>4.5604366967430532E-2</v>
      </c>
      <c r="AI86" s="334">
        <f t="shared" si="5"/>
        <v>2.3178842046482906E-3</v>
      </c>
      <c r="AJ86" s="334">
        <f t="shared" si="6"/>
        <v>2.8939392232004479E-2</v>
      </c>
    </row>
    <row r="87" spans="1:36" x14ac:dyDescent="0.25">
      <c r="A87" s="376" t="s">
        <v>229</v>
      </c>
      <c r="B87" s="376">
        <v>12</v>
      </c>
      <c r="C87" s="384">
        <f>'Tav27'!C87/'Tav27'!C$115*100</f>
        <v>0.25506578012224207</v>
      </c>
      <c r="D87" s="384">
        <f>'Tav27'!D87/'Tav27'!D$115*100</f>
        <v>0.25958683723749865</v>
      </c>
      <c r="E87" s="299">
        <f>'Tav27'!E87/'Tav27'!E$115*100</f>
        <v>0.25658883472013488</v>
      </c>
      <c r="F87" s="299">
        <f>'Tav27'!F87/'Tav27'!F$115*100</f>
        <v>0.22173367426851476</v>
      </c>
      <c r="G87" s="299">
        <f>'Tav27'!G87/'Tav27'!G$115*100</f>
        <v>0.21825251265497761</v>
      </c>
      <c r="H87" s="299">
        <f>'Tav27'!H87/'Tav27'!H$115*100</f>
        <v>0.2205511286112132</v>
      </c>
      <c r="I87" s="299">
        <f>'Tav27'!I87/'Tav27'!I$115*100</f>
        <v>0.34175909208150634</v>
      </c>
      <c r="J87" s="299">
        <f>'Tav27'!J87/'Tav27'!J$115*100</f>
        <v>0.35328345802161265</v>
      </c>
      <c r="K87" s="299">
        <f>'Tav27'!K87/'Tav27'!K$115*100</f>
        <v>0.34568740791114133</v>
      </c>
      <c r="L87" s="299">
        <f>'Tav27'!L87/'Tav27'!L$115*100</f>
        <v>0.32739177882866499</v>
      </c>
      <c r="M87" s="299">
        <f>'Tav27'!M87/'Tav27'!M$115*100</f>
        <v>0.3098106712564544</v>
      </c>
      <c r="N87" s="299">
        <f>'Tav27'!N87/'Tav27'!N$115*100</f>
        <v>0.32145260027742939</v>
      </c>
      <c r="O87" s="299">
        <f>'Tav27'!O87/'Tav27'!O$115*100</f>
        <v>0.30667219229175297</v>
      </c>
      <c r="P87" s="299">
        <f>'Tav27'!P87/'Tav27'!P$115*100</f>
        <v>0.29114025481449823</v>
      </c>
      <c r="Q87" s="299">
        <f>'Tav27'!Q87/'Tav27'!Q$115*100</f>
        <v>0.30137759608118075</v>
      </c>
      <c r="R87" s="299">
        <f>'Tav27'!R87/'Tav27'!R$115*100</f>
        <v>0.31466227347611203</v>
      </c>
      <c r="S87" s="299">
        <f>'Tav27'!S87/'Tav27'!S$115*100</f>
        <v>0.33324076645376283</v>
      </c>
      <c r="T87" s="299">
        <f>'Tav27'!T87/'Tav27'!T$115*100</f>
        <v>0.32112899934485389</v>
      </c>
      <c r="U87" s="299">
        <f>'Tav27'!U87/'Tav27'!U$115*100</f>
        <v>0.33376253727297372</v>
      </c>
      <c r="V87" s="299">
        <f>'Tav27'!V87/'Tav27'!V$115*100</f>
        <v>0.33558129779613433</v>
      </c>
      <c r="W87" s="299">
        <f>'Tav27'!W87/'Tav27'!W$115*100</f>
        <v>0.3343849982225382</v>
      </c>
      <c r="X87" s="299">
        <f>'Tav27'!X87/'Tav27'!X$115*100</f>
        <v>0.26069759079467819</v>
      </c>
      <c r="Y87" s="299">
        <f>'Tav27'!Y87/'Tav27'!Y$115*100</f>
        <v>0.30989572427656098</v>
      </c>
      <c r="Z87" s="299">
        <f>'Tav27'!Z87/'Tav27'!Z$115*100</f>
        <v>0.27787934186471663</v>
      </c>
      <c r="AA87" s="299">
        <f>'Tav27'!AA87/'Tav27'!AA$115*100</f>
        <v>0.28002745367192866</v>
      </c>
      <c r="AB87" s="299">
        <f>'Tav27'!AB87/'Tav27'!AB$115*100</f>
        <v>0.33853836062798864</v>
      </c>
      <c r="AC87" s="299">
        <f>'Tav27'!AC87/'Tav27'!AC$115*100</f>
        <v>0.30297985683369399</v>
      </c>
      <c r="AD87" s="299">
        <f>'Tav27'!AD87/'Tav27'!AD$115*100</f>
        <v>0.25486864462161807</v>
      </c>
      <c r="AE87" s="299">
        <f>'Tav27'!AE87/'Tav27'!AE$115*100</f>
        <v>0.28617513918518134</v>
      </c>
      <c r="AF87" s="299">
        <f>'Tav27'!AF87/'Tav27'!AF$115*100</f>
        <v>0.26691284191936421</v>
      </c>
      <c r="AH87" s="334">
        <f t="shared" si="4"/>
        <v>-2.5158809050310593E-2</v>
      </c>
      <c r="AI87" s="334">
        <f t="shared" si="5"/>
        <v>-5.2363221442807306E-2</v>
      </c>
      <c r="AJ87" s="334">
        <f t="shared" si="6"/>
        <v>-3.6067014914329787E-2</v>
      </c>
    </row>
    <row r="88" spans="1:36" x14ac:dyDescent="0.25">
      <c r="A88" s="376" t="s">
        <v>228</v>
      </c>
      <c r="B88" s="376">
        <v>8</v>
      </c>
      <c r="C88" s="384">
        <f>'Tav27'!C88/'Tav27'!C$115*100</f>
        <v>0.45248511458218171</v>
      </c>
      <c r="D88" s="384">
        <f>'Tav27'!D88/'Tav27'!D$115*100</f>
        <v>0.34818833258203408</v>
      </c>
      <c r="E88" s="299">
        <f>'Tav27'!E88/'Tav27'!E$115*100</f>
        <v>0.41734959443254593</v>
      </c>
      <c r="F88" s="299">
        <f>'Tav27'!F88/'Tav27'!F$115*100</f>
        <v>0.4529028240378174</v>
      </c>
      <c r="G88" s="299">
        <f>'Tav27'!G88/'Tav27'!G$115*100</f>
        <v>0.39982393074609351</v>
      </c>
      <c r="H88" s="299">
        <f>'Tav27'!H88/'Tav27'!H$115*100</f>
        <v>0.43487199935205317</v>
      </c>
      <c r="I88" s="299">
        <f>'Tav27'!I88/'Tav27'!I$115*100</f>
        <v>0.452454647063881</v>
      </c>
      <c r="J88" s="299">
        <f>'Tav27'!J88/'Tav27'!J$115*100</f>
        <v>0.39276807980049877</v>
      </c>
      <c r="K88" s="299">
        <f>'Tav27'!K88/'Tav27'!K$115*100</f>
        <v>0.43210925988892668</v>
      </c>
      <c r="L88" s="299">
        <f>'Tav27'!L88/'Tav27'!L$115*100</f>
        <v>0.42523300008780618</v>
      </c>
      <c r="M88" s="299">
        <f>'Tav27'!M88/'Tav27'!M$115*100</f>
        <v>0.43766904352102287</v>
      </c>
      <c r="N88" s="299">
        <f>'Tav27'!N88/'Tav27'!N$115*100</f>
        <v>0.42943409391067433</v>
      </c>
      <c r="O88" s="299">
        <f>'Tav27'!O88/'Tav27'!O$115*100</f>
        <v>0.41718469401851083</v>
      </c>
      <c r="P88" s="299">
        <f>'Tav27'!P88/'Tav27'!P$115*100</f>
        <v>0.39530970378482333</v>
      </c>
      <c r="Q88" s="299">
        <f>'Tav27'!Q88/'Tav27'!Q$115*100</f>
        <v>0.40972784965719433</v>
      </c>
      <c r="R88" s="299">
        <f>'Tav27'!R88/'Tav27'!R$115*100</f>
        <v>0.30807248764415157</v>
      </c>
      <c r="S88" s="299">
        <f>'Tav27'!S88/'Tav27'!S$115*100</f>
        <v>0.29621401462556696</v>
      </c>
      <c r="T88" s="299">
        <f>'Tav27'!T88/'Tav27'!T$115*100</f>
        <v>0.30394483884479478</v>
      </c>
      <c r="U88" s="299">
        <f>'Tav27'!U88/'Tav27'!U$115*100</f>
        <v>0.37442396313364051</v>
      </c>
      <c r="V88" s="299">
        <f>'Tav27'!V88/'Tav27'!V$115*100</f>
        <v>0.3807557032686909</v>
      </c>
      <c r="W88" s="299">
        <f>'Tav27'!W88/'Tav27'!W$115*100</f>
        <v>0.37659971560611444</v>
      </c>
      <c r="X88" s="299">
        <f>'Tav27'!X88/'Tav27'!X$115*100</f>
        <v>0.33935634663790004</v>
      </c>
      <c r="Y88" s="299">
        <f>'Tav27'!Y88/'Tav27'!Y$115*100</f>
        <v>0.39365132543238829</v>
      </c>
      <c r="Z88" s="299">
        <f>'Tav27'!Z88/'Tav27'!Z$115*100</f>
        <v>0.35831809872029247</v>
      </c>
      <c r="AA88" s="299">
        <f>'Tav27'!AA88/'Tav27'!AA$115*100</f>
        <v>0.31846259437199725</v>
      </c>
      <c r="AB88" s="299">
        <f>'Tav27'!AB88/'Tav27'!AB$115*100</f>
        <v>0.26236722948669122</v>
      </c>
      <c r="AC88" s="299">
        <f>'Tav27'!AC88/'Tav27'!AC$115*100</f>
        <v>0.29632095888130511</v>
      </c>
      <c r="AD88" s="299">
        <f>'Tav27'!AD88/'Tav27'!AD$115*100</f>
        <v>0.33982485949549079</v>
      </c>
      <c r="AE88" s="299">
        <f>'Tav27'!AE88/'Tav27'!AE$115*100</f>
        <v>0.27576877048753839</v>
      </c>
      <c r="AF88" s="299">
        <f>'Tav27'!AF88/'Tav27'!AF$115*100</f>
        <v>0.31507756527323444</v>
      </c>
      <c r="AH88" s="334">
        <f t="shared" si="4"/>
        <v>2.136226512349354E-2</v>
      </c>
      <c r="AI88" s="334">
        <f t="shared" si="5"/>
        <v>1.3401541000847172E-2</v>
      </c>
      <c r="AJ88" s="334">
        <f t="shared" si="6"/>
        <v>1.8756606391929331E-2</v>
      </c>
    </row>
    <row r="89" spans="1:36" x14ac:dyDescent="0.25">
      <c r="A89" s="376" t="s">
        <v>227</v>
      </c>
      <c r="B89" s="376">
        <v>12</v>
      </c>
      <c r="C89" s="384">
        <f>'Tav27'!C89/'Tav27'!C$115*100</f>
        <v>6.6893567288405951</v>
      </c>
      <c r="D89" s="384">
        <f>'Tav27'!D89/'Tav27'!D$115*100</f>
        <v>7.3321623428100668</v>
      </c>
      <c r="E89" s="299">
        <f>'Tav27'!E89/'Tav27'!E$115*100</f>
        <v>6.905905208753345</v>
      </c>
      <c r="F89" s="299">
        <f>'Tav27'!F89/'Tav27'!F$115*100</f>
        <v>7.0096147495353032</v>
      </c>
      <c r="G89" s="299">
        <f>'Tav27'!G89/'Tav27'!G$115*100</f>
        <v>7.7470471718876093</v>
      </c>
      <c r="H89" s="299">
        <f>'Tav27'!H89/'Tav27'!H$115*100</f>
        <v>7.2601194963459541</v>
      </c>
      <c r="I89" s="299">
        <f>'Tav27'!I89/'Tav27'!I$115*100</f>
        <v>7.0963373742584475</v>
      </c>
      <c r="J89" s="299">
        <f>'Tav27'!J89/'Tav27'!J$115*100</f>
        <v>7.975893599334996</v>
      </c>
      <c r="K89" s="299">
        <f>'Tav27'!K89/'Tav27'!K$115*100</f>
        <v>7.3961521024594816</v>
      </c>
      <c r="L89" s="299">
        <f>'Tav27'!L89/'Tav27'!L$115*100</f>
        <v>7.0558573023419164</v>
      </c>
      <c r="M89" s="299">
        <f>'Tav27'!M89/'Tav27'!M$115*100</f>
        <v>8.0845832308827159</v>
      </c>
      <c r="N89" s="299">
        <f>'Tav27'!N89/'Tav27'!N$115*100</f>
        <v>7.4033773288700981</v>
      </c>
      <c r="O89" s="299">
        <f>'Tav27'!O89/'Tav27'!O$115*100</f>
        <v>7.2399502693742237</v>
      </c>
      <c r="P89" s="299">
        <f>'Tav27'!P89/'Tav27'!P$115*100</f>
        <v>8.4056732284516134</v>
      </c>
      <c r="Q89" s="299">
        <f>'Tav27'!Q89/'Tav27'!Q$115*100</f>
        <v>7.637327117610103</v>
      </c>
      <c r="R89" s="299">
        <f>'Tav27'!R89/'Tav27'!R$115*100</f>
        <v>7.2322899505766065</v>
      </c>
      <c r="S89" s="299">
        <f>'Tav27'!S89/'Tav27'!S$115*100</f>
        <v>8.4544416674380578</v>
      </c>
      <c r="T89" s="299">
        <f>'Tav27'!T89/'Tav27'!T$115*100</f>
        <v>7.6576915228388236</v>
      </c>
      <c r="U89" s="299">
        <f>'Tav27'!U89/'Tav27'!U$115*100</f>
        <v>7.2072377338031988</v>
      </c>
      <c r="V89" s="299">
        <f>'Tav27'!V89/'Tav27'!V$115*100</f>
        <v>8.3766254719112005</v>
      </c>
      <c r="W89" s="299">
        <f>'Tav27'!W89/'Tav27'!W$115*100</f>
        <v>7.609758265197299</v>
      </c>
      <c r="X89" s="299">
        <f>'Tav27'!X89/'Tav27'!X$115*100</f>
        <v>8.196242358863719</v>
      </c>
      <c r="Y89" s="299">
        <f>'Tav27'!Y89/'Tav27'!Y$115*100</f>
        <v>9.7198375141337578</v>
      </c>
      <c r="Z89" s="299">
        <f>'Tav27'!Z89/'Tav27'!Z$115*100</f>
        <v>8.7283363802559411</v>
      </c>
      <c r="AA89" s="299">
        <f>'Tav27'!AA89/'Tav27'!AA$115*100</f>
        <v>8.5216197666437878</v>
      </c>
      <c r="AB89" s="299">
        <f>'Tav27'!AB89/'Tav27'!AB$115*100</f>
        <v>9.85146629427447</v>
      </c>
      <c r="AC89" s="299">
        <f>'Tav27'!AC89/'Tav27'!AC$115*100</f>
        <v>9.0461128683202929</v>
      </c>
      <c r="AD89" s="299">
        <f>'Tav27'!AD89/'Tav27'!AD$115*100</f>
        <v>9.0674421644229515</v>
      </c>
      <c r="AE89" s="299">
        <f>'Tav27'!AE89/'Tav27'!AE$115*100</f>
        <v>10.427181435038243</v>
      </c>
      <c r="AF89" s="299">
        <f>'Tav27'!AF89/'Tav27'!AF$115*100</f>
        <v>9.5908005378394119</v>
      </c>
      <c r="AH89" s="334">
        <f t="shared" si="4"/>
        <v>0.54582239777916364</v>
      </c>
      <c r="AI89" s="334">
        <f t="shared" si="5"/>
        <v>0.57571514076377284</v>
      </c>
      <c r="AJ89" s="334">
        <f t="shared" si="6"/>
        <v>0.54468766951911896</v>
      </c>
    </row>
    <row r="90" spans="1:36" x14ac:dyDescent="0.25">
      <c r="A90" s="376" t="s">
        <v>226</v>
      </c>
      <c r="B90" s="376">
        <v>5</v>
      </c>
      <c r="C90" s="384">
        <f>'Tav27'!C90/'Tav27'!C$115*100</f>
        <v>0.23769287868976738</v>
      </c>
      <c r="D90" s="384">
        <f>'Tav27'!D90/'Tav27'!D$115*100</f>
        <v>0.23627065425209456</v>
      </c>
      <c r="E90" s="299">
        <f>'Tav27'!E90/'Tav27'!E$115*100</f>
        <v>0.2372137594453492</v>
      </c>
      <c r="F90" s="299">
        <f>'Tav27'!F90/'Tav27'!F$115*100</f>
        <v>0.22456431691875112</v>
      </c>
      <c r="G90" s="299">
        <f>'Tav27'!G90/'Tav27'!G$115*100</f>
        <v>0.20541412955762597</v>
      </c>
      <c r="H90" s="299">
        <f>'Tav27'!H90/'Tav27'!H$115*100</f>
        <v>0.21805902546306391</v>
      </c>
      <c r="I90" s="299">
        <f>'Tav27'!I90/'Tav27'!I$115*100</f>
        <v>0.23966125010747141</v>
      </c>
      <c r="J90" s="299">
        <f>'Tav27'!J90/'Tav27'!J$115*100</f>
        <v>0.23898586866167915</v>
      </c>
      <c r="K90" s="299">
        <f>'Tav27'!K90/'Tav27'!K$115*100</f>
        <v>0.23943103252861841</v>
      </c>
      <c r="L90" s="299">
        <f>'Tav27'!L90/'Tav27'!L$115*100</f>
        <v>0.22955055756952372</v>
      </c>
      <c r="M90" s="299">
        <f>'Tav27'!M90/'Tav27'!M$115*100</f>
        <v>0.22621096631423651</v>
      </c>
      <c r="N90" s="299">
        <f>'Tav27'!N90/'Tav27'!N$115*100</f>
        <v>0.22842239037801829</v>
      </c>
      <c r="O90" s="299">
        <f>'Tav27'!O90/'Tav27'!O$115*100</f>
        <v>0.22516922226826908</v>
      </c>
      <c r="P90" s="299">
        <f>'Tav27'!P90/'Tav27'!P$115*100</f>
        <v>0.18162878282005396</v>
      </c>
      <c r="Q90" s="299">
        <f>'Tav27'!Q90/'Tav27'!Q$115*100</f>
        <v>0.21032696282402646</v>
      </c>
      <c r="R90" s="299">
        <f>'Tav27'!R90/'Tav27'!R$115*100</f>
        <v>0.24052718286655686</v>
      </c>
      <c r="S90" s="299">
        <f>'Tav27'!S90/'Tav27'!S$115*100</f>
        <v>0.17279150853158073</v>
      </c>
      <c r="T90" s="299">
        <f>'Tav27'!T90/'Tav27'!T$115*100</f>
        <v>0.21695002631324575</v>
      </c>
      <c r="U90" s="299">
        <f>'Tav27'!U90/'Tav27'!U$115*100</f>
        <v>0.18636486852805639</v>
      </c>
      <c r="V90" s="299">
        <f>'Tav27'!V90/'Tav27'!V$115*100</f>
        <v>0.16779064889806716</v>
      </c>
      <c r="W90" s="299">
        <f>'Tav27'!W90/'Tav27'!W$115*100</f>
        <v>0.17996800568787771</v>
      </c>
      <c r="X90" s="299">
        <f>'Tav27'!X90/'Tav27'!X$115*100</f>
        <v>0.19327580007191658</v>
      </c>
      <c r="Y90" s="299">
        <f>'Tav27'!Y90/'Tav27'!Y$115*100</f>
        <v>0.20520122283177689</v>
      </c>
      <c r="Z90" s="299">
        <f>'Tav27'!Z90/'Tav27'!Z$115*100</f>
        <v>0.19744058500914077</v>
      </c>
      <c r="AA90" s="299">
        <f>'Tav27'!AA90/'Tav27'!AA$115*100</f>
        <v>0.23061084420041181</v>
      </c>
      <c r="AB90" s="299">
        <f>'Tav27'!AB90/'Tav27'!AB$115*100</f>
        <v>0.17773263932969405</v>
      </c>
      <c r="AC90" s="299">
        <f>'Tav27'!AC90/'Tav27'!AC$115*100</f>
        <v>0.20975528550024972</v>
      </c>
      <c r="AD90" s="299">
        <f>'Tav27'!AD90/'Tav27'!AD$115*100</f>
        <v>0.20912299045876356</v>
      </c>
      <c r="AE90" s="299">
        <f>'Tav27'!AE90/'Tav27'!AE$115*100</f>
        <v>0.20292418960403766</v>
      </c>
      <c r="AF90" s="299">
        <f>'Tav27'!AF90/'Tav27'!AF$115*100</f>
        <v>0.20670693772702645</v>
      </c>
      <c r="AH90" s="334">
        <f t="shared" si="4"/>
        <v>-2.1487853741648244E-2</v>
      </c>
      <c r="AI90" s="334">
        <f t="shared" si="5"/>
        <v>2.519155027434361E-2</v>
      </c>
      <c r="AJ90" s="334">
        <f t="shared" si="6"/>
        <v>-3.04834777322327E-3</v>
      </c>
    </row>
    <row r="91" spans="1:36" x14ac:dyDescent="0.25">
      <c r="A91" s="376" t="s">
        <v>310</v>
      </c>
      <c r="B91" s="376">
        <v>15</v>
      </c>
      <c r="C91" s="384">
        <f>'Tav27'!C91/'Tav27'!C$115*100</f>
        <v>3.9626008812799087</v>
      </c>
      <c r="D91" s="384">
        <f>'Tav27'!D91/'Tav27'!D$115*100</f>
        <v>3.5984642407473615</v>
      </c>
      <c r="E91" s="299">
        <f>'Tav27'!E91/'Tav27'!E$115*100</f>
        <v>3.8399304591892842</v>
      </c>
      <c r="F91" s="299">
        <f>'Tav27'!F91/'Tav27'!F$115*100</f>
        <v>3.8789239783738902</v>
      </c>
      <c r="G91" s="299">
        <f>'Tav27'!G91/'Tav27'!G$115*100</f>
        <v>3.4095077397109526</v>
      </c>
      <c r="H91" s="299">
        <f>'Tav27'!H91/'Tav27'!H$115*100</f>
        <v>3.7194639486128334</v>
      </c>
      <c r="I91" s="299">
        <f>'Tav27'!I91/'Tav27'!I$115*100</f>
        <v>3.6712234545610865</v>
      </c>
      <c r="J91" s="299">
        <f>'Tav27'!J91/'Tav27'!J$115*100</f>
        <v>3.1670822942643388</v>
      </c>
      <c r="K91" s="299">
        <f>'Tav27'!K91/'Tav27'!K$115*100</f>
        <v>3.4993766292644226</v>
      </c>
      <c r="L91" s="299">
        <f>'Tav27'!L91/'Tav27'!L$115*100</f>
        <v>3.5774764491162929</v>
      </c>
      <c r="M91" s="299">
        <f>'Tav27'!M91/'Tav27'!M$115*100</f>
        <v>3.1251536759282028</v>
      </c>
      <c r="N91" s="299">
        <f>'Tav27'!N91/'Tav27'!N$115*100</f>
        <v>3.4246746019220704</v>
      </c>
      <c r="O91" s="299">
        <f>'Tav27'!O91/'Tav27'!O$115*100</f>
        <v>3.7394667771791688</v>
      </c>
      <c r="P91" s="299">
        <f>'Tav27'!P91/'Tav27'!P$115*100</f>
        <v>3.2639760677368521</v>
      </c>
      <c r="Q91" s="299">
        <f>'Tav27'!Q91/'Tav27'!Q$115*100</f>
        <v>3.5773793806735927</v>
      </c>
      <c r="R91" s="299">
        <f>'Tav27'!R91/'Tav27'!R$115*100</f>
        <v>3.9785831960461286</v>
      </c>
      <c r="S91" s="299">
        <f>'Tav27'!S91/'Tav27'!S$115*100</f>
        <v>3.3879477922799226</v>
      </c>
      <c r="T91" s="299">
        <f>'Tav27'!T91/'Tav27'!T$115*100</f>
        <v>3.7729972397942193</v>
      </c>
      <c r="U91" s="299">
        <f>'Tav27'!U91/'Tav27'!U$115*100</f>
        <v>3.7899837354296557</v>
      </c>
      <c r="V91" s="299">
        <f>'Tav27'!V91/'Tav27'!V$115*100</f>
        <v>3.3299990319770254</v>
      </c>
      <c r="W91" s="299">
        <f>'Tav27'!W91/'Tav27'!W$115*100</f>
        <v>3.6326875222182724</v>
      </c>
      <c r="X91" s="299">
        <f>'Tav27'!X91/'Tav27'!X$115*100</f>
        <v>3.6048184106436532</v>
      </c>
      <c r="Y91" s="299">
        <f>'Tav27'!Y91/'Tav27'!Y$115*100</f>
        <v>3.0863939025922358</v>
      </c>
      <c r="Z91" s="299">
        <f>'Tav27'!Z91/'Tav27'!Z$115*100</f>
        <v>3.4237659963436933</v>
      </c>
      <c r="AA91" s="299">
        <f>'Tav27'!AA91/'Tav27'!AA$115*100</f>
        <v>2.8057652711050105</v>
      </c>
      <c r="AB91" s="299">
        <f>'Tav27'!AB91/'Tav27'!AB$115*100</f>
        <v>2.4417079260293684</v>
      </c>
      <c r="AC91" s="299">
        <f>'Tav27'!AC91/'Tav27'!AC$115*100</f>
        <v>2.6618944564674547</v>
      </c>
      <c r="AD91" s="299">
        <f>'Tav27'!AD91/'Tav27'!AD$115*100</f>
        <v>2.5258136191347536</v>
      </c>
      <c r="AE91" s="299">
        <f>'Tav27'!AE91/'Tav27'!AE$115*100</f>
        <v>2.2061501639003072</v>
      </c>
      <c r="AF91" s="299">
        <f>'Tav27'!AF91/'Tav27'!AF$115*100</f>
        <v>2.4022155772742781</v>
      </c>
      <c r="AH91" s="334">
        <f t="shared" si="4"/>
        <v>-0.27995165197025695</v>
      </c>
      <c r="AI91" s="334">
        <f t="shared" si="5"/>
        <v>-0.23555776212906121</v>
      </c>
      <c r="AJ91" s="334">
        <f t="shared" si="6"/>
        <v>-0.25967887919317656</v>
      </c>
    </row>
    <row r="92" spans="1:36" x14ac:dyDescent="0.25">
      <c r="A92" s="376" t="s">
        <v>225</v>
      </c>
      <c r="B92" s="376">
        <v>20</v>
      </c>
      <c r="C92" s="384">
        <f>'Tav27'!C92/'Tav27'!C$115*100</f>
        <v>0.74229669756937311</v>
      </c>
      <c r="D92" s="384">
        <f>'Tav27'!D92/'Tav27'!D$115*100</f>
        <v>0.87824289245021991</v>
      </c>
      <c r="E92" s="299">
        <f>'Tav27'!E92/'Tav27'!E$115*100</f>
        <v>0.78809427806898569</v>
      </c>
      <c r="F92" s="299">
        <f>'Tav27'!F92/'Tav27'!F$115*100</f>
        <v>0.68029778360680493</v>
      </c>
      <c r="G92" s="299">
        <f>'Tav27'!G92/'Tav27'!G$115*100</f>
        <v>0.79231164257941455</v>
      </c>
      <c r="H92" s="299">
        <f>'Tav27'!H92/'Tav27'!H$115*100</f>
        <v>0.7183487324540363</v>
      </c>
      <c r="I92" s="299">
        <f>'Tav27'!I92/'Tav27'!I$115*100</f>
        <v>0.73080560570888142</v>
      </c>
      <c r="J92" s="299">
        <f>'Tav27'!J92/'Tav27'!J$115*100</f>
        <v>0.78553615960099754</v>
      </c>
      <c r="K92" s="299">
        <f>'Tav27'!K92/'Tav27'!K$115*100</f>
        <v>0.74946163436472857</v>
      </c>
      <c r="L92" s="299">
        <f>'Tav27'!L92/'Tav27'!L$115*100</f>
        <v>0.70621291754995541</v>
      </c>
      <c r="M92" s="299">
        <f>'Tav27'!M92/'Tav27'!M$115*100</f>
        <v>0.83845586427342034</v>
      </c>
      <c r="N92" s="299">
        <f>'Tav27'!N92/'Tav27'!N$115*100</f>
        <v>0.75088669418810383</v>
      </c>
      <c r="O92" s="299">
        <f>'Tav27'!O92/'Tav27'!O$115*100</f>
        <v>0.75562923055670672</v>
      </c>
      <c r="P92" s="299">
        <f>'Tav27'!P92/'Tav27'!P$115*100</f>
        <v>0.89478885653997176</v>
      </c>
      <c r="Q92" s="299">
        <f>'Tav27'!Q92/'Tav27'!Q$115*100</f>
        <v>0.80306658532810093</v>
      </c>
      <c r="R92" s="299">
        <f>'Tav27'!R92/'Tav27'!R$115*100</f>
        <v>0.89456342668863265</v>
      </c>
      <c r="S92" s="299">
        <f>'Tav27'!S92/'Tav27'!S$115*100</f>
        <v>0.86395754265790359</v>
      </c>
      <c r="T92" s="299">
        <f>'Tav27'!T92/'Tav27'!T$115*100</f>
        <v>0.88391025572178838</v>
      </c>
      <c r="U92" s="299">
        <f>'Tav27'!U92/'Tav27'!U$115*100</f>
        <v>0.75562483057739227</v>
      </c>
      <c r="V92" s="299">
        <f>'Tav27'!V92/'Tav27'!V$115*100</f>
        <v>0.78732535252169988</v>
      </c>
      <c r="W92" s="299">
        <f>'Tav27'!W92/'Tav27'!W$115*100</f>
        <v>0.76653039459651617</v>
      </c>
      <c r="X92" s="299">
        <f>'Tav27'!X92/'Tav27'!X$115*100</f>
        <v>0.62252786767349877</v>
      </c>
      <c r="Y92" s="299">
        <f>'Tav27'!Y92/'Tav27'!Y$115*100</f>
        <v>0.66585702918882705</v>
      </c>
      <c r="Z92" s="299">
        <f>'Tav27'!Z92/'Tav27'!Z$115*100</f>
        <v>0.63765996343692877</v>
      </c>
      <c r="AA92" s="299">
        <f>'Tav27'!AA92/'Tav27'!AA$115*100</f>
        <v>0.67810569663692521</v>
      </c>
      <c r="AB92" s="299">
        <f>'Tav27'!AB92/'Tav27'!AB$115*100</f>
        <v>0.8082603359993229</v>
      </c>
      <c r="AC92" s="299">
        <f>'Tav27'!AC92/'Tav27'!AC$115*100</f>
        <v>0.72914932578658231</v>
      </c>
      <c r="AD92" s="299">
        <f>'Tav27'!AD92/'Tav27'!AD$115*100</f>
        <v>0.53914520977649982</v>
      </c>
      <c r="AE92" s="299">
        <f>'Tav27'!AE92/'Tav27'!AE$115*100</f>
        <v>0.74405536188147148</v>
      </c>
      <c r="AF92" s="299">
        <f>'Tav27'!AF92/'Tav27'!AF$115*100</f>
        <v>0.61811394970800138</v>
      </c>
      <c r="AH92" s="334">
        <f t="shared" si="4"/>
        <v>-0.13896048686042539</v>
      </c>
      <c r="AI92" s="334">
        <f t="shared" si="5"/>
        <v>-6.4204974117851421E-2</v>
      </c>
      <c r="AJ92" s="334">
        <f t="shared" si="6"/>
        <v>-0.11103537607858094</v>
      </c>
    </row>
    <row r="93" spans="1:36" x14ac:dyDescent="0.25">
      <c r="A93" s="376" t="s">
        <v>224</v>
      </c>
      <c r="B93" s="376">
        <v>7</v>
      </c>
      <c r="C93" s="384">
        <f>'Tav27'!C93/'Tav27'!C$115*100</f>
        <v>0.29849803370342881</v>
      </c>
      <c r="D93" s="384">
        <f>'Tav27'!D93/'Tav27'!D$115*100</f>
        <v>0.34197068378592638</v>
      </c>
      <c r="E93" s="299">
        <f>'Tav27'!E93/'Tav27'!E$115*100</f>
        <v>0.31314310849518501</v>
      </c>
      <c r="F93" s="299">
        <f>'Tav27'!F93/'Tav27'!F$115*100</f>
        <v>0.34816904597907211</v>
      </c>
      <c r="G93" s="299">
        <f>'Tav27'!G93/'Tav27'!G$115*100</f>
        <v>0.38881960237693491</v>
      </c>
      <c r="H93" s="299">
        <f>'Tav27'!H93/'Tav27'!H$115*100</f>
        <v>0.3619779822686861</v>
      </c>
      <c r="I93" s="299">
        <f>'Tav27'!I93/'Tav27'!I$115*100</f>
        <v>0.34175909208150634</v>
      </c>
      <c r="J93" s="299">
        <f>'Tav27'!J93/'Tav27'!J$115*100</f>
        <v>0.399002493765586</v>
      </c>
      <c r="K93" s="299">
        <f>'Tav27'!K93/'Tav27'!K$115*100</f>
        <v>0.36127167630057805</v>
      </c>
      <c r="L93" s="299">
        <f>'Tav27'!L93/'Tav27'!L$115*100</f>
        <v>0.36376864314296103</v>
      </c>
      <c r="M93" s="299">
        <f>'Tav27'!M93/'Tav27'!M$115*100</f>
        <v>0.3663634128350135</v>
      </c>
      <c r="N93" s="299">
        <f>'Tav27'!N93/'Tav27'!N$115*100</f>
        <v>0.3646451977307274</v>
      </c>
      <c r="O93" s="299">
        <f>'Tav27'!O93/'Tav27'!O$115*100</f>
        <v>0.33982594280978035</v>
      </c>
      <c r="P93" s="299">
        <f>'Tav27'!P93/'Tav27'!P$115*100</f>
        <v>0.35257351959186944</v>
      </c>
      <c r="Q93" s="299">
        <f>'Tav27'!Q93/'Tav27'!Q$115*100</f>
        <v>0.34417139371204331</v>
      </c>
      <c r="R93" s="299">
        <f>'Tav27'!R93/'Tav27'!R$115*100</f>
        <v>0.29983525535420097</v>
      </c>
      <c r="S93" s="299">
        <f>'Tav27'!S93/'Tav27'!S$115*100</f>
        <v>0.31781295319201458</v>
      </c>
      <c r="T93" s="299">
        <f>'Tav27'!T93/'Tav27'!T$115*100</f>
        <v>0.3060928589073022</v>
      </c>
      <c r="U93" s="299">
        <f>'Tav27'!U93/'Tav27'!U$115*100</f>
        <v>0.29310111141230683</v>
      </c>
      <c r="V93" s="299">
        <f>'Tav27'!V93/'Tav27'!V$115*100</f>
        <v>0.37430221677261144</v>
      </c>
      <c r="W93" s="299">
        <f>'Tav27'!W93/'Tav27'!W$115*100</f>
        <v>0.32105403483825101</v>
      </c>
      <c r="X93" s="299">
        <f>'Tav27'!X93/'Tav27'!X$115*100</f>
        <v>0.30339805825242716</v>
      </c>
      <c r="Y93" s="299">
        <f>'Tav27'!Y93/'Tav27'!Y$115*100</f>
        <v>0.3727124251434315</v>
      </c>
      <c r="Z93" s="299">
        <f>'Tav27'!Z93/'Tav27'!Z$115*100</f>
        <v>0.32760511882998172</v>
      </c>
      <c r="AA93" s="299">
        <f>'Tav27'!AA93/'Tav27'!AA$115*100</f>
        <v>0.24982841455044613</v>
      </c>
      <c r="AB93" s="299">
        <f>'Tav27'!AB93/'Tav27'!AB$115*100</f>
        <v>0.3046845245651898</v>
      </c>
      <c r="AC93" s="299">
        <f>'Tav27'!AC93/'Tav27'!AC$115*100</f>
        <v>0.27135009155984685</v>
      </c>
      <c r="AD93" s="299">
        <f>'Tav27'!AD93/'Tav27'!AD$115*100</f>
        <v>0.26467128479937263</v>
      </c>
      <c r="AE93" s="299">
        <f>'Tav27'!AE93/'Tav27'!AE$115*100</f>
        <v>0.29137832353400278</v>
      </c>
      <c r="AF93" s="299">
        <f>'Tav27'!AF93/'Tav27'!AF$115*100</f>
        <v>0.27494029581167595</v>
      </c>
      <c r="AH93" s="334">
        <f t="shared" si="4"/>
        <v>1.4842870248926499E-2</v>
      </c>
      <c r="AI93" s="334">
        <f t="shared" si="5"/>
        <v>-1.3306201031187015E-2</v>
      </c>
      <c r="AJ93" s="334">
        <f t="shared" si="6"/>
        <v>3.5902042518290989E-3</v>
      </c>
    </row>
    <row r="94" spans="1:36" x14ac:dyDescent="0.25">
      <c r="A94" s="376" t="s">
        <v>223</v>
      </c>
      <c r="B94" s="376">
        <v>9</v>
      </c>
      <c r="C94" s="384">
        <f>'Tav27'!C94/'Tav27'!C$115*100</f>
        <v>0.35377544735221189</v>
      </c>
      <c r="D94" s="384">
        <f>'Tav27'!D94/'Tav27'!D$115*100</f>
        <v>0.3388618593878725</v>
      </c>
      <c r="E94" s="299">
        <f>'Tav27'!E94/'Tav27'!E$115*100</f>
        <v>0.34875135494614251</v>
      </c>
      <c r="F94" s="299">
        <f>'Tav27'!F94/'Tav27'!F$115*100</f>
        <v>0.33401583272789032</v>
      </c>
      <c r="G94" s="299">
        <f>'Tav27'!G94/'Tav27'!G$115*100</f>
        <v>0.31729146797740443</v>
      </c>
      <c r="H94" s="299">
        <f>'Tav27'!H94/'Tav27'!H$115*100</f>
        <v>0.32833458976867053</v>
      </c>
      <c r="I94" s="299">
        <f>'Tav27'!I94/'Tav27'!I$115*100</f>
        <v>0.3557303757200585</v>
      </c>
      <c r="J94" s="299">
        <f>'Tav27'!J94/'Tav27'!J$115*100</f>
        <v>0.39276807980049877</v>
      </c>
      <c r="K94" s="299">
        <f>'Tav27'!K94/'Tav27'!K$115*100</f>
        <v>0.36835543465941289</v>
      </c>
      <c r="L94" s="299">
        <f>'Tav27'!L94/'Tav27'!L$115*100</f>
        <v>0.38132988798434536</v>
      </c>
      <c r="M94" s="299">
        <f>'Tav27'!M94/'Tav27'!M$115*100</f>
        <v>0.40570445045488074</v>
      </c>
      <c r="N94" s="299">
        <f>'Tav27'!N94/'Tav27'!N$115*100</f>
        <v>0.38956400395378393</v>
      </c>
      <c r="O94" s="299">
        <f>'Tav27'!O94/'Tav27'!O$115*100</f>
        <v>0.37712391214256114</v>
      </c>
      <c r="P94" s="299">
        <f>'Tav27'!P94/'Tav27'!P$115*100</f>
        <v>0.40599374983306175</v>
      </c>
      <c r="Q94" s="299">
        <f>'Tav27'!Q94/'Tav27'!Q$115*100</f>
        <v>0.3869651913429058</v>
      </c>
      <c r="R94" s="299">
        <f>'Tav27'!R94/'Tav27'!R$115*100</f>
        <v>0.35584843492586493</v>
      </c>
      <c r="S94" s="299">
        <f>'Tav27'!S94/'Tav27'!S$115*100</f>
        <v>0.36409639297725943</v>
      </c>
      <c r="T94" s="299">
        <f>'Tav27'!T94/'Tav27'!T$115*100</f>
        <v>0.3587193504387331</v>
      </c>
      <c r="U94" s="299">
        <f>'Tav27'!U94/'Tav27'!U$115*100</f>
        <v>0.32020872865275141</v>
      </c>
      <c r="V94" s="299">
        <f>'Tav27'!V94/'Tav27'!V$115*100</f>
        <v>0.34203478429221384</v>
      </c>
      <c r="W94" s="299">
        <f>'Tav27'!W94/'Tav27'!W$115*100</f>
        <v>0.32771951653039461</v>
      </c>
      <c r="X94" s="299">
        <f>'Tav27'!X94/'Tav27'!X$115*100</f>
        <v>0.30564545127651926</v>
      </c>
      <c r="Y94" s="299">
        <f>'Tav27'!Y94/'Tav27'!Y$115*100</f>
        <v>0.34339796473889189</v>
      </c>
      <c r="Z94" s="299">
        <f>'Tav27'!Z94/'Tav27'!Z$115*100</f>
        <v>0.31882998171846438</v>
      </c>
      <c r="AA94" s="299">
        <f>'Tav27'!AA94/'Tav27'!AA$115*100</f>
        <v>0.26080988332189431</v>
      </c>
      <c r="AB94" s="299">
        <f>'Tav27'!AB94/'Tav27'!AB$115*100</f>
        <v>0.30045279505733996</v>
      </c>
      <c r="AC94" s="299">
        <f>'Tav27'!AC94/'Tav27'!AC$115*100</f>
        <v>0.2763442650241385</v>
      </c>
      <c r="AD94" s="299">
        <f>'Tav27'!AD94/'Tav27'!AD$115*100</f>
        <v>0.24179845771794536</v>
      </c>
      <c r="AE94" s="299">
        <f>'Tav27'!AE94/'Tav27'!AE$115*100</f>
        <v>0.37983245746396799</v>
      </c>
      <c r="AF94" s="299">
        <f>'Tav27'!AF94/'Tav27'!AF$115*100</f>
        <v>0.29500893054245519</v>
      </c>
      <c r="AH94" s="334">
        <f t="shared" si="4"/>
        <v>-1.9011425603948945E-2</v>
      </c>
      <c r="AI94" s="334">
        <f t="shared" si="5"/>
        <v>7.9379662406628027E-2</v>
      </c>
      <c r="AJ94" s="334">
        <f t="shared" si="6"/>
        <v>1.8664665518316692E-2</v>
      </c>
    </row>
    <row r="95" spans="1:36" x14ac:dyDescent="0.25">
      <c r="A95" s="376" t="s">
        <v>222</v>
      </c>
      <c r="B95" s="376">
        <v>19</v>
      </c>
      <c r="C95" s="384">
        <f>'Tav27'!C95/'Tav27'!C$115*100</f>
        <v>1.1592463319487658</v>
      </c>
      <c r="D95" s="384">
        <f>'Tav27'!D95/'Tav27'!D$115*100</f>
        <v>1.2901621251923585</v>
      </c>
      <c r="E95" s="299">
        <f>'Tav27'!E95/'Tav27'!E$115*100</f>
        <v>1.2033492697691224</v>
      </c>
      <c r="F95" s="299">
        <f>'Tav27'!F95/'Tav27'!F$115*100</f>
        <v>1.1247086796939132</v>
      </c>
      <c r="G95" s="299">
        <f>'Tav27'!G95/'Tav27'!G$115*100</f>
        <v>1.2820042550069695</v>
      </c>
      <c r="H95" s="299">
        <f>'Tav27'!H95/'Tav27'!H$115*100</f>
        <v>1.1781417632875826</v>
      </c>
      <c r="I95" s="299">
        <f>'Tav27'!I95/'Tav27'!I$115*100</f>
        <v>1.0757888401685152</v>
      </c>
      <c r="J95" s="299">
        <f>'Tav27'!J95/'Tav27'!J$115*100</f>
        <v>1.0390689941812137</v>
      </c>
      <c r="K95" s="299">
        <f>'Tav27'!K95/'Tav27'!K$115*100</f>
        <v>1.063272129661113</v>
      </c>
      <c r="L95" s="299">
        <f>'Tav27'!L95/'Tav27'!L$115*100</f>
        <v>1.0737446845874989</v>
      </c>
      <c r="M95" s="299">
        <f>'Tav27'!M95/'Tav27'!M$115*100</f>
        <v>1.0941726088025572</v>
      </c>
      <c r="N95" s="299">
        <f>'Tav27'!N95/'Tav27'!N$115*100</f>
        <v>1.0806455632065519</v>
      </c>
      <c r="O95" s="299">
        <f>'Tav27'!O95/'Tav27'!O$115*100</f>
        <v>1.0388175162315236</v>
      </c>
      <c r="P95" s="299">
        <f>'Tav27'!P95/'Tav27'!P$115*100</f>
        <v>1.0657335933117871</v>
      </c>
      <c r="Q95" s="299">
        <f>'Tav27'!Q95/'Tav27'!Q$115*100</f>
        <v>1.0479927887898459</v>
      </c>
      <c r="R95" s="299">
        <f>'Tav27'!R95/'Tav27'!R$115*100</f>
        <v>1.1120263591433279</v>
      </c>
      <c r="S95" s="299">
        <f>'Tav27'!S95/'Tav27'!S$115*100</f>
        <v>1.0521768644512326</v>
      </c>
      <c r="T95" s="299">
        <f>'Tav27'!T95/'Tav27'!T$115*100</f>
        <v>1.0911941917537509</v>
      </c>
      <c r="U95" s="299">
        <f>'Tav27'!U95/'Tav27'!U$115*100</f>
        <v>1.0944700460829493</v>
      </c>
      <c r="V95" s="299">
        <f>'Tav27'!V95/'Tav27'!V$115*100</f>
        <v>1.0551450421089994</v>
      </c>
      <c r="W95" s="299">
        <f>'Tav27'!W95/'Tav27'!W$115*100</f>
        <v>1.0809189477426235</v>
      </c>
      <c r="X95" s="299">
        <f>'Tav27'!X95/'Tav27'!X$115*100</f>
        <v>1.314724919093851</v>
      </c>
      <c r="Y95" s="299">
        <f>'Tav27'!Y95/'Tav27'!Y$115*100</f>
        <v>1.160015076008208</v>
      </c>
      <c r="Z95" s="299">
        <f>'Tav27'!Z95/'Tav27'!Z$115*100</f>
        <v>1.2606946983546619</v>
      </c>
      <c r="AA95" s="299">
        <f>'Tav27'!AA95/'Tav27'!AA$115*100</f>
        <v>1.4056280027453671</v>
      </c>
      <c r="AB95" s="299">
        <f>'Tav27'!AB95/'Tav27'!AB$115*100</f>
        <v>1.2314332867843087</v>
      </c>
      <c r="AC95" s="299">
        <f>'Tav27'!AC95/'Tav27'!AC$115*100</f>
        <v>1.3367737639420676</v>
      </c>
      <c r="AD95" s="299">
        <f>'Tav27'!AD95/'Tav27'!AD$115*100</f>
        <v>1.176316821330545</v>
      </c>
      <c r="AE95" s="299">
        <f>'Tav27'!AE95/'Tav27'!AE$115*100</f>
        <v>1.2279515063218691</v>
      </c>
      <c r="AF95" s="299">
        <f>'Tav27'!AF95/'Tav27'!AF$115*100</f>
        <v>1.1960906299544443</v>
      </c>
      <c r="AH95" s="334">
        <f t="shared" si="4"/>
        <v>-0.2293111814148221</v>
      </c>
      <c r="AI95" s="334">
        <f t="shared" si="5"/>
        <v>-3.481780462439632E-3</v>
      </c>
      <c r="AJ95" s="334">
        <f t="shared" si="6"/>
        <v>-0.14068313398762333</v>
      </c>
    </row>
    <row r="96" spans="1:36" x14ac:dyDescent="0.25">
      <c r="A96" s="376" t="s">
        <v>221</v>
      </c>
      <c r="B96" s="376">
        <v>3</v>
      </c>
      <c r="C96" s="384">
        <f>'Tav27'!C96/'Tav27'!C$115*100</f>
        <v>9.5550957878610801E-2</v>
      </c>
      <c r="D96" s="384">
        <f>'Tav27'!D96/'Tav27'!D$115*100</f>
        <v>7.9275022150373839E-2</v>
      </c>
      <c r="E96" s="299">
        <f>'Tav27'!E96/'Tav27'!E$115*100</f>
        <v>9.0067917493598368E-2</v>
      </c>
      <c r="F96" s="299">
        <f>'Tav27'!F96/'Tav27'!F$115*100</f>
        <v>0.10001604030835133</v>
      </c>
      <c r="G96" s="299">
        <f>'Tav27'!G96/'Tav27'!G$115*100</f>
        <v>7.8864353312302835E-2</v>
      </c>
      <c r="H96" s="299">
        <f>'Tav27'!H96/'Tav27'!H$115*100</f>
        <v>9.2830842268561503E-2</v>
      </c>
      <c r="I96" s="299">
        <f>'Tav27'!I96/'Tav27'!I$115*100</f>
        <v>9.1350700713610178E-2</v>
      </c>
      <c r="J96" s="299">
        <f>'Tav27'!J96/'Tav27'!J$115*100</f>
        <v>0.1059850374064838</v>
      </c>
      <c r="K96" s="299">
        <f>'Tav27'!K96/'Tav27'!K$115*100</f>
        <v>9.6339113680154145E-2</v>
      </c>
      <c r="L96" s="299">
        <f>'Tav27'!L96/'Tav27'!L$115*100</f>
        <v>9.7841221259141242E-2</v>
      </c>
      <c r="M96" s="299">
        <f>'Tav27'!M96/'Tav27'!M$115*100</f>
        <v>0.11310548315711826</v>
      </c>
      <c r="N96" s="299">
        <f>'Tav27'!N96/'Tav27'!N$115*100</f>
        <v>0.1029977323886337</v>
      </c>
      <c r="O96" s="299">
        <f>'Tav27'!O96/'Tav27'!O$115*100</f>
        <v>9.5317032739328636E-2</v>
      </c>
      <c r="P96" s="299">
        <f>'Tav27'!P96/'Tav27'!P$115*100</f>
        <v>5.8762253265311572E-2</v>
      </c>
      <c r="Q96" s="299">
        <f>'Tav27'!Q96/'Tav27'!Q$115*100</f>
        <v>8.2856076264010411E-2</v>
      </c>
      <c r="R96" s="299">
        <f>'Tav27'!R96/'Tav27'!R$115*100</f>
        <v>6.7545304777594725E-2</v>
      </c>
      <c r="S96" s="299">
        <f>'Tav27'!S96/'Tav27'!S$115*100</f>
        <v>6.7882378351692432E-2</v>
      </c>
      <c r="T96" s="299">
        <f>'Tav27'!T96/'Tav27'!T$115*100</f>
        <v>6.7662631968982589E-2</v>
      </c>
      <c r="U96" s="299">
        <f>'Tav27'!U96/'Tav27'!U$115*100</f>
        <v>8.3017077798861486E-2</v>
      </c>
      <c r="V96" s="299">
        <f>'Tav27'!V96/'Tav27'!V$115*100</f>
        <v>6.1308121712755313E-2</v>
      </c>
      <c r="W96" s="299">
        <f>'Tav27'!W96/'Tav27'!W$115*100</f>
        <v>7.5542125844294358E-2</v>
      </c>
      <c r="X96" s="299">
        <f>'Tav27'!X96/'Tav27'!X$115*100</f>
        <v>9.2143113987774181E-2</v>
      </c>
      <c r="Y96" s="299">
        <f>'Tav27'!Y96/'Tav27'!Y$115*100</f>
        <v>6.2816700866870481E-2</v>
      </c>
      <c r="Z96" s="299">
        <f>'Tav27'!Z96/'Tav27'!Z$115*100</f>
        <v>8.1901279707495431E-2</v>
      </c>
      <c r="AA96" s="299">
        <f>'Tav27'!AA96/'Tav27'!AA$115*100</f>
        <v>9.0597117364447505E-2</v>
      </c>
      <c r="AB96" s="299">
        <f>'Tav27'!AB96/'Tav27'!AB$115*100</f>
        <v>4.6549024586348443E-2</v>
      </c>
      <c r="AC96" s="299">
        <f>'Tav27'!AC96/'Tav27'!AC$115*100</f>
        <v>7.3247877476277673E-2</v>
      </c>
      <c r="AD96" s="299">
        <f>'Tav27'!AD96/'Tav27'!AD$115*100</f>
        <v>9.4758855051627233E-2</v>
      </c>
      <c r="AE96" s="299">
        <f>'Tav27'!AE96/'Tav27'!AE$115*100</f>
        <v>8.8454133929965137E-2</v>
      </c>
      <c r="AF96" s="299">
        <f>'Tav27'!AF96/'Tav27'!AF$115*100</f>
        <v>9.2315719761584619E-2</v>
      </c>
      <c r="AH96" s="334">
        <f t="shared" si="4"/>
        <v>4.1617376871797285E-3</v>
      </c>
      <c r="AI96" s="334">
        <f t="shared" si="5"/>
        <v>4.1905109343616694E-2</v>
      </c>
      <c r="AJ96" s="334">
        <f t="shared" si="6"/>
        <v>1.9067842285306946E-2</v>
      </c>
    </row>
    <row r="97" spans="1:36" x14ac:dyDescent="0.25">
      <c r="A97" s="376" t="s">
        <v>220</v>
      </c>
      <c r="B97" s="376">
        <v>16</v>
      </c>
      <c r="C97" s="384">
        <f>'Tav27'!C97/'Tav27'!C$115*100</f>
        <v>1.3708798584898212</v>
      </c>
      <c r="D97" s="384">
        <f>'Tav27'!D97/'Tav27'!D$115*100</f>
        <v>1.2404209348234965</v>
      </c>
      <c r="E97" s="299">
        <f>'Tav27'!E97/'Tav27'!E$115*100</f>
        <v>1.3269308309812691</v>
      </c>
      <c r="F97" s="299">
        <f>'Tav27'!F97/'Tav27'!F$115*100</f>
        <v>1.4379664663200702</v>
      </c>
      <c r="G97" s="299">
        <f>'Tav27'!G97/'Tav27'!G$115*100</f>
        <v>1.4213924143496441</v>
      </c>
      <c r="H97" s="299">
        <f>'Tav27'!H97/'Tav27'!H$115*100</f>
        <v>1.4323362843988112</v>
      </c>
      <c r="I97" s="299">
        <f>'Tav27'!I97/'Tav27'!I$115*100</f>
        <v>1.4336686441406585</v>
      </c>
      <c r="J97" s="299">
        <f>'Tav27'!J97/'Tav27'!J$115*100</f>
        <v>1.4546965918536992</v>
      </c>
      <c r="K97" s="299">
        <f>'Tav27'!K97/'Tav27'!K$115*100</f>
        <v>1.4408364501870112</v>
      </c>
      <c r="L97" s="299">
        <f>'Tav27'!L97/'Tav27'!L$115*100</f>
        <v>1.4550745725718441</v>
      </c>
      <c r="M97" s="299">
        <f>'Tav27'!M97/'Tav27'!M$115*100</f>
        <v>1.4285714285714286</v>
      </c>
      <c r="N97" s="299">
        <f>'Tav27'!N97/'Tav27'!N$115*100</f>
        <v>1.4461213878113812</v>
      </c>
      <c r="O97" s="299">
        <f>'Tav27'!O97/'Tav27'!O$115*100</f>
        <v>1.4587650227932034</v>
      </c>
      <c r="P97" s="299">
        <f>'Tav27'!P97/'Tav27'!P$115*100</f>
        <v>1.3542028366142258</v>
      </c>
      <c r="Q97" s="299">
        <f>'Tav27'!Q97/'Tav27'!Q$115*100</f>
        <v>1.4231213978093218</v>
      </c>
      <c r="R97" s="299">
        <f>'Tav27'!R97/'Tav27'!R$115*100</f>
        <v>1.4728171334431632</v>
      </c>
      <c r="S97" s="299">
        <f>'Tav27'!S97/'Tav27'!S$115*100</f>
        <v>1.3422197537721003</v>
      </c>
      <c r="T97" s="299">
        <f>'Tav27'!T97/'Tav27'!T$115*100</f>
        <v>1.4273593315361566</v>
      </c>
      <c r="U97" s="299">
        <f>'Tav27'!U97/'Tav27'!U$115*100</f>
        <v>1.5434399566278125</v>
      </c>
      <c r="V97" s="299">
        <f>'Tav27'!V97/'Tav27'!V$115*100</f>
        <v>1.4359007453776904</v>
      </c>
      <c r="W97" s="299">
        <f>'Tav27'!W97/'Tav27'!W$115*100</f>
        <v>1.5063988624244578</v>
      </c>
      <c r="X97" s="299">
        <f>'Tav27'!X97/'Tav27'!X$115*100</f>
        <v>1.3798993167925206</v>
      </c>
      <c r="Y97" s="299">
        <f>'Tav27'!Y97/'Tav27'!Y$115*100</f>
        <v>1.2814606976841576</v>
      </c>
      <c r="Z97" s="299">
        <f>'Tav27'!Z97/'Tav27'!Z$115*100</f>
        <v>1.3455210237659962</v>
      </c>
      <c r="AA97" s="299">
        <f>'Tav27'!AA97/'Tav27'!AA$115*100</f>
        <v>1.5593685655456417</v>
      </c>
      <c r="AB97" s="299">
        <f>'Tav27'!AB97/'Tav27'!AB$115*100</f>
        <v>1.2102746392450594</v>
      </c>
      <c r="AC97" s="299">
        <f>'Tav27'!AC97/'Tav27'!AC$115*100</f>
        <v>1.4216747128350258</v>
      </c>
      <c r="AD97" s="299">
        <f>'Tav27'!AD97/'Tav27'!AD$115*100</f>
        <v>1.4900013070186904</v>
      </c>
      <c r="AE97" s="299">
        <f>'Tav27'!AE97/'Tav27'!AE$115*100</f>
        <v>1.2799833498100839</v>
      </c>
      <c r="AF97" s="299">
        <f>'Tav27'!AF97/'Tav27'!AF$115*100</f>
        <v>1.4088181581007044</v>
      </c>
      <c r="AH97" s="334">
        <f t="shared" si="4"/>
        <v>-6.9367258526951359E-2</v>
      </c>
      <c r="AI97" s="334">
        <f t="shared" si="5"/>
        <v>6.9708710565024479E-2</v>
      </c>
      <c r="AJ97" s="334">
        <f t="shared" si="6"/>
        <v>-1.2856554734321346E-2</v>
      </c>
    </row>
    <row r="98" spans="1:36" x14ac:dyDescent="0.25">
      <c r="A98" s="376" t="s">
        <v>219</v>
      </c>
      <c r="B98" s="376">
        <v>13</v>
      </c>
      <c r="C98" s="384">
        <f>'Tav27'!C98/'Tav27'!C$115*100</f>
        <v>0.65622186774483948</v>
      </c>
      <c r="D98" s="384">
        <f>'Tav27'!D98/'Tav27'!D$115*100</f>
        <v>0.59378546002829025</v>
      </c>
      <c r="E98" s="299">
        <f>'Tav27'!E98/'Tav27'!E$115*100</f>
        <v>0.63518827860310945</v>
      </c>
      <c r="F98" s="299">
        <f>'Tav27'!F98/'Tav27'!F$115*100</f>
        <v>0.65293490465451998</v>
      </c>
      <c r="G98" s="299">
        <f>'Tav27'!G98/'Tav27'!G$115*100</f>
        <v>0.67309808524686376</v>
      </c>
      <c r="H98" s="299">
        <f>'Tav27'!H98/'Tav27'!H$115*100</f>
        <v>0.65978430847252767</v>
      </c>
      <c r="I98" s="299">
        <f>'Tav27'!I98/'Tav27'!I$115*100</f>
        <v>0.62978247786088892</v>
      </c>
      <c r="J98" s="299">
        <f>'Tav27'!J98/'Tav27'!J$115*100</f>
        <v>0.67331670822942646</v>
      </c>
      <c r="K98" s="299">
        <f>'Tav27'!K98/'Tav27'!K$115*100</f>
        <v>0.64462201065397262</v>
      </c>
      <c r="L98" s="299">
        <f>'Tav27'!L98/'Tav27'!L$115*100</f>
        <v>0.59457357534401223</v>
      </c>
      <c r="M98" s="299">
        <f>'Tav27'!M98/'Tav27'!M$115*100</f>
        <v>0.59503319400049171</v>
      </c>
      <c r="N98" s="299">
        <f>'Tav27'!N98/'Tav27'!N$115*100</f>
        <v>0.59472884185694941</v>
      </c>
      <c r="O98" s="299">
        <f>'Tav27'!O98/'Tav27'!O$115*100</f>
        <v>0.54565547727586683</v>
      </c>
      <c r="P98" s="299">
        <f>'Tav27'!P98/'Tav27'!P$115*100</f>
        <v>0.5422153369481022</v>
      </c>
      <c r="Q98" s="299">
        <f>'Tav27'!Q98/'Tav27'!Q$115*100</f>
        <v>0.54448278687778273</v>
      </c>
      <c r="R98" s="299">
        <f>'Tav27'!R98/'Tav27'!R$115*100</f>
        <v>0.54365733113673809</v>
      </c>
      <c r="S98" s="299">
        <f>'Tav27'!S98/'Tav27'!S$115*100</f>
        <v>0.40420870745780491</v>
      </c>
      <c r="T98" s="299">
        <f>'Tav27'!T98/'Tav27'!T$115*100</f>
        <v>0.49511862440795196</v>
      </c>
      <c r="U98" s="299">
        <f>'Tav27'!U98/'Tav27'!U$115*100</f>
        <v>0.52012740580103012</v>
      </c>
      <c r="V98" s="299">
        <f>'Tav27'!V98/'Tav27'!V$115*100</f>
        <v>0.47110451421380395</v>
      </c>
      <c r="W98" s="299">
        <f>'Tav27'!W98/'Tav27'!W$115*100</f>
        <v>0.50324386775684316</v>
      </c>
      <c r="X98" s="299">
        <f>'Tav27'!X98/'Tav27'!X$115*100</f>
        <v>0.62028047464940672</v>
      </c>
      <c r="Y98" s="299">
        <f>'Tav27'!Y98/'Tav27'!Y$115*100</f>
        <v>0.51509694710833787</v>
      </c>
      <c r="Z98" s="299">
        <f>'Tav27'!Z98/'Tav27'!Z$115*100</f>
        <v>0.58354661791590501</v>
      </c>
      <c r="AA98" s="299">
        <f>'Tav27'!AA98/'Tav27'!AA$115*100</f>
        <v>0.49142072752230609</v>
      </c>
      <c r="AB98" s="299">
        <f>'Tav27'!AB98/'Tav27'!AB$115*100</f>
        <v>0.42317295078498585</v>
      </c>
      <c r="AC98" s="299">
        <f>'Tav27'!AC98/'Tav27'!AC$115*100</f>
        <v>0.46445813217912441</v>
      </c>
      <c r="AD98" s="299">
        <f>'Tav27'!AD98/'Tav27'!AD$115*100</f>
        <v>0.39864070056201806</v>
      </c>
      <c r="AE98" s="299">
        <f>'Tav27'!AE98/'Tav27'!AE$115*100</f>
        <v>0.4422706696498257</v>
      </c>
      <c r="AF98" s="299">
        <f>'Tav27'!AF98/'Tav27'!AF$115*100</f>
        <v>0.41542073892713077</v>
      </c>
      <c r="AH98" s="334">
        <f t="shared" si="4"/>
        <v>-9.2780026960288031E-2</v>
      </c>
      <c r="AI98" s="334">
        <f t="shared" si="5"/>
        <v>1.9097718864839852E-2</v>
      </c>
      <c r="AJ98" s="334">
        <f t="shared" si="6"/>
        <v>-4.9037393251993633E-2</v>
      </c>
    </row>
    <row r="99" spans="1:36" x14ac:dyDescent="0.25">
      <c r="A99" s="376" t="s">
        <v>218</v>
      </c>
      <c r="B99" s="376">
        <v>10</v>
      </c>
      <c r="C99" s="384">
        <f>'Tav27'!C99/'Tav27'!C$115*100</f>
        <v>0.46827866133897689</v>
      </c>
      <c r="D99" s="384">
        <f>'Tav27'!D99/'Tav27'!D$115*100</f>
        <v>0.49896631588764712</v>
      </c>
      <c r="E99" s="299">
        <f>'Tav27'!E99/'Tav27'!E$115*100</f>
        <v>0.47861672435551689</v>
      </c>
      <c r="F99" s="299">
        <f>'Tav27'!F99/'Tav27'!F$115*100</f>
        <v>0.44441089608710826</v>
      </c>
      <c r="G99" s="299">
        <f>'Tav27'!G99/'Tav27'!G$115*100</f>
        <v>0.51903748807864425</v>
      </c>
      <c r="H99" s="299">
        <f>'Tav27'!H99/'Tav27'!H$115*100</f>
        <v>0.4697614434261434</v>
      </c>
      <c r="I99" s="299">
        <f>'Tav27'!I99/'Tav27'!I$115*100</f>
        <v>0.41698908090447939</v>
      </c>
      <c r="J99" s="299">
        <f>'Tav27'!J99/'Tav27'!J$115*100</f>
        <v>0.47173732335827101</v>
      </c>
      <c r="K99" s="299">
        <f>'Tav27'!K99/'Tav27'!K$115*100</f>
        <v>0.43565113906834407</v>
      </c>
      <c r="L99" s="299">
        <f>'Tav27'!L99/'Tav27'!L$115*100</f>
        <v>0.40516300598336696</v>
      </c>
      <c r="M99" s="299">
        <f>'Tav27'!M99/'Tav27'!M$115*100</f>
        <v>0.51389230390951557</v>
      </c>
      <c r="N99" s="299">
        <f>'Tav27'!N99/'Tav27'!N$115*100</f>
        <v>0.4418934970222026</v>
      </c>
      <c r="O99" s="299">
        <f>'Tav27'!O99/'Tav27'!O$115*100</f>
        <v>0.36607266196988536</v>
      </c>
      <c r="P99" s="299">
        <f>'Tav27'!P99/'Tav27'!P$115*100</f>
        <v>0.5101631988033869</v>
      </c>
      <c r="Q99" s="299">
        <f>'Tav27'!Q99/'Tav27'!Q$115*100</f>
        <v>0.41519088765262363</v>
      </c>
      <c r="R99" s="299">
        <f>'Tav27'!R99/'Tav27'!R$115*100</f>
        <v>0.38714991762767709</v>
      </c>
      <c r="S99" s="299">
        <f>'Tav27'!S99/'Tav27'!S$115*100</f>
        <v>0.43506433398130151</v>
      </c>
      <c r="T99" s="299">
        <f>'Tav27'!T99/'Tav27'!T$115*100</f>
        <v>0.40382777175138818</v>
      </c>
      <c r="U99" s="299">
        <f>'Tav27'!U99/'Tav27'!U$115*100</f>
        <v>0.3303740851179181</v>
      </c>
      <c r="V99" s="299">
        <f>'Tav27'!V99/'Tav27'!V$115*100</f>
        <v>0.38398244651673064</v>
      </c>
      <c r="W99" s="299">
        <f>'Tav27'!W99/'Tav27'!W$115*100</f>
        <v>0.3488268752221827</v>
      </c>
      <c r="X99" s="299">
        <f>'Tav27'!X99/'Tav27'!X$115*100</f>
        <v>0.31014023732470336</v>
      </c>
      <c r="Y99" s="299">
        <f>'Tav27'!Y99/'Tav27'!Y$115*100</f>
        <v>0.38527576531680557</v>
      </c>
      <c r="Z99" s="299">
        <f>'Tav27'!Z99/'Tav27'!Z$115*100</f>
        <v>0.33638025594149906</v>
      </c>
      <c r="AA99" s="299">
        <f>'Tav27'!AA99/'Tav27'!AA$115*100</f>
        <v>0.28826355525051478</v>
      </c>
      <c r="AB99" s="299">
        <f>'Tav27'!AB99/'Tav27'!AB$115*100</f>
        <v>0.29622106554949007</v>
      </c>
      <c r="AC99" s="299">
        <f>'Tav27'!AC99/'Tav27'!AC$115*100</f>
        <v>0.29132678541701351</v>
      </c>
      <c r="AD99" s="299">
        <f>'Tav27'!AD99/'Tav27'!AD$115*100</f>
        <v>0.32348712586589989</v>
      </c>
      <c r="AE99" s="299">
        <f>'Tav27'!AE99/'Tav27'!AE$115*100</f>
        <v>0.30178469223164578</v>
      </c>
      <c r="AF99" s="299">
        <f>'Tav27'!AF99/'Tav27'!AF$115*100</f>
        <v>0.31507756527323444</v>
      </c>
      <c r="AH99" s="334">
        <f t="shared" si="4"/>
        <v>3.5223570615385114E-2</v>
      </c>
      <c r="AI99" s="334">
        <f t="shared" si="5"/>
        <v>5.563626682155709E-3</v>
      </c>
      <c r="AJ99" s="334">
        <f t="shared" si="6"/>
        <v>2.3750779856220927E-2</v>
      </c>
    </row>
    <row r="100" spans="1:36" x14ac:dyDescent="0.25">
      <c r="A100" s="376" t="s">
        <v>217</v>
      </c>
      <c r="B100" s="376">
        <v>1</v>
      </c>
      <c r="C100" s="384">
        <f>'Tav27'!C100/'Tav27'!C$115*100</f>
        <v>2.4961700649114773</v>
      </c>
      <c r="D100" s="384">
        <f>'Tav27'!D100/'Tav27'!D$115*100</f>
        <v>2.9798081855346403</v>
      </c>
      <c r="E100" s="299">
        <f>'Tav27'!E100/'Tav27'!E$115*100</f>
        <v>2.6590981687935611</v>
      </c>
      <c r="F100" s="299">
        <f>'Tav27'!F100/'Tav27'!F$115*100</f>
        <v>2.492852627308153</v>
      </c>
      <c r="G100" s="299">
        <f>'Tav27'!G100/'Tav27'!G$115*100</f>
        <v>2.8812999779913433</v>
      </c>
      <c r="H100" s="299">
        <f>'Tav27'!H100/'Tav27'!H$115*100</f>
        <v>2.6248076407882523</v>
      </c>
      <c r="I100" s="299">
        <f>'Tav27'!I100/'Tav27'!I$115*100</f>
        <v>2.5126816266873013</v>
      </c>
      <c r="J100" s="299">
        <f>'Tav27'!J100/'Tav27'!J$115*100</f>
        <v>2.9156275976724855</v>
      </c>
      <c r="K100" s="299">
        <f>'Tav27'!K100/'Tav27'!K$115*100</f>
        <v>2.6500340020401225</v>
      </c>
      <c r="L100" s="299">
        <f>'Tav27'!L100/'Tav27'!L$115*100</f>
        <v>2.9164210183013259</v>
      </c>
      <c r="M100" s="299">
        <f>'Tav27'!M100/'Tav27'!M$115*100</f>
        <v>3.1079419719695105</v>
      </c>
      <c r="N100" s="299">
        <f>'Tav27'!N100/'Tav27'!N$115*100</f>
        <v>2.9811198511516643</v>
      </c>
      <c r="O100" s="299">
        <f>'Tav27'!O100/'Tav27'!O$115*100</f>
        <v>2.7752451996132064</v>
      </c>
      <c r="P100" s="299">
        <f>'Tav27'!P100/'Tav27'!P$115*100</f>
        <v>3.0770052618926789</v>
      </c>
      <c r="Q100" s="299">
        <f>'Tav27'!Q100/'Tav27'!Q$115*100</f>
        <v>2.8781105172586474</v>
      </c>
      <c r="R100" s="299">
        <f>'Tav27'!R100/'Tav27'!R$115*100</f>
        <v>2.8039538714991763</v>
      </c>
      <c r="S100" s="299">
        <f>'Tav27'!S100/'Tav27'!S$115*100</f>
        <v>3.1657872813107466</v>
      </c>
      <c r="T100" s="299">
        <f>'Tav27'!T100/'Tav27'!T$115*100</f>
        <v>2.9298993652600713</v>
      </c>
      <c r="U100" s="299">
        <f>'Tav27'!U100/'Tav27'!U$115*100</f>
        <v>3.0258877744646244</v>
      </c>
      <c r="V100" s="299">
        <f>'Tav27'!V100/'Tav27'!V$115*100</f>
        <v>3.3461327482172245</v>
      </c>
      <c r="W100" s="299">
        <f>'Tav27'!W100/'Tav27'!W$115*100</f>
        <v>3.1361091361535727</v>
      </c>
      <c r="X100" s="299">
        <f>'Tav27'!X100/'Tav27'!X$115*100</f>
        <v>3.3193994965839626</v>
      </c>
      <c r="Y100" s="299">
        <f>'Tav27'!Y100/'Tav27'!Y$115*100</f>
        <v>4.0160810754219183</v>
      </c>
      <c r="Z100" s="299">
        <f>'Tav27'!Z100/'Tav27'!Z$115*100</f>
        <v>3.5627056672760511</v>
      </c>
      <c r="AA100" s="299">
        <f>'Tav27'!AA100/'Tav27'!AA$115*100</f>
        <v>2.9842141386410432</v>
      </c>
      <c r="AB100" s="299">
        <f>'Tav27'!AB100/'Tav27'!AB$115*100</f>
        <v>3.6012018111802298</v>
      </c>
      <c r="AC100" s="299">
        <f>'Tav27'!AC100/'Tav27'!AC$115*100</f>
        <v>3.2262360579324119</v>
      </c>
      <c r="AD100" s="299">
        <f>'Tav27'!AD100/'Tav27'!AD$115*100</f>
        <v>2.9832701607632988</v>
      </c>
      <c r="AE100" s="299">
        <f>'Tav27'!AE100/'Tav27'!AE$115*100</f>
        <v>3.7358863624538219</v>
      </c>
      <c r="AF100" s="299">
        <f>'Tav27'!AF100/'Tav27'!AF$115*100</f>
        <v>3.2731943245900981</v>
      </c>
      <c r="AH100" s="334">
        <f t="shared" si="4"/>
        <v>-9.4397787774447295E-4</v>
      </c>
      <c r="AI100" s="334">
        <f t="shared" si="5"/>
        <v>0.13468455127359213</v>
      </c>
      <c r="AJ100" s="334">
        <f t="shared" si="6"/>
        <v>4.695826665768621E-2</v>
      </c>
    </row>
    <row r="101" spans="1:36" x14ac:dyDescent="0.25">
      <c r="A101" s="376" t="s">
        <v>216</v>
      </c>
      <c r="B101" s="376">
        <v>19</v>
      </c>
      <c r="C101" s="384">
        <f>'Tav27'!C101/'Tav27'!C$115*100</f>
        <v>0.78572895115055985</v>
      </c>
      <c r="D101" s="384">
        <f>'Tav27'!D101/'Tav27'!D$115*100</f>
        <v>0.84560023627065428</v>
      </c>
      <c r="E101" s="299">
        <f>'Tav27'!E101/'Tav27'!E$115*100</f>
        <v>0.80589840129446455</v>
      </c>
      <c r="F101" s="299">
        <f>'Tav27'!F101/'Tav27'!F$115*100</f>
        <v>0.86806374607248327</v>
      </c>
      <c r="G101" s="299">
        <f>'Tav27'!G101/'Tav27'!G$115*100</f>
        <v>0.8399970655124348</v>
      </c>
      <c r="H101" s="299">
        <f>'Tav27'!H101/'Tav27'!H$115*100</f>
        <v>0.85852953453743452</v>
      </c>
      <c r="I101" s="299">
        <f>'Tav27'!I101/'Tav27'!I$115*100</f>
        <v>0.96509328518614057</v>
      </c>
      <c r="J101" s="299">
        <f>'Tav27'!J101/'Tav27'!J$115*100</f>
        <v>0.91022443890274307</v>
      </c>
      <c r="K101" s="299">
        <f>'Tav27'!K101/'Tav27'!K$115*100</f>
        <v>0.94639011674033779</v>
      </c>
      <c r="L101" s="299">
        <f>'Tav27'!L101/'Tav27'!L$115*100</f>
        <v>0.74133540723272406</v>
      </c>
      <c r="M101" s="299">
        <f>'Tav27'!M101/'Tav27'!M$115*100</f>
        <v>0.78190312269486117</v>
      </c>
      <c r="N101" s="299">
        <f>'Tav27'!N101/'Tav27'!N$115*100</f>
        <v>0.75503982855861318</v>
      </c>
      <c r="O101" s="299">
        <f>'Tav27'!O101/'Tav27'!O$115*100</f>
        <v>0.71971266749551044</v>
      </c>
      <c r="P101" s="299">
        <f>'Tav27'!P101/'Tav27'!P$115*100</f>
        <v>0.74788322337669277</v>
      </c>
      <c r="Q101" s="299">
        <f>'Tav27'!Q101/'Tav27'!Q$115*100</f>
        <v>0.72931557238980593</v>
      </c>
      <c r="R101" s="299">
        <f>'Tav27'!R101/'Tav27'!R$115*100</f>
        <v>0.77759472817133446</v>
      </c>
      <c r="S101" s="299">
        <f>'Tav27'!S101/'Tav27'!S$115*100</f>
        <v>0.87012866796260302</v>
      </c>
      <c r="T101" s="299">
        <f>'Tav27'!T101/'Tav27'!T$115*100</f>
        <v>0.80980356356528371</v>
      </c>
      <c r="U101" s="299">
        <f>'Tav27'!U101/'Tav27'!U$115*100</f>
        <v>0.84541881268636498</v>
      </c>
      <c r="V101" s="299">
        <f>'Tav27'!V101/'Tav27'!V$115*100</f>
        <v>0.79055209576973962</v>
      </c>
      <c r="W101" s="299">
        <f>'Tav27'!W101/'Tav27'!W$115*100</f>
        <v>0.82651972982580868</v>
      </c>
      <c r="X101" s="299">
        <f>'Tav27'!X101/'Tav27'!X$115*100</f>
        <v>0.70343401654081261</v>
      </c>
      <c r="Y101" s="299">
        <f>'Tav27'!Y101/'Tav27'!Y$115*100</f>
        <v>0.6407303488420788</v>
      </c>
      <c r="Z101" s="299">
        <f>'Tav27'!Z101/'Tav27'!Z$115*100</f>
        <v>0.68153564899451557</v>
      </c>
      <c r="AA101" s="299">
        <f>'Tav27'!AA101/'Tav27'!AA$115*100</f>
        <v>0.72752230610844204</v>
      </c>
      <c r="AB101" s="299">
        <f>'Tav27'!AB101/'Tav27'!AB$115*100</f>
        <v>0.69823536879522663</v>
      </c>
      <c r="AC101" s="299">
        <f>'Tav27'!AC101/'Tav27'!AC$115*100</f>
        <v>0.71583152988180465</v>
      </c>
      <c r="AD101" s="299">
        <f>'Tav27'!AD101/'Tav27'!AD$115*100</f>
        <v>0.60449614429486342</v>
      </c>
      <c r="AE101" s="299">
        <f>'Tav27'!AE101/'Tav27'!AE$115*100</f>
        <v>0.64519485925386333</v>
      </c>
      <c r="AF101" s="299">
        <f>'Tav27'!AF101/'Tav27'!AF$115*100</f>
        <v>0.62012081318107926</v>
      </c>
      <c r="AH101" s="334">
        <f t="shared" si="4"/>
        <v>-0.12302616181357862</v>
      </c>
      <c r="AI101" s="334">
        <f t="shared" si="5"/>
        <v>-5.3040509541363301E-2</v>
      </c>
      <c r="AJ101" s="334">
        <f t="shared" si="6"/>
        <v>-9.5710716700725396E-2</v>
      </c>
    </row>
    <row r="102" spans="1:36" x14ac:dyDescent="0.25">
      <c r="A102" s="376" t="s">
        <v>4</v>
      </c>
      <c r="B102" s="376">
        <v>4</v>
      </c>
      <c r="C102" s="384">
        <f>'Tav27'!C102/'Tav27'!C$115*100</f>
        <v>0.23690320135192761</v>
      </c>
      <c r="D102" s="384">
        <f>'Tav27'!D102/'Tav27'!D$115*100</f>
        <v>0.16165886869880156</v>
      </c>
      <c r="E102" s="299">
        <f>'Tav27'!E102/'Tav27'!E$115*100</f>
        <v>0.21155487597333569</v>
      </c>
      <c r="F102" s="299">
        <f>'Tav27'!F102/'Tav27'!F$115*100</f>
        <v>0.24060462527009047</v>
      </c>
      <c r="G102" s="299">
        <f>'Tav27'!G102/'Tav27'!G$115*100</f>
        <v>0.17973736336292276</v>
      </c>
      <c r="H102" s="299">
        <f>'Tav27'!H102/'Tav27'!H$115*100</f>
        <v>0.21992810282417588</v>
      </c>
      <c r="I102" s="299">
        <f>'Tav27'!I102/'Tav27'!I$115*100</f>
        <v>0.26223024675436335</v>
      </c>
      <c r="J102" s="299">
        <f>'Tav27'!J102/'Tav27'!J$115*100</f>
        <v>0.22651704073150458</v>
      </c>
      <c r="K102" s="299">
        <f>'Tav27'!K102/'Tav27'!K$115*100</f>
        <v>0.25005667006687066</v>
      </c>
      <c r="L102" s="299">
        <f>'Tav27'!L102/'Tav27'!L$115*100</f>
        <v>0.27972554283062179</v>
      </c>
      <c r="M102" s="299">
        <f>'Tav27'!M102/'Tav27'!M$115*100</f>
        <v>0.22129333661175316</v>
      </c>
      <c r="N102" s="299">
        <f>'Tav27'!N102/'Tav27'!N$115*100</f>
        <v>0.2599862115938899</v>
      </c>
      <c r="O102" s="299">
        <f>'Tav27'!O102/'Tav27'!O$115*100</f>
        <v>0.24727172261362068</v>
      </c>
      <c r="P102" s="299">
        <f>'Tav27'!P102/'Tav27'!P$115*100</f>
        <v>0.24039103608536552</v>
      </c>
      <c r="Q102" s="299">
        <f>'Tav27'!Q102/'Tav27'!Q$115*100</f>
        <v>0.24492620346174507</v>
      </c>
      <c r="R102" s="299">
        <f>'Tav27'!R102/'Tav27'!R$115*100</f>
        <v>0.26523887973640858</v>
      </c>
      <c r="S102" s="299">
        <f>'Tav27'!S102/'Tav27'!S$115*100</f>
        <v>0.24067388688327318</v>
      </c>
      <c r="T102" s="299">
        <f>'Tav27'!T102/'Tav27'!T$115*100</f>
        <v>0.25668839746963235</v>
      </c>
      <c r="U102" s="299">
        <f>'Tav27'!U102/'Tav27'!U$115*100</f>
        <v>0.24905123339658444</v>
      </c>
      <c r="V102" s="299">
        <f>'Tav27'!V102/'Tav27'!V$115*100</f>
        <v>0.21619179761866347</v>
      </c>
      <c r="W102" s="299">
        <f>'Tav27'!W102/'Tav27'!W$115*100</f>
        <v>0.23773551368645574</v>
      </c>
      <c r="X102" s="299">
        <f>'Tav27'!X102/'Tav27'!X$115*100</f>
        <v>0.23148148148148145</v>
      </c>
      <c r="Y102" s="299">
        <f>'Tav27'!Y102/'Tav27'!Y$115*100</f>
        <v>0.22195234306294234</v>
      </c>
      <c r="Z102" s="299">
        <f>'Tav27'!Z102/'Tav27'!Z$115*100</f>
        <v>0.22815356489945154</v>
      </c>
      <c r="AA102" s="299">
        <f>'Tav27'!AA102/'Tav27'!AA$115*100</f>
        <v>0.29924502402196296</v>
      </c>
      <c r="AB102" s="299">
        <f>'Tav27'!AB102/'Tav27'!AB$115*100</f>
        <v>0.22428166391604251</v>
      </c>
      <c r="AC102" s="299">
        <f>'Tav27'!AC102/'Tav27'!AC$115*100</f>
        <v>0.26968536707174962</v>
      </c>
      <c r="AD102" s="299">
        <f>'Tav27'!AD102/'Tav27'!AD$115*100</f>
        <v>0.25486864462161807</v>
      </c>
      <c r="AE102" s="299">
        <f>'Tav27'!AE102/'Tav27'!AE$115*100</f>
        <v>0.35381653571986055</v>
      </c>
      <c r="AF102" s="299">
        <f>'Tav27'!AF102/'Tav27'!AF$115*100</f>
        <v>0.29300206706937726</v>
      </c>
      <c r="AH102" s="334">
        <f t="shared" si="4"/>
        <v>-4.437637940034489E-2</v>
      </c>
      <c r="AI102" s="334">
        <f t="shared" si="5"/>
        <v>0.12953487180381804</v>
      </c>
      <c r="AJ102" s="334">
        <f t="shared" si="6"/>
        <v>2.3316699997627643E-2</v>
      </c>
    </row>
    <row r="103" spans="1:36" x14ac:dyDescent="0.25">
      <c r="A103" s="376" t="s">
        <v>215</v>
      </c>
      <c r="B103" s="376">
        <v>5</v>
      </c>
      <c r="C103" s="384">
        <f>'Tav27'!C103/'Tav27'!C$115*100</f>
        <v>0.69649541197466713</v>
      </c>
      <c r="D103" s="384">
        <f>'Tav27'!D103/'Tav27'!D$115*100</f>
        <v>0.62953694060590992</v>
      </c>
      <c r="E103" s="299">
        <f>'Tav27'!E103/'Tav27'!E$115*100</f>
        <v>0.67393842915268076</v>
      </c>
      <c r="F103" s="299">
        <f>'Tav27'!F103/'Tav27'!F$115*100</f>
        <v>0.73124935131105928</v>
      </c>
      <c r="G103" s="299">
        <f>'Tav27'!G103/'Tav27'!G$115*100</f>
        <v>0.62357860758565031</v>
      </c>
      <c r="H103" s="299">
        <f>'Tav27'!H103/'Tav27'!H$115*100</f>
        <v>0.6946737525466179</v>
      </c>
      <c r="I103" s="299">
        <f>'Tav27'!I103/'Tav27'!I$115*100</f>
        <v>0.74907574585160352</v>
      </c>
      <c r="J103" s="299">
        <f>'Tav27'!J103/'Tav27'!J$115*100</f>
        <v>0.62551953449709063</v>
      </c>
      <c r="K103" s="299">
        <f>'Tav27'!K103/'Tav27'!K$115*100</f>
        <v>0.70695908421171938</v>
      </c>
      <c r="L103" s="299">
        <f>'Tav27'!L103/'Tav27'!L$115*100</f>
        <v>0.79778226565145949</v>
      </c>
      <c r="M103" s="299">
        <f>'Tav27'!M103/'Tav27'!M$115*100</f>
        <v>0.64420949102532576</v>
      </c>
      <c r="N103" s="299">
        <f>'Tav27'!N103/'Tav27'!N$115*100</f>
        <v>0.74590293294349241</v>
      </c>
      <c r="O103" s="299">
        <f>'Tav27'!O103/'Tav27'!O$115*100</f>
        <v>0.72247548003867945</v>
      </c>
      <c r="P103" s="299">
        <f>'Tav27'!P103/'Tav27'!P$115*100</f>
        <v>0.66775287801490424</v>
      </c>
      <c r="Q103" s="299">
        <f>'Tav27'!Q103/'Tav27'!Q$115*100</f>
        <v>0.70382139507780273</v>
      </c>
      <c r="R103" s="299">
        <f>'Tav27'!R103/'Tav27'!R$115*100</f>
        <v>0.72981878088962104</v>
      </c>
      <c r="S103" s="299">
        <f>'Tav27'!S103/'Tav27'!S$115*100</f>
        <v>0.6788237835169243</v>
      </c>
      <c r="T103" s="299">
        <f>'Tav27'!T103/'Tav27'!T$115*100</f>
        <v>0.71206865072119774</v>
      </c>
      <c r="U103" s="299">
        <f>'Tav27'!U103/'Tav27'!U$115*100</f>
        <v>0.70479804825155867</v>
      </c>
      <c r="V103" s="299">
        <f>'Tav27'!V103/'Tav27'!V$115*100</f>
        <v>0.61953470362363272</v>
      </c>
      <c r="W103" s="299">
        <f>'Tav27'!W103/'Tav27'!W$115*100</f>
        <v>0.67543547813722005</v>
      </c>
      <c r="X103" s="299">
        <f>'Tav27'!X103/'Tav27'!X$115*100</f>
        <v>0.73939230492628549</v>
      </c>
      <c r="Y103" s="299">
        <f>'Tav27'!Y103/'Tav27'!Y$115*100</f>
        <v>0.60722810837974794</v>
      </c>
      <c r="Z103" s="299">
        <f>'Tav27'!Z103/'Tav27'!Z$115*100</f>
        <v>0.69323583180987203</v>
      </c>
      <c r="AA103" s="299">
        <f>'Tav27'!AA103/'Tav27'!AA$115*100</f>
        <v>0.8318462594371997</v>
      </c>
      <c r="AB103" s="299">
        <f>'Tav27'!AB103/'Tav27'!AB$115*100</f>
        <v>0.72785747535017564</v>
      </c>
      <c r="AC103" s="299">
        <f>'Tav27'!AC103/'Tav27'!AC$115*100</f>
        <v>0.79074413184617942</v>
      </c>
      <c r="AD103" s="299">
        <f>'Tav27'!AD103/'Tav27'!AD$115*100</f>
        <v>0.7809436674944451</v>
      </c>
      <c r="AE103" s="299">
        <f>'Tav27'!AE103/'Tav27'!AE$115*100</f>
        <v>0.72844580883500698</v>
      </c>
      <c r="AF103" s="299">
        <f>'Tav27'!AF103/'Tav27'!AF$115*100</f>
        <v>0.76060125629653419</v>
      </c>
      <c r="AH103" s="334">
        <f t="shared" si="4"/>
        <v>-5.0902591942754594E-2</v>
      </c>
      <c r="AI103" s="334">
        <f t="shared" si="5"/>
        <v>5.8833348483133818E-4</v>
      </c>
      <c r="AJ103" s="334">
        <f t="shared" si="6"/>
        <v>-3.0142875549645232E-2</v>
      </c>
    </row>
    <row r="104" spans="1:36" x14ac:dyDescent="0.25">
      <c r="A104" s="376" t="s">
        <v>214</v>
      </c>
      <c r="B104" s="376">
        <v>6</v>
      </c>
      <c r="C104" s="384">
        <f>'Tav27'!C104/'Tav27'!C$115*100</f>
        <v>0.17372901432474691</v>
      </c>
      <c r="D104" s="384">
        <f>'Tav27'!D104/'Tav27'!D$115*100</f>
        <v>0.20673682247058273</v>
      </c>
      <c r="E104" s="299">
        <f>'Tav27'!E104/'Tav27'!E$115*100</f>
        <v>0.18484869113511759</v>
      </c>
      <c r="F104" s="299">
        <f>'Tav27'!F104/'Tav27'!F$115*100</f>
        <v>0.15379825066284214</v>
      </c>
      <c r="G104" s="299">
        <f>'Tav27'!G104/'Tav27'!G$115*100</f>
        <v>0.22742278629594306</v>
      </c>
      <c r="H104" s="299">
        <f>'Tav27'!H104/'Tav27'!H$115*100</f>
        <v>0.17880840087971242</v>
      </c>
      <c r="I104" s="299">
        <f>'Tav27'!I104/'Tav27'!I$115*100</f>
        <v>0.14831054939386124</v>
      </c>
      <c r="J104" s="299">
        <f>'Tav27'!J104/'Tav27'!J$115*100</f>
        <v>0.24729842061512886</v>
      </c>
      <c r="K104" s="299">
        <f>'Tav27'!K104/'Tav27'!K$115*100</f>
        <v>0.18205258982205599</v>
      </c>
      <c r="L104" s="299">
        <f>'Tav27'!L104/'Tav27'!L$115*100</f>
        <v>0.15554245430940405</v>
      </c>
      <c r="M104" s="299">
        <f>'Tav27'!M104/'Tav27'!M$115*100</f>
        <v>0.23358741086796164</v>
      </c>
      <c r="N104" s="299">
        <f>'Tav27'!N104/'Tav27'!N$115*100</f>
        <v>0.18190728542831275</v>
      </c>
      <c r="O104" s="299">
        <f>'Tav27'!O104/'Tav27'!O$115*100</f>
        <v>0.19201547175024175</v>
      </c>
      <c r="P104" s="299">
        <f>'Tav27'!P104/'Tav27'!P$115*100</f>
        <v>0.18162878282005396</v>
      </c>
      <c r="Q104" s="299">
        <f>'Tav27'!Q104/'Tav27'!Q$115*100</f>
        <v>0.18847481084230941</v>
      </c>
      <c r="R104" s="299">
        <f>'Tav27'!R104/'Tav27'!R$115*100</f>
        <v>0.18616144975288304</v>
      </c>
      <c r="S104" s="299">
        <f>'Tav27'!S104/'Tav27'!S$115*100</f>
        <v>0.20673269770742694</v>
      </c>
      <c r="T104" s="299">
        <f>'Tav27'!T104/'Tav27'!T$115*100</f>
        <v>0.19332180562566453</v>
      </c>
      <c r="U104" s="299">
        <f>'Tav27'!U104/'Tav27'!U$115*100</f>
        <v>0.1728110599078341</v>
      </c>
      <c r="V104" s="299">
        <f>'Tav27'!V104/'Tav27'!V$115*100</f>
        <v>0.17747087864218644</v>
      </c>
      <c r="W104" s="299">
        <f>'Tav27'!W104/'Tav27'!W$115*100</f>
        <v>0.17441343761109135</v>
      </c>
      <c r="X104" s="299">
        <f>'Tav27'!X104/'Tav27'!X$115*100</f>
        <v>0.18878101402373249</v>
      </c>
      <c r="Y104" s="299">
        <f>'Tav27'!Y104/'Tav27'!Y$115*100</f>
        <v>0.2135767829473596</v>
      </c>
      <c r="Z104" s="299">
        <f>'Tav27'!Z104/'Tav27'!Z$115*100</f>
        <v>0.19744058500914077</v>
      </c>
      <c r="AA104" s="299">
        <f>'Tav27'!AA104/'Tav27'!AA$115*100</f>
        <v>0.26904598490048043</v>
      </c>
      <c r="AB104" s="299">
        <f>'Tav27'!AB104/'Tav27'!AB$115*100</f>
        <v>0.28775760653379034</v>
      </c>
      <c r="AC104" s="299">
        <f>'Tav27'!AC104/'Tav27'!AC$115*100</f>
        <v>0.2763442650241385</v>
      </c>
      <c r="AD104" s="299">
        <f>'Tav27'!AD104/'Tav27'!AD$115*100</f>
        <v>0.21892563063651813</v>
      </c>
      <c r="AE104" s="299">
        <f>'Tav27'!AE104/'Tav27'!AE$115*100</f>
        <v>0.30178469223164578</v>
      </c>
      <c r="AF104" s="299">
        <f>'Tav27'!AF104/'Tav27'!AF$115*100</f>
        <v>0.25085793413474083</v>
      </c>
      <c r="AH104" s="334">
        <f t="shared" si="4"/>
        <v>-5.0120354263962302E-2</v>
      </c>
      <c r="AI104" s="334">
        <f t="shared" si="5"/>
        <v>1.4027085697855435E-2</v>
      </c>
      <c r="AJ104" s="334">
        <f t="shared" si="6"/>
        <v>-2.5486330889397668E-2</v>
      </c>
    </row>
    <row r="105" spans="1:36" x14ac:dyDescent="0.25">
      <c r="A105" s="376" t="s">
        <v>213</v>
      </c>
      <c r="B105" s="376">
        <v>6</v>
      </c>
      <c r="C105" s="384">
        <f>'Tav27'!C105/'Tav27'!C$115*100</f>
        <v>0.32455738585214083</v>
      </c>
      <c r="D105" s="384">
        <f>'Tav27'!D105/'Tav27'!D$115*100</f>
        <v>0.30155596661122597</v>
      </c>
      <c r="E105" s="299">
        <f>'Tav27'!E105/'Tav27'!E$115*100</f>
        <v>0.31680866327690127</v>
      </c>
      <c r="F105" s="299">
        <f>'Tav27'!F105/'Tav27'!F$115*100</f>
        <v>0.31042714397592064</v>
      </c>
      <c r="G105" s="299">
        <f>'Tav27'!G105/'Tav27'!G$115*100</f>
        <v>0.36864500036681097</v>
      </c>
      <c r="H105" s="299">
        <f>'Tav27'!H105/'Tav27'!H$115*100</f>
        <v>0.3302036671297825</v>
      </c>
      <c r="I105" s="299">
        <f>'Tav27'!I105/'Tav27'!I$115*100</f>
        <v>0.3589545180981859</v>
      </c>
      <c r="J105" s="299">
        <f>'Tav27'!J105/'Tav27'!J$115*100</f>
        <v>0.36159600997506236</v>
      </c>
      <c r="K105" s="299">
        <f>'Tav27'!K105/'Tav27'!K$115*100</f>
        <v>0.35985492462881102</v>
      </c>
      <c r="L105" s="299">
        <f>'Tav27'!L105/'Tav27'!L$115*100</f>
        <v>0.313593657881863</v>
      </c>
      <c r="M105" s="299">
        <f>'Tav27'!M105/'Tav27'!M$115*100</f>
        <v>0.2901401524465208</v>
      </c>
      <c r="N105" s="299">
        <f>'Tav27'!N105/'Tav27'!N$115*100</f>
        <v>0.30567068966949357</v>
      </c>
      <c r="O105" s="299">
        <f>'Tav27'!O105/'Tav27'!O$115*100</f>
        <v>0.27904406686006356</v>
      </c>
      <c r="P105" s="299">
        <f>'Tav27'!P105/'Tav27'!P$115*100</f>
        <v>0.32586340447127327</v>
      </c>
      <c r="Q105" s="299">
        <f>'Tav27'!Q105/'Tav27'!Q$115*100</f>
        <v>0.2950040517531799</v>
      </c>
      <c r="R105" s="299">
        <f>'Tav27'!R105/'Tav27'!R$115*100</f>
        <v>0.32619439868204286</v>
      </c>
      <c r="S105" s="299">
        <f>'Tav27'!S105/'Tav27'!S$115*100</f>
        <v>0.40420870745780491</v>
      </c>
      <c r="T105" s="299">
        <f>'Tav27'!T105/'Tav27'!T$115*100</f>
        <v>0.35334930028246464</v>
      </c>
      <c r="U105" s="299">
        <f>'Tav27'!U105/'Tav27'!U$115*100</f>
        <v>0.32020872865275141</v>
      </c>
      <c r="V105" s="299">
        <f>'Tav27'!V105/'Tav27'!V$115*100</f>
        <v>0.32590106805201513</v>
      </c>
      <c r="W105" s="299">
        <f>'Tav27'!W105/'Tav27'!W$115*100</f>
        <v>0.32216494845360821</v>
      </c>
      <c r="X105" s="299">
        <f>'Tav27'!X105/'Tav27'!X$115*100</f>
        <v>0.37081984897518877</v>
      </c>
      <c r="Y105" s="299">
        <f>'Tav27'!Y105/'Tav27'!Y$115*100</f>
        <v>0.402026885547971</v>
      </c>
      <c r="Z105" s="299">
        <f>'Tav27'!Z105/'Tav27'!Z$115*100</f>
        <v>0.38171846435100548</v>
      </c>
      <c r="AA105" s="299">
        <f>'Tav27'!AA105/'Tav27'!AA$115*100</f>
        <v>0.43102264927934114</v>
      </c>
      <c r="AB105" s="299">
        <f>'Tav27'!AB105/'Tav27'!AB$115*100</f>
        <v>0.46549024586348442</v>
      </c>
      <c r="AC105" s="299">
        <f>'Tav27'!AC105/'Tav27'!AC$115*100</f>
        <v>0.44448143832195769</v>
      </c>
      <c r="AD105" s="299">
        <f>'Tav27'!AD105/'Tav27'!AD$115*100</f>
        <v>0.37576787348059082</v>
      </c>
      <c r="AE105" s="299">
        <f>'Tav27'!AE105/'Tav27'!AE$115*100</f>
        <v>0.37983245746396799</v>
      </c>
      <c r="AF105" s="299">
        <f>'Tav27'!AF105/'Tav27'!AF$115*100</f>
        <v>0.37729033293865016</v>
      </c>
      <c r="AH105" s="334">
        <f t="shared" si="4"/>
        <v>-5.5254775798750322E-2</v>
      </c>
      <c r="AI105" s="334">
        <f t="shared" si="5"/>
        <v>-8.5657788399516432E-2</v>
      </c>
      <c r="AJ105" s="334">
        <f t="shared" si="6"/>
        <v>-6.7191105383307526E-2</v>
      </c>
    </row>
    <row r="106" spans="1:36" x14ac:dyDescent="0.25">
      <c r="A106" s="376" t="s">
        <v>212</v>
      </c>
      <c r="B106" s="376">
        <v>3</v>
      </c>
      <c r="C106" s="384">
        <f>'Tav27'!C106/'Tav27'!C$115*100</f>
        <v>1.1671431053271633</v>
      </c>
      <c r="D106" s="384">
        <f>'Tav27'!D106/'Tav27'!D$115*100</f>
        <v>1.226431225032254</v>
      </c>
      <c r="E106" s="299">
        <f>'Tav27'!E106/'Tav27'!E$115*100</f>
        <v>1.1871160985929508</v>
      </c>
      <c r="F106" s="299">
        <f>'Tav27'!F106/'Tav27'!F$115*100</f>
        <v>1.2341601955030523</v>
      </c>
      <c r="G106" s="299">
        <f>'Tav27'!G106/'Tav27'!G$115*100</f>
        <v>1.2508253246276868</v>
      </c>
      <c r="H106" s="299">
        <f>'Tav27'!H106/'Tav27'!H$115*100</f>
        <v>1.2398213162042777</v>
      </c>
      <c r="I106" s="299">
        <f>'Tav27'!I106/'Tav27'!I$115*100</f>
        <v>1.1714383973862952</v>
      </c>
      <c r="J106" s="299">
        <f>'Tav27'!J106/'Tav27'!J$115*100</f>
        <v>1.1471321695760599</v>
      </c>
      <c r="K106" s="299">
        <f>'Tav27'!K106/'Tav27'!K$115*100</f>
        <v>1.1631531225206846</v>
      </c>
      <c r="L106" s="299">
        <f>'Tav27'!L106/'Tav27'!L$115*100</f>
        <v>1.2217608911077382</v>
      </c>
      <c r="M106" s="299">
        <f>'Tav27'!M106/'Tav27'!M$115*100</f>
        <v>1.1261372018686993</v>
      </c>
      <c r="N106" s="299">
        <f>'Tav27'!N106/'Tav27'!N$115*100</f>
        <v>1.1894576837138988</v>
      </c>
      <c r="O106" s="299">
        <f>'Tav27'!O106/'Tav27'!O$115*100</f>
        <v>1.2695123635861307</v>
      </c>
      <c r="P106" s="299">
        <f>'Tav27'!P106/'Tav27'!P$115*100</f>
        <v>1.1618900077459333</v>
      </c>
      <c r="Q106" s="299">
        <f>'Tav27'!Q106/'Tav27'!Q$115*100</f>
        <v>1.2328255743018692</v>
      </c>
      <c r="R106" s="299">
        <f>'Tav27'!R106/'Tav27'!R$115*100</f>
        <v>1.2734761120263591</v>
      </c>
      <c r="S106" s="299">
        <f>'Tav27'!S106/'Tav27'!S$115*100</f>
        <v>1.1293159307599741</v>
      </c>
      <c r="T106" s="299">
        <f>'Tav27'!T106/'Tav27'!T$115*100</f>
        <v>1.2232974255979552</v>
      </c>
      <c r="U106" s="299">
        <f>'Tav27'!U106/'Tav27'!U$115*100</f>
        <v>1.1995120628896718</v>
      </c>
      <c r="V106" s="299">
        <f>'Tav27'!V106/'Tav27'!V$115*100</f>
        <v>1.2164822045109871</v>
      </c>
      <c r="W106" s="299">
        <f>'Tav27'!W106/'Tav27'!W$115*100</f>
        <v>1.2053412726626378</v>
      </c>
      <c r="X106" s="299">
        <f>'Tav27'!X106/'Tav27'!X$115*100</f>
        <v>1.1753865516001438</v>
      </c>
      <c r="Y106" s="299">
        <f>'Tav27'!Y106/'Tav27'!Y$115*100</f>
        <v>1.2772729176263664</v>
      </c>
      <c r="Z106" s="299">
        <f>'Tav27'!Z106/'Tav27'!Z$115*100</f>
        <v>1.2109689213893966</v>
      </c>
      <c r="AA106" s="299">
        <f>'Tav27'!AA106/'Tav27'!AA$115*100</f>
        <v>1.1283459162663005</v>
      </c>
      <c r="AB106" s="299">
        <f>'Tav27'!AB106/'Tav27'!AB$115*100</f>
        <v>1.1171765900723627</v>
      </c>
      <c r="AC106" s="299">
        <f>'Tav27'!AC106/'Tav27'!AC$115*100</f>
        <v>1.1236890294656234</v>
      </c>
      <c r="AD106" s="299">
        <f>'Tav27'!AD106/'Tav27'!AD$115*100</f>
        <v>1.4834662135668542</v>
      </c>
      <c r="AE106" s="299">
        <f>'Tav27'!AE106/'Tav27'!AE$115*100</f>
        <v>1.3112024559030127</v>
      </c>
      <c r="AF106" s="299">
        <f>'Tav27'!AF106/'Tav27'!AF$115*100</f>
        <v>1.4168456119930162</v>
      </c>
      <c r="AH106" s="334">
        <f t="shared" si="4"/>
        <v>0.35512029730055361</v>
      </c>
      <c r="AI106" s="334">
        <f t="shared" si="5"/>
        <v>0.19402586583064996</v>
      </c>
      <c r="AJ106" s="334">
        <f t="shared" si="6"/>
        <v>0.29315658252739274</v>
      </c>
    </row>
    <row r="107" spans="1:36" x14ac:dyDescent="0.25">
      <c r="A107" s="376" t="s">
        <v>211</v>
      </c>
      <c r="B107" s="376">
        <v>5</v>
      </c>
      <c r="C107" s="384">
        <f>'Tav27'!C107/'Tav27'!C$115*100</f>
        <v>0.76124895367752732</v>
      </c>
      <c r="D107" s="384">
        <f>'Tav27'!D107/'Tav27'!D$115*100</f>
        <v>0.67927813097477197</v>
      </c>
      <c r="E107" s="299">
        <f>'Tav27'!E107/'Tav27'!E$115*100</f>
        <v>0.73363460702634486</v>
      </c>
      <c r="F107" s="299">
        <f>'Tav27'!F107/'Tav27'!F$115*100</f>
        <v>0.76144287291358048</v>
      </c>
      <c r="G107" s="299">
        <f>'Tav27'!G107/'Tav27'!G$115*100</f>
        <v>0.69877485144156704</v>
      </c>
      <c r="H107" s="299">
        <f>'Tav27'!H107/'Tav27'!H$115*100</f>
        <v>0.74015463500034262</v>
      </c>
      <c r="I107" s="299">
        <f>'Tav27'!I107/'Tav27'!I$115*100</f>
        <v>0.81678273579227934</v>
      </c>
      <c r="J107" s="299">
        <f>'Tav27'!J107/'Tav27'!J$115*100</f>
        <v>0.67539484621778889</v>
      </c>
      <c r="K107" s="299">
        <f>'Tav27'!K107/'Tav27'!K$115*100</f>
        <v>0.76858778193358268</v>
      </c>
      <c r="L107" s="299">
        <f>'Tav27'!L107/'Tav27'!L$115*100</f>
        <v>0.85046600017561236</v>
      </c>
      <c r="M107" s="299">
        <f>'Tav27'!M107/'Tav27'!M$115*100</f>
        <v>0.74256208507499388</v>
      </c>
      <c r="N107" s="299">
        <f>'Tav27'!N107/'Tav27'!N$115*100</f>
        <v>0.81401433661984701</v>
      </c>
      <c r="O107" s="299">
        <f>'Tav27'!O107/'Tav27'!O$115*100</f>
        <v>0.79983423124740993</v>
      </c>
      <c r="P107" s="299">
        <f>'Tav27'!P107/'Tav27'!P$115*100</f>
        <v>0.73185715430433507</v>
      </c>
      <c r="Q107" s="299">
        <f>'Tav27'!Q107/'Tav27'!Q$115*100</f>
        <v>0.77666190168352622</v>
      </c>
      <c r="R107" s="299">
        <f>'Tav27'!R107/'Tav27'!R$115*100</f>
        <v>0.85008237232289952</v>
      </c>
      <c r="S107" s="299">
        <f>'Tav27'!S107/'Tav27'!S$115*100</f>
        <v>0.72510722330216915</v>
      </c>
      <c r="T107" s="299">
        <f>'Tav27'!T107/'Tav27'!T$115*100</f>
        <v>0.80658153347152262</v>
      </c>
      <c r="U107" s="299">
        <f>'Tav27'!U107/'Tav27'!U$115*100</f>
        <v>0.90132827324478182</v>
      </c>
      <c r="V107" s="299">
        <f>'Tav27'!V107/'Tav27'!V$115*100</f>
        <v>0.78087186602562031</v>
      </c>
      <c r="W107" s="299">
        <f>'Tav27'!W107/'Tav27'!W$115*100</f>
        <v>0.85984713828652692</v>
      </c>
      <c r="X107" s="299">
        <f>'Tav27'!X107/'Tav27'!X$115*100</f>
        <v>0.92817331895001798</v>
      </c>
      <c r="Y107" s="299">
        <f>'Tav27'!Y107/'Tav27'!Y$115*100</f>
        <v>0.87943381213618654</v>
      </c>
      <c r="Z107" s="299">
        <f>'Tav27'!Z107/'Tav27'!Z$115*100</f>
        <v>0.91115173674588668</v>
      </c>
      <c r="AA107" s="299">
        <f>'Tav27'!AA107/'Tav27'!AA$115*100</f>
        <v>0.96911461908030205</v>
      </c>
      <c r="AB107" s="299">
        <f>'Tav27'!AB107/'Tav27'!AB$115*100</f>
        <v>0.83788244255427191</v>
      </c>
      <c r="AC107" s="299">
        <f>'Tav27'!AC107/'Tav27'!AC$115*100</f>
        <v>0.91726319294156822</v>
      </c>
      <c r="AD107" s="299">
        <f>'Tav27'!AD107/'Tav27'!AD$115*100</f>
        <v>0.95412364396810878</v>
      </c>
      <c r="AE107" s="299">
        <f>'Tav27'!AE107/'Tav27'!AE$115*100</f>
        <v>0.86372860190436551</v>
      </c>
      <c r="AF107" s="299">
        <f>'Tav27'!AF107/'Tav27'!AF$115*100</f>
        <v>0.91914347066969038</v>
      </c>
      <c r="AH107" s="334">
        <f t="shared" si="4"/>
        <v>-1.4990975112193272E-2</v>
      </c>
      <c r="AI107" s="334">
        <f t="shared" si="5"/>
        <v>2.58461593500936E-2</v>
      </c>
      <c r="AJ107" s="334">
        <f t="shared" si="6"/>
        <v>1.8802777281221594E-3</v>
      </c>
    </row>
    <row r="108" spans="1:36" x14ac:dyDescent="0.25">
      <c r="A108" s="376" t="s">
        <v>210</v>
      </c>
      <c r="B108" s="376">
        <v>1</v>
      </c>
      <c r="C108" s="384">
        <f>'Tav27'!C108/'Tav27'!C$115*100</f>
        <v>0.18241546504098424</v>
      </c>
      <c r="D108" s="384">
        <f>'Tav27'!D108/'Tav27'!D$115*100</f>
        <v>0.1927471126793403</v>
      </c>
      <c r="E108" s="299">
        <f>'Tav27'!E108/'Tav27'!E$115*100</f>
        <v>0.18589599250132222</v>
      </c>
      <c r="F108" s="299">
        <f>'Tav27'!F108/'Tav27'!F$115*100</f>
        <v>0.18021758206504818</v>
      </c>
      <c r="G108" s="299">
        <f>'Tav27'!G108/'Tav27'!G$115*100</f>
        <v>0.18157141809111585</v>
      </c>
      <c r="H108" s="299">
        <f>'Tav27'!H108/'Tav27'!H$115*100</f>
        <v>0.18067747824082439</v>
      </c>
      <c r="I108" s="299">
        <f>'Tav27'!I108/'Tav27'!I$115*100</f>
        <v>0.20312096982202732</v>
      </c>
      <c r="J108" s="299">
        <f>'Tav27'!J108/'Tav27'!J$115*100</f>
        <v>0.20365752285951788</v>
      </c>
      <c r="K108" s="299">
        <f>'Tav27'!K108/'Tav27'!K$115*100</f>
        <v>0.20330386489856056</v>
      </c>
      <c r="L108" s="299">
        <f>'Tav27'!L108/'Tav27'!L$115*100</f>
        <v>0.16306870209856877</v>
      </c>
      <c r="M108" s="299">
        <f>'Tav27'!M108/'Tav27'!M$115*100</f>
        <v>0.20899926235554461</v>
      </c>
      <c r="N108" s="299">
        <f>'Tav27'!N108/'Tav27'!N$115*100</f>
        <v>0.17858477793190522</v>
      </c>
      <c r="O108" s="299">
        <f>'Tav27'!O108/'Tav27'!O$115*100</f>
        <v>0.15057328360270755</v>
      </c>
      <c r="P108" s="299">
        <f>'Tav27'!P108/'Tav27'!P$115*100</f>
        <v>0.16293170223563663</v>
      </c>
      <c r="Q108" s="299">
        <f>'Tav27'!Q108/'Tav27'!Q$115*100</f>
        <v>0.15478607653716231</v>
      </c>
      <c r="R108" s="299">
        <f>'Tav27'!R108/'Tav27'!R$115*100</f>
        <v>0.19604612850082373</v>
      </c>
      <c r="S108" s="299">
        <f>'Tav27'!S108/'Tav27'!S$115*100</f>
        <v>0.18821932179332901</v>
      </c>
      <c r="T108" s="299">
        <f>'Tav27'!T108/'Tav27'!T$115*100</f>
        <v>0.19332180562566453</v>
      </c>
      <c r="U108" s="299">
        <f>'Tav27'!U108/'Tav27'!U$115*100</f>
        <v>0.12029005150447276</v>
      </c>
      <c r="V108" s="299">
        <f>'Tav27'!V108/'Tav27'!V$115*100</f>
        <v>0.16133716240198767</v>
      </c>
      <c r="W108" s="299">
        <f>'Tav27'!W108/'Tav27'!W$115*100</f>
        <v>0.13442054745822965</v>
      </c>
      <c r="X108" s="299">
        <f>'Tav27'!X108/'Tav27'!X$115*100</f>
        <v>9.8885293060050353E-2</v>
      </c>
      <c r="Y108" s="299">
        <f>'Tav27'!Y108/'Tav27'!Y$115*100</f>
        <v>8.7943381213618665E-2</v>
      </c>
      <c r="Z108" s="299">
        <f>'Tav27'!Z108/'Tav27'!Z$115*100</f>
        <v>9.5063985374771481E-2</v>
      </c>
      <c r="AA108" s="299">
        <f>'Tav27'!AA108/'Tav27'!AA$115*100</f>
        <v>0.13452299245024021</v>
      </c>
      <c r="AB108" s="299">
        <f>'Tav27'!AB108/'Tav27'!AB$115*100</f>
        <v>0.13964707375904534</v>
      </c>
      <c r="AC108" s="299">
        <f>'Tav27'!AC108/'Tav27'!AC$115*100</f>
        <v>0.13650740802397202</v>
      </c>
      <c r="AD108" s="299">
        <f>'Tav27'!AD108/'Tav27'!AD$115*100</f>
        <v>0.12416677558489085</v>
      </c>
      <c r="AE108" s="299">
        <f>'Tav27'!AE108/'Tav27'!AE$115*100</f>
        <v>0.10926687132525106</v>
      </c>
      <c r="AF108" s="299">
        <f>'Tav27'!AF108/'Tav27'!AF$115*100</f>
        <v>0.11840494491159766</v>
      </c>
      <c r="AH108" s="334">
        <f t="shared" si="4"/>
        <v>-1.0356216865349363E-2</v>
      </c>
      <c r="AI108" s="334">
        <f t="shared" si="5"/>
        <v>-3.0380202433794273E-2</v>
      </c>
      <c r="AJ108" s="334">
        <f t="shared" si="6"/>
        <v>-1.8102463112374359E-2</v>
      </c>
    </row>
    <row r="109" spans="1:36" x14ac:dyDescent="0.25">
      <c r="A109" s="376" t="s">
        <v>209</v>
      </c>
      <c r="B109" s="376">
        <v>1</v>
      </c>
      <c r="C109" s="384">
        <f>'Tav27'!C109/'Tav27'!C$115*100</f>
        <v>0.21953029991945294</v>
      </c>
      <c r="D109" s="384">
        <f>'Tav27'!D109/'Tav27'!D$115*100</f>
        <v>0.23471624205306763</v>
      </c>
      <c r="E109" s="299">
        <f>'Tav27'!E109/'Tav27'!E$115*100</f>
        <v>0.22464614305089362</v>
      </c>
      <c r="F109" s="299">
        <f>'Tav27'!F109/'Tav27'!F$115*100</f>
        <v>0.2273949595689875</v>
      </c>
      <c r="G109" s="299">
        <f>'Tav27'!G109/'Tav27'!G$115*100</f>
        <v>0.26226982613161176</v>
      </c>
      <c r="H109" s="299">
        <f>'Tav27'!H109/'Tav27'!H$115*100</f>
        <v>0.23924190222233296</v>
      </c>
      <c r="I109" s="299">
        <f>'Tav27'!I109/'Tav27'!I$115*100</f>
        <v>0.23428767947725904</v>
      </c>
      <c r="J109" s="299">
        <f>'Tav27'!J109/'Tav27'!J$115*100</f>
        <v>0.25976724854530342</v>
      </c>
      <c r="K109" s="299">
        <f>'Tav27'!K109/'Tav27'!K$115*100</f>
        <v>0.24297291170803584</v>
      </c>
      <c r="L109" s="299">
        <f>'Tav27'!L109/'Tav27'!L$115*100</f>
        <v>0.24836617704243549</v>
      </c>
      <c r="M109" s="299">
        <f>'Tav27'!M109/'Tav27'!M$115*100</f>
        <v>0.24834029997541185</v>
      </c>
      <c r="N109" s="299">
        <f>'Tav27'!N109/'Tav27'!N$115*100</f>
        <v>0.24835743535646351</v>
      </c>
      <c r="O109" s="299">
        <f>'Tav27'!O109/'Tav27'!O$115*100</f>
        <v>0.20859234700925541</v>
      </c>
      <c r="P109" s="299">
        <f>'Tav27'!P109/'Tav27'!P$115*100</f>
        <v>0.23237800154918667</v>
      </c>
      <c r="Q109" s="299">
        <f>'Tav27'!Q109/'Tav27'!Q$115*100</f>
        <v>0.21670050715202724</v>
      </c>
      <c r="R109" s="299">
        <f>'Tav27'!R109/'Tav27'!R$115*100</f>
        <v>0.19439868204283361</v>
      </c>
      <c r="S109" s="299">
        <f>'Tav27'!S109/'Tav27'!S$115*100</f>
        <v>0.20364713505507731</v>
      </c>
      <c r="T109" s="299">
        <f>'Tav27'!T109/'Tav27'!T$115*100</f>
        <v>0.19761784575067931</v>
      </c>
      <c r="U109" s="299">
        <f>'Tav27'!U109/'Tav27'!U$115*100</f>
        <v>0.24058010300894553</v>
      </c>
      <c r="V109" s="299">
        <f>'Tav27'!V109/'Tav27'!V$115*100</f>
        <v>0.25491271659514053</v>
      </c>
      <c r="W109" s="299">
        <f>'Tav27'!W109/'Tav27'!W$115*100</f>
        <v>0.24551190899395661</v>
      </c>
      <c r="X109" s="299">
        <f>'Tav27'!X109/'Tav27'!X$115*100</f>
        <v>0.2404710535778497</v>
      </c>
      <c r="Y109" s="299">
        <f>'Tav27'!Y109/'Tav27'!Y$115*100</f>
        <v>0.2931446040453955</v>
      </c>
      <c r="Z109" s="299">
        <f>'Tav27'!Z109/'Tav27'!Z$115*100</f>
        <v>0.25886654478976234</v>
      </c>
      <c r="AA109" s="299">
        <f>'Tav27'!AA109/'Tav27'!AA$115*100</f>
        <v>0.19766643788606728</v>
      </c>
      <c r="AB109" s="299">
        <f>'Tav27'!AB109/'Tav27'!AB$115*100</f>
        <v>0.24120858194744194</v>
      </c>
      <c r="AC109" s="299">
        <f>'Tav27'!AC109/'Tav27'!AC$115*100</f>
        <v>0.2147494589645414</v>
      </c>
      <c r="AD109" s="299">
        <f>'Tav27'!AD109/'Tav27'!AD$115*100</f>
        <v>0.19278525682917264</v>
      </c>
      <c r="AE109" s="299">
        <f>'Tav27'!AE109/'Tav27'!AE$115*100</f>
        <v>0.34341016702221761</v>
      </c>
      <c r="AF109" s="299">
        <f>'Tav27'!AF109/'Tav27'!AF$115*100</f>
        <v>0.25085793413474083</v>
      </c>
      <c r="AH109" s="334">
        <f t="shared" si="4"/>
        <v>-4.8811810568946401E-3</v>
      </c>
      <c r="AI109" s="334">
        <f t="shared" si="5"/>
        <v>0.10220158507477567</v>
      </c>
      <c r="AJ109" s="334">
        <f t="shared" si="6"/>
        <v>3.6108475170199439E-2</v>
      </c>
    </row>
    <row r="110" spans="1:36" x14ac:dyDescent="0.25">
      <c r="A110" s="376" t="s">
        <v>208</v>
      </c>
      <c r="B110" s="376">
        <v>5</v>
      </c>
      <c r="C110" s="384">
        <f>'Tav27'!C110/'Tav27'!C$115*100</f>
        <v>0.9112876478670815</v>
      </c>
      <c r="D110" s="384">
        <f>'Tav27'!D110/'Tav27'!D$115*100</f>
        <v>0.75855315312514571</v>
      </c>
      <c r="E110" s="299">
        <f>'Tav27'!E110/'Tav27'!E$115*100</f>
        <v>0.85983442165400303</v>
      </c>
      <c r="F110" s="299">
        <f>'Tav27'!F110/'Tav27'!F$115*100</f>
        <v>0.83032184406933185</v>
      </c>
      <c r="G110" s="299">
        <f>'Tav27'!G110/'Tav27'!G$115*100</f>
        <v>0.73545594600542885</v>
      </c>
      <c r="H110" s="299">
        <f>'Tav27'!H110/'Tav27'!H$115*100</f>
        <v>0.79809603319481393</v>
      </c>
      <c r="I110" s="299">
        <f>'Tav27'!I110/'Tav27'!I$115*100</f>
        <v>0.91458172126214432</v>
      </c>
      <c r="J110" s="299">
        <f>'Tav27'!J110/'Tav27'!J$115*100</f>
        <v>0.78761429758935997</v>
      </c>
      <c r="K110" s="299">
        <f>'Tav27'!K110/'Tav27'!K$115*100</f>
        <v>0.87130227813668815</v>
      </c>
      <c r="L110" s="299">
        <f>'Tav27'!L110/'Tav27'!L$115*100</f>
        <v>0.97339471406530276</v>
      </c>
      <c r="M110" s="299">
        <f>'Tav27'!M110/'Tav27'!M$115*100</f>
        <v>0.81632653061224492</v>
      </c>
      <c r="N110" s="299">
        <f>'Tav27'!N110/'Tav27'!N$115*100</f>
        <v>0.92033457650488815</v>
      </c>
      <c r="O110" s="299">
        <f>'Tav27'!O110/'Tav27'!O$115*100</f>
        <v>0.9573145462080398</v>
      </c>
      <c r="P110" s="299">
        <f>'Tav27'!P110/'Tav27'!P$115*100</f>
        <v>0.80397446512994464</v>
      </c>
      <c r="Q110" s="299">
        <f>'Tav27'!Q110/'Tav27'!Q$115*100</f>
        <v>0.90504329457611388</v>
      </c>
      <c r="R110" s="299">
        <f>'Tav27'!R110/'Tav27'!R$115*100</f>
        <v>0.98517298187808899</v>
      </c>
      <c r="S110" s="299">
        <f>'Tav27'!S110/'Tav27'!S$115*100</f>
        <v>0.84235860409145602</v>
      </c>
      <c r="T110" s="299">
        <f>'Tav27'!T110/'Tav27'!T$115*100</f>
        <v>0.93546273722196571</v>
      </c>
      <c r="U110" s="299">
        <f>'Tav27'!U110/'Tav27'!U$115*100</f>
        <v>0.87930333423692064</v>
      </c>
      <c r="V110" s="299">
        <f>'Tav27'!V110/'Tav27'!V$115*100</f>
        <v>0.78732535252169988</v>
      </c>
      <c r="W110" s="299">
        <f>'Tav27'!W110/'Tav27'!W$115*100</f>
        <v>0.84762708851759683</v>
      </c>
      <c r="X110" s="299">
        <f>'Tav27'!X110/'Tav27'!X$115*100</f>
        <v>0.89221503056454521</v>
      </c>
      <c r="Y110" s="299">
        <f>'Tav27'!Y110/'Tav27'!Y$115*100</f>
        <v>0.81242933121152483</v>
      </c>
      <c r="Z110" s="299">
        <f>'Tav27'!Z110/'Tav27'!Z$115*100</f>
        <v>0.86435100548446064</v>
      </c>
      <c r="AA110" s="299">
        <f>'Tav27'!AA110/'Tav27'!AA$115*100</f>
        <v>0.89773507206588887</v>
      </c>
      <c r="AB110" s="299">
        <f>'Tav27'!AB110/'Tav27'!AB$115*100</f>
        <v>0.76171131141297443</v>
      </c>
      <c r="AC110" s="299">
        <f>'Tav27'!AC110/'Tav27'!AC$115*100</f>
        <v>0.84401531546529052</v>
      </c>
      <c r="AD110" s="299">
        <f>'Tav27'!AD110/'Tav27'!AD$115*100</f>
        <v>0.96065873741994512</v>
      </c>
      <c r="AE110" s="299">
        <f>'Tav27'!AE110/'Tav27'!AE$115*100</f>
        <v>0.80649357406732924</v>
      </c>
      <c r="AF110" s="299">
        <f>'Tav27'!AF110/'Tav27'!AF$115*100</f>
        <v>0.90108169941198901</v>
      </c>
      <c r="AH110" s="334">
        <f t="shared" si="4"/>
        <v>6.2923665354056246E-2</v>
      </c>
      <c r="AI110" s="334">
        <f t="shared" si="5"/>
        <v>4.478226265435481E-2</v>
      </c>
      <c r="AJ110" s="334">
        <f t="shared" si="6"/>
        <v>5.7066383946698496E-2</v>
      </c>
    </row>
    <row r="111" spans="1:36" x14ac:dyDescent="0.25">
      <c r="A111" s="376" t="s">
        <v>207</v>
      </c>
      <c r="B111" s="376">
        <v>18</v>
      </c>
      <c r="C111" s="384">
        <f>'Tav27'!C111/'Tav27'!C$115*100</f>
        <v>0.42247737574427086</v>
      </c>
      <c r="D111" s="384">
        <f>'Tav27'!D111/'Tav27'!D$115*100</f>
        <v>0.40570158394603084</v>
      </c>
      <c r="E111" s="299">
        <f>'Tav27'!E111/'Tav27'!E$115*100</f>
        <v>0.41682594374944359</v>
      </c>
      <c r="F111" s="299">
        <f>'Tav27'!F111/'Tav27'!F$115*100</f>
        <v>0.45101572893765979</v>
      </c>
      <c r="G111" s="299">
        <f>'Tav27'!G111/'Tav27'!G$115*100</f>
        <v>0.42916880639718286</v>
      </c>
      <c r="H111" s="299">
        <f>'Tav27'!H111/'Tav27'!H$115*100</f>
        <v>0.44359436037057576</v>
      </c>
      <c r="I111" s="299">
        <f>'Tav27'!I111/'Tav27'!I$115*100</f>
        <v>0.43633393517324393</v>
      </c>
      <c r="J111" s="299">
        <f>'Tav27'!J111/'Tav27'!J$115*100</f>
        <v>0.43848711554447217</v>
      </c>
      <c r="K111" s="299">
        <f>'Tav27'!K111/'Tav27'!K$115*100</f>
        <v>0.4370678907401111</v>
      </c>
      <c r="L111" s="299">
        <f>'Tav27'!L111/'Tav27'!L$115*100</f>
        <v>0.49046048092723377</v>
      </c>
      <c r="M111" s="299">
        <f>'Tav27'!M111/'Tav27'!M$115*100</f>
        <v>0.43275141381853949</v>
      </c>
      <c r="N111" s="299">
        <f>'Tav27'!N111/'Tav27'!N$115*100</f>
        <v>0.47096543761576865</v>
      </c>
      <c r="O111" s="299">
        <f>'Tav27'!O111/'Tav27'!O$115*100</f>
        <v>0.51250172675783956</v>
      </c>
      <c r="P111" s="299">
        <f>'Tav27'!P111/'Tav27'!P$115*100</f>
        <v>0.45674296856219448</v>
      </c>
      <c r="Q111" s="299">
        <f>'Tav27'!Q111/'Tav27'!Q$115*100</f>
        <v>0.49349443225377632</v>
      </c>
      <c r="R111" s="299">
        <f>'Tav27'!R111/'Tav27'!R$115*100</f>
        <v>0.42504118616144976</v>
      </c>
      <c r="S111" s="299">
        <f>'Tav27'!S111/'Tav27'!S$115*100</f>
        <v>0.41037983276250423</v>
      </c>
      <c r="T111" s="299">
        <f>'Tav27'!T111/'Tav27'!T$115*100</f>
        <v>0.41993792222019355</v>
      </c>
      <c r="U111" s="299">
        <f>'Tav27'!U111/'Tav27'!U$115*100</f>
        <v>0.52690431011114125</v>
      </c>
      <c r="V111" s="299">
        <f>'Tav27'!V111/'Tav27'!V$115*100</f>
        <v>0.48401148720596304</v>
      </c>
      <c r="W111" s="299">
        <f>'Tav27'!W111/'Tav27'!W$115*100</f>
        <v>0.51213117667970143</v>
      </c>
      <c r="X111" s="299">
        <f>'Tav27'!X111/'Tav27'!X$115*100</f>
        <v>0.46521035598705507</v>
      </c>
      <c r="Y111" s="299">
        <f>'Tav27'!Y111/'Tav27'!Y$115*100</f>
        <v>0.39783910549017965</v>
      </c>
      <c r="Z111" s="299">
        <f>'Tav27'!Z111/'Tav27'!Z$115*100</f>
        <v>0.44168190127970747</v>
      </c>
      <c r="AA111" s="299">
        <f>'Tav27'!AA111/'Tav27'!AA$115*100</f>
        <v>0.29924502402196296</v>
      </c>
      <c r="AB111" s="299">
        <f>'Tav27'!AB111/'Tav27'!AB$115*100</f>
        <v>0.27929414751809067</v>
      </c>
      <c r="AC111" s="299">
        <f>'Tav27'!AC111/'Tav27'!AC$115*100</f>
        <v>0.29132678541701351</v>
      </c>
      <c r="AD111" s="299">
        <f>'Tav27'!AD111/'Tav27'!AD$115*100</f>
        <v>0.39537315383609983</v>
      </c>
      <c r="AE111" s="299">
        <f>'Tav27'!AE111/'Tav27'!AE$115*100</f>
        <v>0.27576877048753839</v>
      </c>
      <c r="AF111" s="299">
        <f>'Tav27'!AF111/'Tav27'!AF$115*100</f>
        <v>0.34919424431555923</v>
      </c>
      <c r="AH111" s="334">
        <f t="shared" si="4"/>
        <v>9.6128129814136876E-2</v>
      </c>
      <c r="AI111" s="334">
        <f t="shared" si="5"/>
        <v>-3.5253770305522791E-3</v>
      </c>
      <c r="AJ111" s="334">
        <f t="shared" si="6"/>
        <v>5.7867458898545721E-2</v>
      </c>
    </row>
    <row r="112" spans="1:36" x14ac:dyDescent="0.25">
      <c r="A112" s="376" t="s">
        <v>206</v>
      </c>
      <c r="B112" s="376">
        <v>5</v>
      </c>
      <c r="C112" s="384">
        <f>'Tav27'!C112/'Tav27'!C$115*100</f>
        <v>0.7233444414612189</v>
      </c>
      <c r="D112" s="384">
        <f>'Tav27'!D112/'Tav27'!D$115*100</f>
        <v>0.57202368924191316</v>
      </c>
      <c r="E112" s="299">
        <f>'Tav27'!E112/'Tav27'!E$115*100</f>
        <v>0.67236747710337386</v>
      </c>
      <c r="F112" s="299">
        <f>'Tav27'!F112/'Tav27'!F$115*100</f>
        <v>0.7029429248086958</v>
      </c>
      <c r="G112" s="299">
        <f>'Tav27'!G112/'Tav27'!G$115*100</f>
        <v>0.55938669209889225</v>
      </c>
      <c r="H112" s="299">
        <f>'Tav27'!H112/'Tav27'!H$115*100</f>
        <v>0.65417707638919176</v>
      </c>
      <c r="I112" s="299">
        <f>'Tav27'!I112/'Tav27'!I$115*100</f>
        <v>0.73510446221305126</v>
      </c>
      <c r="J112" s="299">
        <f>'Tav27'!J112/'Tav27'!J$115*100</f>
        <v>0.54031587697423111</v>
      </c>
      <c r="K112" s="299">
        <f>'Tav27'!K112/'Tav27'!K$115*100</f>
        <v>0.66870678907401104</v>
      </c>
      <c r="L112" s="299">
        <f>'Tav27'!L112/'Tav27'!L$115*100</f>
        <v>0.76893164912632805</v>
      </c>
      <c r="M112" s="299">
        <f>'Tav27'!M112/'Tav27'!M$115*100</f>
        <v>0.59011556429800827</v>
      </c>
      <c r="N112" s="299">
        <f>'Tav27'!N112/'Tav27'!N$115*100</f>
        <v>0.70852472360890761</v>
      </c>
      <c r="O112" s="299">
        <f>'Tav27'!O112/'Tav27'!O$115*100</f>
        <v>0.70728001105125016</v>
      </c>
      <c r="P112" s="299">
        <f>'Tav27'!P112/'Tav27'!P$115*100</f>
        <v>0.57426747509281761</v>
      </c>
      <c r="Q112" s="299">
        <f>'Tav27'!Q112/'Tav27'!Q$115*100</f>
        <v>0.66193810377951179</v>
      </c>
      <c r="R112" s="299">
        <f>'Tav27'!R112/'Tav27'!R$115*100</f>
        <v>0.8023064250411861</v>
      </c>
      <c r="S112" s="299">
        <f>'Tav27'!S112/'Tav27'!S$115*100</f>
        <v>0.71893609799746983</v>
      </c>
      <c r="T112" s="299">
        <f>'Tav27'!T112/'Tav27'!T$115*100</f>
        <v>0.77328722250265813</v>
      </c>
      <c r="U112" s="299">
        <f>'Tav27'!U112/'Tav27'!U$115*100</f>
        <v>0.80984006505828132</v>
      </c>
      <c r="V112" s="299">
        <f>'Tav27'!V112/'Tav27'!V$115*100</f>
        <v>0.63566841986383149</v>
      </c>
      <c r="W112" s="299">
        <f>'Tav27'!W112/'Tav27'!W$115*100</f>
        <v>0.74986669036615716</v>
      </c>
      <c r="X112" s="299">
        <f>'Tav27'!X112/'Tav27'!X$115*100</f>
        <v>0.87198849334771655</v>
      </c>
      <c r="Y112" s="299">
        <f>'Tav27'!Y112/'Tav27'!Y$115*100</f>
        <v>0.6951714895933665</v>
      </c>
      <c r="Z112" s="299">
        <f>'Tav27'!Z112/'Tav27'!Z$115*100</f>
        <v>0.810237659963437</v>
      </c>
      <c r="AA112" s="299">
        <f>'Tav27'!AA112/'Tav27'!AA$115*100</f>
        <v>0.94166094715168147</v>
      </c>
      <c r="AB112" s="299">
        <f>'Tav27'!AB112/'Tav27'!AB$115*100</f>
        <v>0.72362574584232575</v>
      </c>
      <c r="AC112" s="299">
        <f>'Tav27'!AC112/'Tav27'!AC$115*100</f>
        <v>0.855668386881971</v>
      </c>
      <c r="AD112" s="299">
        <f>'Tav27'!AD112/'Tav27'!AD$115*100</f>
        <v>0.96392628414586323</v>
      </c>
      <c r="AE112" s="299">
        <f>'Tav27'!AE112/'Tav27'!AE$115*100</f>
        <v>0.63478849055622044</v>
      </c>
      <c r="AF112" s="299">
        <f>'Tav27'!AF112/'Tav27'!AF$115*100</f>
        <v>0.83686206827349541</v>
      </c>
      <c r="AH112" s="334">
        <f t="shared" si="4"/>
        <v>2.2265336994181761E-2</v>
      </c>
      <c r="AI112" s="334">
        <f t="shared" si="5"/>
        <v>-8.883725528610531E-2</v>
      </c>
      <c r="AJ112" s="334">
        <f t="shared" si="6"/>
        <v>-1.8806318608475592E-2</v>
      </c>
    </row>
    <row r="113" spans="1:37" x14ac:dyDescent="0.25">
      <c r="A113" s="376" t="s">
        <v>205</v>
      </c>
      <c r="B113" s="376">
        <v>12</v>
      </c>
      <c r="C113" s="384">
        <f>'Tav27'!C113/'Tav27'!C$115*100</f>
        <v>0.44853672789298293</v>
      </c>
      <c r="D113" s="384">
        <f>'Tav27'!D113/'Tav27'!D$115*100</f>
        <v>0.46943248410613525</v>
      </c>
      <c r="E113" s="299">
        <f>'Tav27'!E113/'Tav27'!E$115*100</f>
        <v>0.45557609429901502</v>
      </c>
      <c r="F113" s="299">
        <f>'Tav27'!F113/'Tav27'!F$115*100</f>
        <v>0.33967711802836303</v>
      </c>
      <c r="G113" s="299">
        <f>'Tav27'!G113/'Tav27'!G$115*100</f>
        <v>0.3429682341721077</v>
      </c>
      <c r="H113" s="299">
        <f>'Tav27'!H113/'Tav27'!H$115*100</f>
        <v>0.34079510550941705</v>
      </c>
      <c r="I113" s="299">
        <f>'Tav27'!I113/'Tav27'!I$115*100</f>
        <v>0.34713266271171872</v>
      </c>
      <c r="J113" s="299">
        <f>'Tav27'!J113/'Tav27'!J$115*100</f>
        <v>0.33665835411471323</v>
      </c>
      <c r="K113" s="299">
        <f>'Tav27'!K113/'Tav27'!K$115*100</f>
        <v>0.34356228040349085</v>
      </c>
      <c r="L113" s="299">
        <f>'Tav27'!L113/'Tav27'!L$115*100</f>
        <v>0.34495302367004932</v>
      </c>
      <c r="M113" s="299">
        <f>'Tav27'!M113/'Tav27'!M$115*100</f>
        <v>0.30735185640521268</v>
      </c>
      <c r="N113" s="299">
        <f>'Tav27'!N113/'Tav27'!N$115*100</f>
        <v>0.33225074964075391</v>
      </c>
      <c r="O113" s="299">
        <f>'Tav27'!O113/'Tav27'!O$115*100</f>
        <v>0.50006907031357917</v>
      </c>
      <c r="P113" s="299">
        <f>'Tav27'!P113/'Tav27'!P$115*100</f>
        <v>0.51817623333956564</v>
      </c>
      <c r="Q113" s="299">
        <f>'Tav27'!Q113/'Tav27'!Q$115*100</f>
        <v>0.50624152090977792</v>
      </c>
      <c r="R113" s="299">
        <f>'Tav27'!R113/'Tav27'!R$115*100</f>
        <v>0.56177924217462927</v>
      </c>
      <c r="S113" s="299">
        <f>'Tav27'!S113/'Tav27'!S$115*100</f>
        <v>0.60785584251288227</v>
      </c>
      <c r="T113" s="299">
        <f>'Tav27'!T113/'Tav27'!T$115*100</f>
        <v>0.57781739681448618</v>
      </c>
      <c r="U113" s="299">
        <f>'Tav27'!U113/'Tav27'!U$115*100</f>
        <v>0.58281377066955808</v>
      </c>
      <c r="V113" s="299">
        <f>'Tav27'!V113/'Tav27'!V$115*100</f>
        <v>0.66148236584814946</v>
      </c>
      <c r="W113" s="299">
        <f>'Tav27'!W113/'Tav27'!W$115*100</f>
        <v>0.60989157483114109</v>
      </c>
      <c r="X113" s="299">
        <f>'Tav27'!X113/'Tav27'!X$115*100</f>
        <v>0.3977885652642934</v>
      </c>
      <c r="Y113" s="299">
        <f>'Tav27'!Y113/'Tav27'!Y$115*100</f>
        <v>0.39783910549017965</v>
      </c>
      <c r="Z113" s="299">
        <f>'Tav27'!Z113/'Tav27'!Z$115*100</f>
        <v>0.39780621572212066</v>
      </c>
      <c r="AA113" s="299">
        <f>'Tav27'!AA113/'Tav27'!AA$115*100</f>
        <v>0.32395332875772137</v>
      </c>
      <c r="AB113" s="299">
        <f>'Tav27'!AB113/'Tav27'!AB$115*100</f>
        <v>0.37239219669078755</v>
      </c>
      <c r="AC113" s="299">
        <f>'Tav27'!AC113/'Tav27'!AC$115*100</f>
        <v>0.34293324454802732</v>
      </c>
      <c r="AD113" s="299">
        <f>'Tav27'!AD113/'Tav27'!AD$115*100</f>
        <v>0.2516010978956999</v>
      </c>
      <c r="AE113" s="299">
        <f>'Tav27'!AE113/'Tav27'!AE$115*100</f>
        <v>0.27576877048753839</v>
      </c>
      <c r="AF113" s="299">
        <f>'Tav27'!AF113/'Tav27'!AF$115*100</f>
        <v>0.2608922515001304</v>
      </c>
      <c r="AH113" s="334">
        <f t="shared" si="4"/>
        <v>-7.2352230862021472E-2</v>
      </c>
      <c r="AI113" s="334">
        <f t="shared" si="5"/>
        <v>-9.6623426203249152E-2</v>
      </c>
      <c r="AJ113" s="334">
        <f t="shared" si="6"/>
        <v>-8.2040993047896915E-2</v>
      </c>
    </row>
    <row r="114" spans="1:37" customFormat="1" x14ac:dyDescent="0.25">
      <c r="AH114" s="334"/>
      <c r="AI114" s="334"/>
      <c r="AJ114" s="334"/>
    </row>
    <row r="115" spans="1:37" ht="45" x14ac:dyDescent="0.25">
      <c r="A115" s="376" t="s">
        <v>556</v>
      </c>
      <c r="B115" s="376"/>
      <c r="C115" s="384">
        <f>'Tav27'!C115/'Tav27'!C$115*100</f>
        <v>100</v>
      </c>
      <c r="D115" s="384">
        <f>'Tav27'!D115/'Tav27'!D$115*100</f>
        <v>100</v>
      </c>
      <c r="E115" s="384">
        <f>'Tav27'!E115/'Tav27'!E$115*100</f>
        <v>100</v>
      </c>
      <c r="F115" s="384">
        <f>'Tav27'!F115/'Tav27'!F$115*100</f>
        <v>100</v>
      </c>
      <c r="G115" s="384">
        <f>'Tav27'!G115/'Tav27'!G$115*100</f>
        <v>100</v>
      </c>
      <c r="H115" s="384">
        <f>'Tav27'!H115/'Tav27'!H$115*100</f>
        <v>100</v>
      </c>
      <c r="I115" s="384">
        <f>'Tav27'!I115/'Tav27'!I$115*100</f>
        <v>100</v>
      </c>
      <c r="J115" s="384">
        <f>'Tav27'!J115/'Tav27'!J$115*100</f>
        <v>100</v>
      </c>
      <c r="K115" s="384">
        <f>'Tav27'!K115/'Tav27'!K$115*100</f>
        <v>100</v>
      </c>
      <c r="L115" s="384">
        <f>'Tav27'!L115/'Tav27'!L$115*100</f>
        <v>100</v>
      </c>
      <c r="M115" s="384">
        <f>'Tav27'!M115/'Tav27'!M$115*100</f>
        <v>100</v>
      </c>
      <c r="N115" s="384">
        <f>'Tav27'!N115/'Tav27'!N$115*100</f>
        <v>100</v>
      </c>
      <c r="O115" s="384">
        <f>'Tav27'!O115/'Tav27'!O$115*100</f>
        <v>100</v>
      </c>
      <c r="P115" s="384">
        <f>'Tav27'!P115/'Tav27'!P$115*100</f>
        <v>100</v>
      </c>
      <c r="Q115" s="384">
        <f>'Tav27'!Q115/'Tav27'!Q$115*100</f>
        <v>100</v>
      </c>
      <c r="R115" s="384">
        <f>'Tav27'!R115/'Tav27'!R$115*100</f>
        <v>100</v>
      </c>
      <c r="S115" s="384">
        <f>'Tav27'!S115/'Tav27'!S$115*100</f>
        <v>100</v>
      </c>
      <c r="T115" s="384">
        <f>'Tav27'!T115/'Tav27'!T$115*100</f>
        <v>100</v>
      </c>
      <c r="U115" s="384">
        <f>'Tav27'!U115/'Tav27'!U$115*100</f>
        <v>100</v>
      </c>
      <c r="V115" s="384">
        <f>'Tav27'!V115/'Tav27'!V$115*100</f>
        <v>100</v>
      </c>
      <c r="W115" s="384">
        <f>'Tav27'!W115/'Tav27'!W$115*100</f>
        <v>100</v>
      </c>
      <c r="X115" s="437">
        <f>'Tav27'!X115/'Tav27'!X$115*100</f>
        <v>100</v>
      </c>
      <c r="Y115" s="437">
        <f>'Tav27'!Y115/'Tav27'!Y$115*100</f>
        <v>100</v>
      </c>
      <c r="Z115" s="437">
        <f>'Tav27'!Z115/'Tav27'!Z$115*100</f>
        <v>100</v>
      </c>
      <c r="AA115" s="437">
        <f>'Tav27'!AA115/'Tav27'!AA$115*100</f>
        <v>100</v>
      </c>
      <c r="AB115" s="437">
        <f>'Tav27'!AB115/'Tav27'!AB$115*100</f>
        <v>100</v>
      </c>
      <c r="AC115" s="437">
        <f>'Tav27'!AC115/'Tav27'!AC$115*100</f>
        <v>100</v>
      </c>
      <c r="AD115" s="437">
        <f>'Tav27'!AD115/'Tav27'!AD$115*100</f>
        <v>100</v>
      </c>
      <c r="AE115" s="437">
        <f>'Tav27'!AE115/'Tav27'!AE$115*100</f>
        <v>100</v>
      </c>
      <c r="AF115" s="437">
        <f>'Tav27'!AF115/'Tav27'!AF$115*100</f>
        <v>100</v>
      </c>
      <c r="AG115" s="384"/>
      <c r="AH115" s="568">
        <v>0</v>
      </c>
      <c r="AI115" s="568">
        <f t="shared" si="5"/>
        <v>0</v>
      </c>
      <c r="AJ115" s="568">
        <f t="shared" si="6"/>
        <v>0</v>
      </c>
      <c r="AK115" s="384"/>
    </row>
    <row r="116" spans="1:37" s="304" customFormat="1" x14ac:dyDescent="0.25">
      <c r="A116" s="383"/>
      <c r="B116" s="383"/>
      <c r="C116" s="383"/>
      <c r="D116" s="325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308"/>
      <c r="AH116" s="308"/>
      <c r="AI116" s="308"/>
      <c r="AJ116" s="308"/>
      <c r="AK116" s="308"/>
    </row>
    <row r="117" spans="1:37" s="304" customFormat="1" ht="6" customHeight="1" x14ac:dyDescent="0.25">
      <c r="A117" s="377"/>
      <c r="B117" s="377"/>
      <c r="C117" s="377"/>
      <c r="D117" s="326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307"/>
      <c r="AH117" s="307"/>
      <c r="AI117" s="307"/>
      <c r="AJ117" s="307"/>
      <c r="AK117" s="307"/>
    </row>
    <row r="118" spans="1:37" s="304" customFormat="1" x14ac:dyDescent="0.25">
      <c r="A118" s="50" t="s">
        <v>534</v>
      </c>
      <c r="B118" s="377"/>
      <c r="C118" s="377"/>
      <c r="D118" s="379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</row>
    <row r="119" spans="1:37" ht="15.75" customHeight="1" x14ac:dyDescent="0.25">
      <c r="A119" s="50" t="s">
        <v>499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304"/>
      <c r="P119" s="376"/>
      <c r="Q119" s="376"/>
      <c r="R119" s="376"/>
      <c r="S119" s="376"/>
      <c r="T119" s="376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53"/>
    </row>
    <row r="120" spans="1:37" ht="15" customHeight="1" x14ac:dyDescent="0.25">
      <c r="A120" s="50" t="s">
        <v>336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37" x14ac:dyDescent="0.25">
      <c r="A121" s="50" t="s">
        <v>555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</sheetData>
  <mergeCells count="15">
    <mergeCell ref="AH4:AJ6"/>
    <mergeCell ref="E4:W4"/>
    <mergeCell ref="E5:W5"/>
    <mergeCell ref="C6:E6"/>
    <mergeCell ref="F6:H6"/>
    <mergeCell ref="I6:K6"/>
    <mergeCell ref="L6:N6"/>
    <mergeCell ref="O6:Q6"/>
    <mergeCell ref="R6:T6"/>
    <mergeCell ref="U6:W6"/>
    <mergeCell ref="B4:B7"/>
    <mergeCell ref="A4:A7"/>
    <mergeCell ref="X6:Z6"/>
    <mergeCell ref="AA6:AC6"/>
    <mergeCell ref="AD6:A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zoomScaleNormal="100" workbookViewId="0"/>
  </sheetViews>
  <sheetFormatPr defaultColWidth="8.85546875" defaultRowHeight="15" x14ac:dyDescent="0.25"/>
  <cols>
    <col min="1" max="1" width="26.140625" style="304" customWidth="1"/>
    <col min="2" max="2" width="0.85546875" style="304" customWidth="1"/>
    <col min="3" max="4" width="10.28515625" style="304" customWidth="1"/>
    <col min="5" max="5" width="10.85546875" style="304" customWidth="1"/>
    <col min="6" max="6" width="0.85546875" style="304" customWidth="1"/>
    <col min="7" max="9" width="8.85546875" style="304" customWidth="1"/>
    <col min="10" max="10" width="0.85546875" style="304" customWidth="1"/>
    <col min="11" max="13" width="8.85546875" style="304" customWidth="1"/>
    <col min="14" max="14" width="0.85546875" style="304" customWidth="1"/>
    <col min="15" max="17" width="8.85546875" style="304" customWidth="1"/>
    <col min="18" max="18" width="0.85546875" style="304" customWidth="1"/>
    <col min="19" max="21" width="8.85546875" style="304" customWidth="1"/>
    <col min="22" max="22" width="0.85546875" style="304" customWidth="1"/>
    <col min="23" max="24" width="12.85546875" style="304" customWidth="1"/>
    <col min="25" max="25" width="8.85546875" style="304" customWidth="1"/>
    <col min="26" max="26" width="1" style="304" customWidth="1"/>
    <col min="27" max="28" width="10" style="304" customWidth="1"/>
    <col min="29" max="29" width="15.5703125" style="304" customWidth="1"/>
    <col min="30" max="30" width="0.85546875" style="304" customWidth="1"/>
    <col min="31" max="31" width="10.28515625" style="304" customWidth="1"/>
    <col min="32" max="32" width="9.42578125" style="304" customWidth="1"/>
    <col min="33" max="33" width="10.28515625" style="304" customWidth="1"/>
    <col min="34" max="34" width="0.85546875" style="304" customWidth="1"/>
    <col min="35" max="37" width="10.28515625" style="304" customWidth="1"/>
    <col min="38" max="38" width="0.85546875" style="304" customWidth="1"/>
    <col min="39" max="41" width="10.28515625" style="304" customWidth="1"/>
    <col min="42" max="42" width="0.85546875" style="304" customWidth="1"/>
    <col min="43" max="43" width="9.5703125" style="304" customWidth="1"/>
    <col min="44" max="44" width="8.42578125" style="304" customWidth="1"/>
    <col min="45" max="45" width="7.28515625" style="304" customWidth="1"/>
    <col min="46" max="46" width="0.85546875" style="304" customWidth="1"/>
    <col min="47" max="49" width="8.85546875" style="304" customWidth="1"/>
    <col min="50" max="16384" width="8.85546875" style="304"/>
  </cols>
  <sheetData>
    <row r="1" spans="1:49" x14ac:dyDescent="0.25">
      <c r="A1" s="304" t="s">
        <v>69</v>
      </c>
    </row>
    <row r="2" spans="1:49" x14ac:dyDescent="0.25">
      <c r="A2" s="166" t="s">
        <v>347</v>
      </c>
    </row>
    <row r="3" spans="1:49" x14ac:dyDescent="0.2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</row>
    <row r="4" spans="1:49" ht="15" customHeight="1" x14ac:dyDescent="0.25">
      <c r="A4" s="686" t="s">
        <v>42</v>
      </c>
      <c r="B4" s="307"/>
      <c r="C4" s="687" t="s">
        <v>32</v>
      </c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254"/>
      <c r="AA4" s="254"/>
      <c r="AB4" s="254"/>
      <c r="AC4" s="254"/>
      <c r="AD4" s="255"/>
      <c r="AE4" s="254"/>
      <c r="AF4" s="254"/>
      <c r="AG4" s="254"/>
      <c r="AH4" s="623"/>
      <c r="AI4" s="254"/>
      <c r="AJ4" s="254"/>
      <c r="AK4" s="254"/>
      <c r="AL4" s="623"/>
      <c r="AM4" s="254"/>
      <c r="AN4" s="254"/>
      <c r="AO4" s="254"/>
      <c r="AP4" s="623"/>
      <c r="AQ4" s="682" t="s">
        <v>363</v>
      </c>
      <c r="AR4" s="682"/>
      <c r="AS4" s="682"/>
      <c r="AT4" s="255"/>
      <c r="AU4" s="682" t="s">
        <v>364</v>
      </c>
      <c r="AV4" s="682"/>
      <c r="AW4" s="682"/>
    </row>
    <row r="5" spans="1:49" x14ac:dyDescent="0.25">
      <c r="A5" s="686"/>
      <c r="B5" s="307"/>
      <c r="C5" s="687">
        <v>2013</v>
      </c>
      <c r="D5" s="687"/>
      <c r="E5" s="687"/>
      <c r="G5" s="688">
        <v>2014</v>
      </c>
      <c r="H5" s="688"/>
      <c r="I5" s="688"/>
      <c r="K5" s="687">
        <v>2015</v>
      </c>
      <c r="L5" s="687"/>
      <c r="M5" s="687"/>
      <c r="O5" s="687">
        <v>2016</v>
      </c>
      <c r="P5" s="687"/>
      <c r="Q5" s="687"/>
      <c r="S5" s="687">
        <v>2017</v>
      </c>
      <c r="T5" s="687"/>
      <c r="U5" s="687"/>
      <c r="W5" s="687">
        <v>2018</v>
      </c>
      <c r="X5" s="687"/>
      <c r="Y5" s="687"/>
      <c r="Z5" s="255"/>
      <c r="AA5" s="683">
        <v>2019</v>
      </c>
      <c r="AB5" s="683"/>
      <c r="AC5" s="683"/>
      <c r="AD5" s="621"/>
      <c r="AE5" s="683">
        <v>2020</v>
      </c>
      <c r="AF5" s="683"/>
      <c r="AG5" s="683"/>
      <c r="AH5" s="621"/>
      <c r="AI5" s="683">
        <v>2021</v>
      </c>
      <c r="AJ5" s="683"/>
      <c r="AK5" s="683"/>
      <c r="AL5" s="621"/>
      <c r="AM5" s="683">
        <v>2022</v>
      </c>
      <c r="AN5" s="683"/>
      <c r="AO5" s="683"/>
      <c r="AP5" s="621"/>
      <c r="AQ5" s="683"/>
      <c r="AR5" s="683"/>
      <c r="AS5" s="683"/>
      <c r="AT5" s="621"/>
      <c r="AU5" s="683"/>
      <c r="AV5" s="683"/>
      <c r="AW5" s="683"/>
    </row>
    <row r="6" spans="1:49" ht="60" x14ac:dyDescent="0.25">
      <c r="A6" s="683"/>
      <c r="B6" s="308"/>
      <c r="C6" s="621" t="s">
        <v>41</v>
      </c>
      <c r="D6" s="622" t="s">
        <v>2</v>
      </c>
      <c r="E6" s="622" t="s">
        <v>76</v>
      </c>
      <c r="F6" s="622"/>
      <c r="G6" s="621" t="s">
        <v>41</v>
      </c>
      <c r="H6" s="622" t="s">
        <v>2</v>
      </c>
      <c r="I6" s="622" t="s">
        <v>76</v>
      </c>
      <c r="J6" s="622"/>
      <c r="K6" s="621" t="s">
        <v>41</v>
      </c>
      <c r="L6" s="622" t="s">
        <v>2</v>
      </c>
      <c r="M6" s="622" t="s">
        <v>0</v>
      </c>
      <c r="N6" s="622"/>
      <c r="O6" s="621" t="s">
        <v>41</v>
      </c>
      <c r="P6" s="622" t="s">
        <v>2</v>
      </c>
      <c r="Q6" s="622" t="s">
        <v>0</v>
      </c>
      <c r="R6" s="622"/>
      <c r="S6" s="621" t="s">
        <v>41</v>
      </c>
      <c r="T6" s="621" t="s">
        <v>2</v>
      </c>
      <c r="U6" s="622" t="s">
        <v>0</v>
      </c>
      <c r="V6" s="622"/>
      <c r="W6" s="621" t="s">
        <v>41</v>
      </c>
      <c r="X6" s="622" t="s">
        <v>2</v>
      </c>
      <c r="Y6" s="622" t="s">
        <v>76</v>
      </c>
      <c r="Z6" s="308"/>
      <c r="AA6" s="621" t="s">
        <v>41</v>
      </c>
      <c r="AB6" s="622" t="s">
        <v>2</v>
      </c>
      <c r="AC6" s="622" t="s">
        <v>0</v>
      </c>
      <c r="AD6" s="622"/>
      <c r="AE6" s="621" t="s">
        <v>41</v>
      </c>
      <c r="AF6" s="622" t="s">
        <v>2</v>
      </c>
      <c r="AG6" s="622" t="s">
        <v>0</v>
      </c>
      <c r="AH6" s="622"/>
      <c r="AI6" s="621" t="s">
        <v>41</v>
      </c>
      <c r="AJ6" s="622" t="s">
        <v>2</v>
      </c>
      <c r="AK6" s="622" t="s">
        <v>0</v>
      </c>
      <c r="AL6" s="622"/>
      <c r="AM6" s="621" t="s">
        <v>41</v>
      </c>
      <c r="AN6" s="622" t="s">
        <v>2</v>
      </c>
      <c r="AO6" s="622" t="s">
        <v>0</v>
      </c>
      <c r="AP6" s="622"/>
      <c r="AQ6" s="621" t="s">
        <v>41</v>
      </c>
      <c r="AR6" s="622" t="s">
        <v>2</v>
      </c>
      <c r="AS6" s="622" t="s">
        <v>0</v>
      </c>
      <c r="AT6" s="622"/>
      <c r="AU6" s="621" t="s">
        <v>41</v>
      </c>
      <c r="AV6" s="622" t="s">
        <v>2</v>
      </c>
      <c r="AW6" s="622" t="s">
        <v>0</v>
      </c>
    </row>
    <row r="8" spans="1:49" x14ac:dyDescent="0.25">
      <c r="A8" s="304" t="s">
        <v>37</v>
      </c>
      <c r="C8" s="63">
        <v>45134</v>
      </c>
      <c r="D8" s="63">
        <v>6421</v>
      </c>
      <c r="E8" s="63">
        <v>51555</v>
      </c>
      <c r="F8" s="85"/>
      <c r="G8" s="63">
        <v>36294</v>
      </c>
      <c r="H8" s="63">
        <v>5359</v>
      </c>
      <c r="I8" s="63">
        <v>41653</v>
      </c>
      <c r="J8" s="85"/>
      <c r="K8" s="63">
        <v>29686</v>
      </c>
      <c r="L8" s="63">
        <v>4029</v>
      </c>
      <c r="M8" s="63">
        <v>33715</v>
      </c>
      <c r="N8" s="85"/>
      <c r="O8" s="63">
        <v>24014</v>
      </c>
      <c r="P8" s="63">
        <v>2947</v>
      </c>
      <c r="Q8" s="63">
        <v>26961</v>
      </c>
      <c r="R8" s="63"/>
      <c r="S8" s="63">
        <v>20587</v>
      </c>
      <c r="T8" s="63">
        <v>2134</v>
      </c>
      <c r="U8" s="63">
        <v>22721</v>
      </c>
      <c r="V8" s="85"/>
      <c r="W8" s="63">
        <v>18920</v>
      </c>
      <c r="X8" s="63">
        <v>865</v>
      </c>
      <c r="Y8" s="63">
        <v>19785</v>
      </c>
      <c r="Z8" s="85"/>
      <c r="AA8" s="63">
        <v>17978</v>
      </c>
      <c r="AB8" s="63">
        <v>404</v>
      </c>
      <c r="AC8" s="85">
        <f>AA8+AB8</f>
        <v>18382</v>
      </c>
      <c r="AD8" s="85"/>
      <c r="AE8" s="85">
        <v>14105</v>
      </c>
      <c r="AF8" s="85">
        <v>149</v>
      </c>
      <c r="AG8" s="85">
        <f>AE8+AF8</f>
        <v>14254</v>
      </c>
      <c r="AH8" s="85"/>
      <c r="AI8" s="85">
        <v>12523</v>
      </c>
      <c r="AJ8" s="85">
        <v>96</v>
      </c>
      <c r="AK8" s="85">
        <v>12619</v>
      </c>
      <c r="AL8" s="85"/>
      <c r="AM8" s="85">
        <v>10791</v>
      </c>
      <c r="AN8" s="85">
        <v>144</v>
      </c>
      <c r="AO8" s="85">
        <v>10935</v>
      </c>
      <c r="AP8" s="85"/>
      <c r="AQ8" s="256">
        <f>(AM8-AI8)/AI8*100</f>
        <v>-13.830551784716121</v>
      </c>
      <c r="AR8" s="256">
        <f t="shared" ref="AR8:AS8" si="0">(AN8-AJ8)/AJ8*100</f>
        <v>50</v>
      </c>
      <c r="AS8" s="256">
        <f t="shared" si="0"/>
        <v>-13.344956018701955</v>
      </c>
      <c r="AT8" s="85"/>
      <c r="AU8" s="286">
        <f>(AM8-C8)/C8*100</f>
        <v>-76.091195107900916</v>
      </c>
      <c r="AV8" s="286">
        <f t="shared" ref="AV8:AW8" si="1">(AN8-D8)/D8*100</f>
        <v>-97.75735866687431</v>
      </c>
      <c r="AW8" s="286">
        <f t="shared" si="1"/>
        <v>-78.789642129764331</v>
      </c>
    </row>
    <row r="9" spans="1:49" x14ac:dyDescent="0.25">
      <c r="A9" s="304" t="s">
        <v>82</v>
      </c>
      <c r="C9" s="63">
        <v>970</v>
      </c>
      <c r="D9" s="63">
        <v>77</v>
      </c>
      <c r="E9" s="63">
        <v>1047</v>
      </c>
      <c r="F9" s="85"/>
      <c r="G9" s="63">
        <v>1073</v>
      </c>
      <c r="H9" s="63">
        <v>71</v>
      </c>
      <c r="I9" s="63">
        <v>1144</v>
      </c>
      <c r="J9" s="85"/>
      <c r="K9" s="63">
        <v>613</v>
      </c>
      <c r="L9" s="63">
        <v>64</v>
      </c>
      <c r="M9" s="63">
        <v>677</v>
      </c>
      <c r="N9" s="85"/>
      <c r="O9" s="63">
        <v>440</v>
      </c>
      <c r="P9" s="63">
        <v>32</v>
      </c>
      <c r="Q9" s="63">
        <v>472</v>
      </c>
      <c r="R9" s="63"/>
      <c r="S9" s="63">
        <v>356</v>
      </c>
      <c r="T9" s="63">
        <v>46</v>
      </c>
      <c r="U9" s="63">
        <v>402</v>
      </c>
      <c r="V9" s="85"/>
      <c r="W9" s="63">
        <v>383</v>
      </c>
      <c r="X9" s="63">
        <v>3</v>
      </c>
      <c r="Y9" s="63">
        <v>386</v>
      </c>
      <c r="Z9" s="85"/>
      <c r="AA9" s="63">
        <v>392</v>
      </c>
      <c r="AB9" s="198">
        <v>0</v>
      </c>
      <c r="AC9" s="85">
        <v>392</v>
      </c>
      <c r="AD9" s="85"/>
      <c r="AE9" s="85">
        <v>224</v>
      </c>
      <c r="AF9" s="85">
        <v>0</v>
      </c>
      <c r="AG9" s="85">
        <f>AE9</f>
        <v>224</v>
      </c>
      <c r="AH9" s="85"/>
      <c r="AI9" s="85">
        <v>150</v>
      </c>
      <c r="AJ9" s="85">
        <v>0</v>
      </c>
      <c r="AK9" s="85">
        <v>150</v>
      </c>
      <c r="AL9" s="85"/>
      <c r="AM9" s="85">
        <v>133</v>
      </c>
      <c r="AN9" s="85">
        <v>0</v>
      </c>
      <c r="AO9" s="85">
        <v>133</v>
      </c>
      <c r="AP9" s="85"/>
      <c r="AQ9" s="256">
        <f t="shared" ref="AQ9:AQ36" si="2">(AM9-AI9)/AI9*100</f>
        <v>-11.333333333333332</v>
      </c>
      <c r="AR9" s="256">
        <v>0</v>
      </c>
      <c r="AS9" s="256">
        <f t="shared" ref="AS9:AS36" si="3">(AO9-AK9)/AK9*100</f>
        <v>-11.333333333333332</v>
      </c>
      <c r="AT9" s="85"/>
      <c r="AU9" s="286">
        <f t="shared" ref="AU9:AU36" si="4">(AM9-C9)/C9*100</f>
        <v>-86.288659793814432</v>
      </c>
      <c r="AV9" s="286">
        <f t="shared" ref="AV9:AV36" si="5">(AN9-D9)/D9*100</f>
        <v>-100</v>
      </c>
      <c r="AW9" s="286">
        <f t="shared" ref="AW9:AW36" si="6">(AO9-E9)/E9*100</f>
        <v>-87.297039159503342</v>
      </c>
    </row>
    <row r="10" spans="1:49" x14ac:dyDescent="0.25">
      <c r="A10" s="304" t="s">
        <v>5</v>
      </c>
      <c r="C10" s="63">
        <v>14793</v>
      </c>
      <c r="D10" s="63">
        <v>1963</v>
      </c>
      <c r="E10" s="63">
        <v>16756</v>
      </c>
      <c r="F10" s="85"/>
      <c r="G10" s="63">
        <v>11649</v>
      </c>
      <c r="H10" s="63">
        <v>1708</v>
      </c>
      <c r="I10" s="63">
        <v>13357</v>
      </c>
      <c r="J10" s="85"/>
      <c r="K10" s="63">
        <v>9448</v>
      </c>
      <c r="L10" s="63">
        <v>1256</v>
      </c>
      <c r="M10" s="63">
        <v>10704</v>
      </c>
      <c r="N10" s="85"/>
      <c r="O10" s="63">
        <v>7626</v>
      </c>
      <c r="P10" s="63">
        <v>927</v>
      </c>
      <c r="Q10" s="63">
        <v>8553</v>
      </c>
      <c r="R10" s="63"/>
      <c r="S10" s="63">
        <v>6248</v>
      </c>
      <c r="T10" s="63">
        <v>835</v>
      </c>
      <c r="U10" s="63">
        <v>7083</v>
      </c>
      <c r="V10" s="85"/>
      <c r="W10" s="63">
        <v>6083</v>
      </c>
      <c r="X10" s="63">
        <v>455</v>
      </c>
      <c r="Y10" s="63">
        <v>6538</v>
      </c>
      <c r="Z10" s="85"/>
      <c r="AA10" s="63">
        <v>6544</v>
      </c>
      <c r="AB10" s="63">
        <v>274</v>
      </c>
      <c r="AC10" s="85">
        <f t="shared" ref="AC10:AC36" si="7">AA10+AB10</f>
        <v>6818</v>
      </c>
      <c r="AD10" s="85"/>
      <c r="AE10" s="85">
        <v>2764</v>
      </c>
      <c r="AF10" s="85">
        <v>31</v>
      </c>
      <c r="AG10" s="85">
        <f>AE10+AF10</f>
        <v>2795</v>
      </c>
      <c r="AH10" s="85"/>
      <c r="AI10" s="85">
        <v>4651</v>
      </c>
      <c r="AJ10" s="85">
        <v>96</v>
      </c>
      <c r="AK10" s="85">
        <v>4747</v>
      </c>
      <c r="AL10" s="85"/>
      <c r="AM10" s="85">
        <v>4584</v>
      </c>
      <c r="AN10" s="85">
        <v>77</v>
      </c>
      <c r="AO10" s="85">
        <v>4661</v>
      </c>
      <c r="AP10" s="85"/>
      <c r="AQ10" s="256">
        <f t="shared" si="2"/>
        <v>-1.4405504192646741</v>
      </c>
      <c r="AR10" s="256">
        <f t="shared" ref="AR10:AR36" si="8">(AN10-AJ10)/AJ10*100</f>
        <v>-19.791666666666664</v>
      </c>
      <c r="AS10" s="256">
        <f t="shared" si="3"/>
        <v>-1.8116705287550032</v>
      </c>
      <c r="AT10" s="85"/>
      <c r="AU10" s="286">
        <f t="shared" si="4"/>
        <v>-69.012370715879129</v>
      </c>
      <c r="AV10" s="286">
        <f t="shared" si="5"/>
        <v>-96.077432501273563</v>
      </c>
      <c r="AW10" s="286">
        <f t="shared" si="6"/>
        <v>-72.183098591549296</v>
      </c>
    </row>
    <row r="11" spans="1:49" x14ac:dyDescent="0.25">
      <c r="A11" s="304" t="s">
        <v>6</v>
      </c>
      <c r="C11" s="63">
        <v>126371</v>
      </c>
      <c r="D11" s="63">
        <v>51949</v>
      </c>
      <c r="E11" s="63">
        <v>178320</v>
      </c>
      <c r="F11" s="85"/>
      <c r="G11" s="63">
        <v>99903</v>
      </c>
      <c r="H11" s="63">
        <v>42585</v>
      </c>
      <c r="I11" s="63">
        <v>142488</v>
      </c>
      <c r="J11" s="85"/>
      <c r="K11" s="63">
        <v>82485</v>
      </c>
      <c r="L11" s="63">
        <v>34781</v>
      </c>
      <c r="M11" s="63">
        <v>117266</v>
      </c>
      <c r="N11" s="85"/>
      <c r="O11" s="63">
        <v>64529</v>
      </c>
      <c r="P11" s="63">
        <v>27818</v>
      </c>
      <c r="Q11" s="63">
        <v>92347</v>
      </c>
      <c r="R11" s="63"/>
      <c r="S11" s="63">
        <v>55205</v>
      </c>
      <c r="T11" s="63">
        <v>23092</v>
      </c>
      <c r="U11" s="63">
        <v>78297</v>
      </c>
      <c r="V11" s="85"/>
      <c r="W11" s="63">
        <v>47718</v>
      </c>
      <c r="X11" s="63">
        <v>19599</v>
      </c>
      <c r="Y11" s="63">
        <v>67317</v>
      </c>
      <c r="Z11" s="85"/>
      <c r="AA11" s="63">
        <v>43459</v>
      </c>
      <c r="AB11" s="63">
        <v>22529</v>
      </c>
      <c r="AC11" s="85">
        <f t="shared" si="7"/>
        <v>65988</v>
      </c>
      <c r="AD11" s="85"/>
      <c r="AE11" s="85">
        <v>30777</v>
      </c>
      <c r="AF11" s="85">
        <v>8243</v>
      </c>
      <c r="AG11" s="85">
        <f t="shared" ref="AG11:AG36" si="9">AE11+AF11</f>
        <v>39020</v>
      </c>
      <c r="AH11" s="85"/>
      <c r="AI11" s="85">
        <v>55946</v>
      </c>
      <c r="AJ11" s="85">
        <v>8878</v>
      </c>
      <c r="AK11" s="85">
        <v>64824</v>
      </c>
      <c r="AL11" s="85"/>
      <c r="AM11" s="85">
        <v>57515</v>
      </c>
      <c r="AN11" s="85">
        <v>12574</v>
      </c>
      <c r="AO11" s="85">
        <v>70089</v>
      </c>
      <c r="AP11" s="85"/>
      <c r="AQ11" s="256">
        <f t="shared" si="2"/>
        <v>2.8044900439709721</v>
      </c>
      <c r="AR11" s="256">
        <f t="shared" si="8"/>
        <v>41.630997972516333</v>
      </c>
      <c r="AS11" s="256">
        <f t="shared" si="3"/>
        <v>8.1219918548685666</v>
      </c>
      <c r="AT11" s="85"/>
      <c r="AU11" s="286">
        <f t="shared" si="4"/>
        <v>-54.487184559748684</v>
      </c>
      <c r="AV11" s="286">
        <f t="shared" si="5"/>
        <v>-75.795491732275892</v>
      </c>
      <c r="AW11" s="286">
        <f t="shared" si="6"/>
        <v>-60.694818304172273</v>
      </c>
    </row>
    <row r="12" spans="1:49" x14ac:dyDescent="0.25">
      <c r="A12" s="304" t="s">
        <v>83</v>
      </c>
      <c r="C12" s="63">
        <v>3529</v>
      </c>
      <c r="D12" s="63">
        <v>443</v>
      </c>
      <c r="E12" s="63">
        <v>3972</v>
      </c>
      <c r="F12" s="85"/>
      <c r="G12" s="63">
        <v>2756</v>
      </c>
      <c r="H12" s="63">
        <v>416</v>
      </c>
      <c r="I12" s="63">
        <v>3172</v>
      </c>
      <c r="J12" s="85"/>
      <c r="K12" s="63">
        <v>2457</v>
      </c>
      <c r="L12" s="63">
        <v>325</v>
      </c>
      <c r="M12" s="63">
        <v>2782</v>
      </c>
      <c r="N12" s="85"/>
      <c r="O12" s="63">
        <v>2157</v>
      </c>
      <c r="P12" s="63">
        <v>203</v>
      </c>
      <c r="Q12" s="63">
        <v>2360</v>
      </c>
      <c r="R12" s="63"/>
      <c r="S12" s="63">
        <v>1655</v>
      </c>
      <c r="T12" s="63">
        <v>177</v>
      </c>
      <c r="U12" s="63">
        <v>1832</v>
      </c>
      <c r="V12" s="85"/>
      <c r="W12" s="63">
        <v>1451</v>
      </c>
      <c r="X12" s="63">
        <v>60</v>
      </c>
      <c r="Y12" s="63">
        <v>1511</v>
      </c>
      <c r="Z12" s="85"/>
      <c r="AA12" s="63">
        <v>1424</v>
      </c>
      <c r="AB12" s="63">
        <v>19</v>
      </c>
      <c r="AC12" s="85">
        <f t="shared" si="7"/>
        <v>1443</v>
      </c>
      <c r="AD12" s="85"/>
      <c r="AE12" s="85">
        <v>889</v>
      </c>
      <c r="AF12" s="85">
        <v>2</v>
      </c>
      <c r="AG12" s="85">
        <f t="shared" si="9"/>
        <v>891</v>
      </c>
      <c r="AH12" s="85"/>
      <c r="AI12" s="85">
        <v>892</v>
      </c>
      <c r="AJ12" s="85">
        <v>1</v>
      </c>
      <c r="AK12" s="85">
        <v>893</v>
      </c>
      <c r="AL12" s="85"/>
      <c r="AM12" s="85">
        <v>758</v>
      </c>
      <c r="AN12" s="85">
        <v>0</v>
      </c>
      <c r="AO12" s="85">
        <v>758</v>
      </c>
      <c r="AP12" s="85"/>
      <c r="AQ12" s="256">
        <f t="shared" si="2"/>
        <v>-15.022421524663676</v>
      </c>
      <c r="AR12" s="256">
        <f t="shared" si="8"/>
        <v>-100</v>
      </c>
      <c r="AS12" s="256">
        <f t="shared" si="3"/>
        <v>-15.11758118701008</v>
      </c>
      <c r="AT12" s="85"/>
      <c r="AU12" s="286">
        <f t="shared" si="4"/>
        <v>-78.520827429866813</v>
      </c>
      <c r="AV12" s="286">
        <f t="shared" si="5"/>
        <v>-100</v>
      </c>
      <c r="AW12" s="286">
        <f t="shared" si="6"/>
        <v>-80.91641490433031</v>
      </c>
    </row>
    <row r="13" spans="1:49" s="166" customFormat="1" x14ac:dyDescent="0.25">
      <c r="A13" s="166" t="s">
        <v>3</v>
      </c>
      <c r="C13" s="247">
        <v>1435</v>
      </c>
      <c r="D13" s="247">
        <v>114</v>
      </c>
      <c r="E13" s="247">
        <v>1549</v>
      </c>
      <c r="F13" s="242"/>
      <c r="G13" s="247">
        <v>1076</v>
      </c>
      <c r="H13" s="247">
        <v>92</v>
      </c>
      <c r="I13" s="247">
        <v>1168</v>
      </c>
      <c r="J13" s="242"/>
      <c r="K13" s="247">
        <v>1000</v>
      </c>
      <c r="L13" s="247">
        <v>99</v>
      </c>
      <c r="M13" s="247">
        <v>1099</v>
      </c>
      <c r="N13" s="242"/>
      <c r="O13" s="247">
        <v>869</v>
      </c>
      <c r="P13" s="247">
        <v>55</v>
      </c>
      <c r="Q13" s="247">
        <v>924</v>
      </c>
      <c r="R13" s="247"/>
      <c r="S13" s="247">
        <v>696</v>
      </c>
      <c r="T13" s="247">
        <v>59</v>
      </c>
      <c r="U13" s="247">
        <v>755</v>
      </c>
      <c r="V13" s="242"/>
      <c r="W13" s="247">
        <v>583</v>
      </c>
      <c r="X13" s="247">
        <v>12</v>
      </c>
      <c r="Y13" s="247">
        <v>595</v>
      </c>
      <c r="Z13" s="242"/>
      <c r="AA13" s="247">
        <v>628</v>
      </c>
      <c r="AB13" s="247">
        <v>1</v>
      </c>
      <c r="AC13" s="242">
        <f t="shared" si="7"/>
        <v>629</v>
      </c>
      <c r="AD13" s="242"/>
      <c r="AE13" s="242">
        <v>377</v>
      </c>
      <c r="AF13" s="242">
        <v>1</v>
      </c>
      <c r="AG13" s="85">
        <f t="shared" si="9"/>
        <v>378</v>
      </c>
      <c r="AH13" s="85"/>
      <c r="AI13" s="85">
        <v>448</v>
      </c>
      <c r="AJ13" s="85">
        <v>1</v>
      </c>
      <c r="AK13" s="85">
        <v>449</v>
      </c>
      <c r="AL13" s="85"/>
      <c r="AM13" s="85">
        <v>325</v>
      </c>
      <c r="AN13" s="85">
        <v>0</v>
      </c>
      <c r="AO13" s="85">
        <v>325</v>
      </c>
      <c r="AP13" s="85"/>
      <c r="AQ13" s="256">
        <f t="shared" si="2"/>
        <v>-27.455357142857146</v>
      </c>
      <c r="AR13" s="256">
        <f t="shared" si="8"/>
        <v>-100</v>
      </c>
      <c r="AS13" s="256">
        <f t="shared" si="3"/>
        <v>-27.616926503340757</v>
      </c>
      <c r="AT13" s="242"/>
      <c r="AU13" s="286">
        <f t="shared" si="4"/>
        <v>-77.351916376306619</v>
      </c>
      <c r="AV13" s="286">
        <f t="shared" si="5"/>
        <v>-100</v>
      </c>
      <c r="AW13" s="286">
        <f t="shared" si="6"/>
        <v>-79.018721755971598</v>
      </c>
    </row>
    <row r="14" spans="1:49" s="166" customFormat="1" x14ac:dyDescent="0.25">
      <c r="A14" s="166" t="s">
        <v>4</v>
      </c>
      <c r="C14" s="247">
        <v>2094</v>
      </c>
      <c r="D14" s="247">
        <v>329</v>
      </c>
      <c r="E14" s="247">
        <v>2423</v>
      </c>
      <c r="F14" s="242"/>
      <c r="G14" s="247">
        <v>1680</v>
      </c>
      <c r="H14" s="247">
        <v>324</v>
      </c>
      <c r="I14" s="247">
        <v>2004</v>
      </c>
      <c r="J14" s="242"/>
      <c r="K14" s="247">
        <v>1457</v>
      </c>
      <c r="L14" s="247">
        <v>226</v>
      </c>
      <c r="M14" s="247">
        <v>1683</v>
      </c>
      <c r="N14" s="242"/>
      <c r="O14" s="247">
        <v>1288</v>
      </c>
      <c r="P14" s="247">
        <v>148</v>
      </c>
      <c r="Q14" s="247">
        <v>1436</v>
      </c>
      <c r="R14" s="247"/>
      <c r="S14" s="247">
        <v>959</v>
      </c>
      <c r="T14" s="247">
        <v>118</v>
      </c>
      <c r="U14" s="247">
        <v>1077</v>
      </c>
      <c r="V14" s="242"/>
      <c r="W14" s="247">
        <v>868</v>
      </c>
      <c r="X14" s="247">
        <v>48</v>
      </c>
      <c r="Y14" s="247">
        <v>916</v>
      </c>
      <c r="Z14" s="242"/>
      <c r="AA14" s="242">
        <v>796</v>
      </c>
      <c r="AB14" s="247">
        <v>18</v>
      </c>
      <c r="AC14" s="242">
        <f t="shared" si="7"/>
        <v>814</v>
      </c>
      <c r="AD14" s="242"/>
      <c r="AE14" s="242">
        <v>512</v>
      </c>
      <c r="AF14" s="242">
        <v>1</v>
      </c>
      <c r="AG14" s="85">
        <f t="shared" si="9"/>
        <v>513</v>
      </c>
      <c r="AH14" s="85"/>
      <c r="AI14" s="85">
        <v>444</v>
      </c>
      <c r="AJ14" s="85">
        <v>0</v>
      </c>
      <c r="AK14" s="85">
        <v>444</v>
      </c>
      <c r="AL14" s="85"/>
      <c r="AM14" s="85">
        <v>433</v>
      </c>
      <c r="AN14" s="85">
        <v>0</v>
      </c>
      <c r="AO14" s="85">
        <v>433</v>
      </c>
      <c r="AP14" s="85"/>
      <c r="AQ14" s="256">
        <f t="shared" si="2"/>
        <v>-2.4774774774774775</v>
      </c>
      <c r="AR14" s="256">
        <v>0</v>
      </c>
      <c r="AS14" s="256">
        <f t="shared" si="3"/>
        <v>-2.4774774774774775</v>
      </c>
      <c r="AT14" s="242"/>
      <c r="AU14" s="286">
        <f t="shared" si="4"/>
        <v>-79.321872015281755</v>
      </c>
      <c r="AV14" s="286">
        <f t="shared" si="5"/>
        <v>-100</v>
      </c>
      <c r="AW14" s="286">
        <f t="shared" si="6"/>
        <v>-82.129591415600501</v>
      </c>
    </row>
    <row r="15" spans="1:49" x14ac:dyDescent="0.25">
      <c r="A15" s="304" t="s">
        <v>7</v>
      </c>
      <c r="C15" s="63">
        <v>39324</v>
      </c>
      <c r="D15" s="63">
        <v>6424</v>
      </c>
      <c r="E15" s="63">
        <v>45748</v>
      </c>
      <c r="F15" s="85"/>
      <c r="G15" s="63">
        <v>29196</v>
      </c>
      <c r="H15" s="63">
        <v>4498</v>
      </c>
      <c r="I15" s="63">
        <v>33694</v>
      </c>
      <c r="J15" s="85"/>
      <c r="K15" s="63">
        <v>23354</v>
      </c>
      <c r="L15" s="63">
        <v>3619</v>
      </c>
      <c r="M15" s="63">
        <v>26973</v>
      </c>
      <c r="N15" s="85"/>
      <c r="O15" s="63">
        <v>18855</v>
      </c>
      <c r="P15" s="63">
        <v>2812</v>
      </c>
      <c r="Q15" s="63">
        <v>21667</v>
      </c>
      <c r="R15" s="63"/>
      <c r="S15" s="63">
        <v>15826</v>
      </c>
      <c r="T15" s="63">
        <v>1790</v>
      </c>
      <c r="U15" s="63">
        <v>17616</v>
      </c>
      <c r="V15" s="85"/>
      <c r="W15" s="63">
        <v>15296</v>
      </c>
      <c r="X15" s="63">
        <v>1070</v>
      </c>
      <c r="Y15" s="63">
        <v>16366</v>
      </c>
      <c r="Z15" s="85"/>
      <c r="AA15" s="85">
        <v>13699</v>
      </c>
      <c r="AB15" s="63">
        <v>472</v>
      </c>
      <c r="AC15" s="85">
        <f t="shared" si="7"/>
        <v>14171</v>
      </c>
      <c r="AD15" s="85"/>
      <c r="AE15" s="85">
        <v>9537</v>
      </c>
      <c r="AF15" s="85">
        <v>114</v>
      </c>
      <c r="AG15" s="85">
        <f t="shared" si="9"/>
        <v>9651</v>
      </c>
      <c r="AH15" s="85"/>
      <c r="AI15" s="85">
        <v>8501</v>
      </c>
      <c r="AJ15" s="85">
        <v>156</v>
      </c>
      <c r="AK15" s="85">
        <v>8657</v>
      </c>
      <c r="AL15" s="85"/>
      <c r="AM15" s="85">
        <v>7397</v>
      </c>
      <c r="AN15" s="85">
        <v>119</v>
      </c>
      <c r="AO15" s="85">
        <v>7516</v>
      </c>
      <c r="AP15" s="85"/>
      <c r="AQ15" s="256">
        <f t="shared" si="2"/>
        <v>-12.986707446182802</v>
      </c>
      <c r="AR15" s="256">
        <f t="shared" si="8"/>
        <v>-23.717948717948715</v>
      </c>
      <c r="AS15" s="256">
        <f t="shared" si="3"/>
        <v>-13.180085479958414</v>
      </c>
      <c r="AT15" s="85"/>
      <c r="AU15" s="286">
        <f t="shared" si="4"/>
        <v>-81.189604312887809</v>
      </c>
      <c r="AV15" s="286">
        <f t="shared" si="5"/>
        <v>-98.147571606475708</v>
      </c>
      <c r="AW15" s="286">
        <f t="shared" si="6"/>
        <v>-83.570866485966604</v>
      </c>
    </row>
    <row r="16" spans="1:49" x14ac:dyDescent="0.25">
      <c r="A16" s="304" t="s">
        <v>50</v>
      </c>
      <c r="C16" s="63">
        <v>8131</v>
      </c>
      <c r="D16" s="63">
        <v>941</v>
      </c>
      <c r="E16" s="63">
        <v>9072</v>
      </c>
      <c r="F16" s="85"/>
      <c r="G16" s="63">
        <v>6259</v>
      </c>
      <c r="H16" s="63">
        <v>827</v>
      </c>
      <c r="I16" s="63">
        <v>7086</v>
      </c>
      <c r="J16" s="85"/>
      <c r="K16" s="63">
        <v>5294</v>
      </c>
      <c r="L16" s="63">
        <v>456</v>
      </c>
      <c r="M16" s="63">
        <v>5750</v>
      </c>
      <c r="N16" s="85"/>
      <c r="O16" s="63">
        <v>3879</v>
      </c>
      <c r="P16" s="63">
        <v>378</v>
      </c>
      <c r="Q16" s="63">
        <v>4257</v>
      </c>
      <c r="R16" s="63"/>
      <c r="S16" s="63">
        <v>3489</v>
      </c>
      <c r="T16" s="63">
        <v>292</v>
      </c>
      <c r="U16" s="63">
        <v>3781</v>
      </c>
      <c r="V16" s="85"/>
      <c r="W16" s="63">
        <v>3517</v>
      </c>
      <c r="X16" s="63">
        <v>149</v>
      </c>
      <c r="Y16" s="63">
        <v>3666</v>
      </c>
      <c r="Z16" s="85"/>
      <c r="AA16" s="85">
        <v>2727</v>
      </c>
      <c r="AB16" s="63">
        <v>85</v>
      </c>
      <c r="AC16" s="85">
        <f t="shared" si="7"/>
        <v>2812</v>
      </c>
      <c r="AD16" s="85"/>
      <c r="AE16" s="85">
        <v>2186</v>
      </c>
      <c r="AF16" s="85">
        <v>3</v>
      </c>
      <c r="AG16" s="85">
        <f t="shared" si="9"/>
        <v>2189</v>
      </c>
      <c r="AH16" s="85"/>
      <c r="AI16" s="85">
        <v>2417</v>
      </c>
      <c r="AJ16" s="85">
        <v>10</v>
      </c>
      <c r="AK16" s="85">
        <v>2427</v>
      </c>
      <c r="AL16" s="85"/>
      <c r="AM16" s="85">
        <v>1745</v>
      </c>
      <c r="AN16" s="85">
        <v>1</v>
      </c>
      <c r="AO16" s="85">
        <v>1746</v>
      </c>
      <c r="AP16" s="85"/>
      <c r="AQ16" s="256">
        <f t="shared" si="2"/>
        <v>-27.803061646669423</v>
      </c>
      <c r="AR16" s="256">
        <f t="shared" si="8"/>
        <v>-90</v>
      </c>
      <c r="AS16" s="256">
        <f t="shared" si="3"/>
        <v>-28.059332509270707</v>
      </c>
      <c r="AT16" s="85"/>
      <c r="AU16" s="286">
        <f t="shared" si="4"/>
        <v>-78.538925101463533</v>
      </c>
      <c r="AV16" s="286">
        <f t="shared" si="5"/>
        <v>-99.893730074388955</v>
      </c>
      <c r="AW16" s="286">
        <f t="shared" si="6"/>
        <v>-80.753968253968253</v>
      </c>
    </row>
    <row r="17" spans="1:49" x14ac:dyDescent="0.25">
      <c r="A17" s="304" t="s">
        <v>8</v>
      </c>
      <c r="C17" s="63">
        <v>48819</v>
      </c>
      <c r="D17" s="63">
        <v>8536</v>
      </c>
      <c r="E17" s="63">
        <v>57355</v>
      </c>
      <c r="F17" s="85"/>
      <c r="G17" s="63">
        <v>37460</v>
      </c>
      <c r="H17" s="63">
        <v>7006</v>
      </c>
      <c r="I17" s="63">
        <v>44466</v>
      </c>
      <c r="J17" s="85"/>
      <c r="K17" s="63">
        <v>29539</v>
      </c>
      <c r="L17" s="63">
        <v>5287</v>
      </c>
      <c r="M17" s="63">
        <v>34826</v>
      </c>
      <c r="N17" s="85"/>
      <c r="O17" s="63">
        <v>24773</v>
      </c>
      <c r="P17" s="63">
        <v>4442</v>
      </c>
      <c r="Q17" s="63">
        <v>29215</v>
      </c>
      <c r="R17" s="63"/>
      <c r="S17" s="63">
        <v>21734</v>
      </c>
      <c r="T17" s="63">
        <v>3507</v>
      </c>
      <c r="U17" s="63">
        <v>25241</v>
      </c>
      <c r="V17" s="85"/>
      <c r="W17" s="63">
        <v>19425</v>
      </c>
      <c r="X17" s="63">
        <v>1683</v>
      </c>
      <c r="Y17" s="63">
        <v>21108</v>
      </c>
      <c r="Z17" s="85"/>
      <c r="AA17" s="85">
        <v>17390</v>
      </c>
      <c r="AB17" s="63">
        <v>858</v>
      </c>
      <c r="AC17" s="85">
        <f t="shared" si="7"/>
        <v>18248</v>
      </c>
      <c r="AD17" s="85"/>
      <c r="AE17" s="85">
        <v>12884</v>
      </c>
      <c r="AF17" s="85">
        <v>217</v>
      </c>
      <c r="AG17" s="85">
        <f t="shared" si="9"/>
        <v>13101</v>
      </c>
      <c r="AH17" s="85"/>
      <c r="AI17" s="85">
        <v>12590</v>
      </c>
      <c r="AJ17" s="85">
        <v>196</v>
      </c>
      <c r="AK17" s="85">
        <v>12786</v>
      </c>
      <c r="AL17" s="85"/>
      <c r="AM17" s="85">
        <v>10327</v>
      </c>
      <c r="AN17" s="85">
        <v>172</v>
      </c>
      <c r="AO17" s="85">
        <v>10499</v>
      </c>
      <c r="AP17" s="85"/>
      <c r="AQ17" s="256">
        <f t="shared" si="2"/>
        <v>-17.974583002382843</v>
      </c>
      <c r="AR17" s="256">
        <f t="shared" si="8"/>
        <v>-12.244897959183673</v>
      </c>
      <c r="AS17" s="256">
        <f t="shared" si="3"/>
        <v>-17.886751134052869</v>
      </c>
      <c r="AT17" s="85"/>
      <c r="AU17" s="286">
        <f t="shared" si="4"/>
        <v>-78.846350806038629</v>
      </c>
      <c r="AV17" s="286">
        <f t="shared" si="5"/>
        <v>-97.985004686035609</v>
      </c>
      <c r="AW17" s="286">
        <f t="shared" si="6"/>
        <v>-81.694708395083254</v>
      </c>
    </row>
    <row r="18" spans="1:49" x14ac:dyDescent="0.25">
      <c r="A18" s="304" t="s">
        <v>9</v>
      </c>
      <c r="C18" s="63">
        <v>54776</v>
      </c>
      <c r="D18" s="63">
        <v>6513</v>
      </c>
      <c r="E18" s="63">
        <v>61289</v>
      </c>
      <c r="F18" s="85"/>
      <c r="G18" s="63">
        <v>41700</v>
      </c>
      <c r="H18" s="63">
        <v>4922</v>
      </c>
      <c r="I18" s="63">
        <v>46622</v>
      </c>
      <c r="J18" s="85"/>
      <c r="K18" s="63">
        <v>34421</v>
      </c>
      <c r="L18" s="63">
        <v>3813</v>
      </c>
      <c r="M18" s="63">
        <v>38234</v>
      </c>
      <c r="N18" s="85"/>
      <c r="O18" s="63">
        <v>27163</v>
      </c>
      <c r="P18" s="63">
        <v>2960</v>
      </c>
      <c r="Q18" s="63">
        <v>30123</v>
      </c>
      <c r="R18" s="63"/>
      <c r="S18" s="63">
        <v>23073</v>
      </c>
      <c r="T18" s="63">
        <v>2655</v>
      </c>
      <c r="U18" s="63">
        <v>25728</v>
      </c>
      <c r="V18" s="85"/>
      <c r="W18" s="63">
        <v>20648</v>
      </c>
      <c r="X18" s="63">
        <v>1124</v>
      </c>
      <c r="Y18" s="63">
        <v>21772</v>
      </c>
      <c r="Z18" s="85"/>
      <c r="AA18" s="85">
        <v>20024</v>
      </c>
      <c r="AB18" s="63">
        <v>541</v>
      </c>
      <c r="AC18" s="85">
        <f t="shared" si="7"/>
        <v>20565</v>
      </c>
      <c r="AD18" s="85"/>
      <c r="AE18" s="85">
        <v>13624</v>
      </c>
      <c r="AF18" s="85">
        <v>206</v>
      </c>
      <c r="AG18" s="85">
        <f t="shared" si="9"/>
        <v>13830</v>
      </c>
      <c r="AH18" s="85"/>
      <c r="AI18" s="85">
        <v>13194</v>
      </c>
      <c r="AJ18" s="85">
        <v>186</v>
      </c>
      <c r="AK18" s="85">
        <v>13380</v>
      </c>
      <c r="AL18" s="85"/>
      <c r="AM18" s="85">
        <v>11453</v>
      </c>
      <c r="AN18" s="85">
        <v>207</v>
      </c>
      <c r="AO18" s="85">
        <v>11660</v>
      </c>
      <c r="AP18" s="85"/>
      <c r="AQ18" s="256">
        <f t="shared" si="2"/>
        <v>-13.195391844777928</v>
      </c>
      <c r="AR18" s="256">
        <f t="shared" si="8"/>
        <v>11.29032258064516</v>
      </c>
      <c r="AS18" s="256">
        <f t="shared" si="3"/>
        <v>-12.855007473841553</v>
      </c>
      <c r="AT18" s="85"/>
      <c r="AU18" s="286">
        <f t="shared" si="4"/>
        <v>-79.091207828245942</v>
      </c>
      <c r="AV18" s="286">
        <f t="shared" si="5"/>
        <v>-96.82174113311838</v>
      </c>
      <c r="AW18" s="286">
        <f t="shared" si="6"/>
        <v>-80.975378942387692</v>
      </c>
    </row>
    <row r="19" spans="1:49" x14ac:dyDescent="0.25">
      <c r="A19" s="304" t="s">
        <v>10</v>
      </c>
      <c r="C19" s="63">
        <v>18633</v>
      </c>
      <c r="D19" s="63">
        <v>2602</v>
      </c>
      <c r="E19" s="63">
        <v>21235</v>
      </c>
      <c r="F19" s="85"/>
      <c r="G19" s="63">
        <v>14426</v>
      </c>
      <c r="H19" s="63">
        <v>1603</v>
      </c>
      <c r="I19" s="63">
        <v>16029</v>
      </c>
      <c r="J19" s="85"/>
      <c r="K19" s="63">
        <v>10333</v>
      </c>
      <c r="L19" s="63">
        <v>1171</v>
      </c>
      <c r="M19" s="63">
        <v>11504</v>
      </c>
      <c r="N19" s="85"/>
      <c r="O19" s="63">
        <v>7822</v>
      </c>
      <c r="P19" s="63">
        <v>867</v>
      </c>
      <c r="Q19" s="63">
        <v>8689</v>
      </c>
      <c r="R19" s="63"/>
      <c r="S19" s="63">
        <v>6319</v>
      </c>
      <c r="T19" s="63">
        <v>953</v>
      </c>
      <c r="U19" s="63">
        <v>7272</v>
      </c>
      <c r="V19" s="85"/>
      <c r="W19" s="63">
        <v>5432</v>
      </c>
      <c r="X19" s="63">
        <v>309</v>
      </c>
      <c r="Y19" s="63">
        <v>5741</v>
      </c>
      <c r="Z19" s="85"/>
      <c r="AA19" s="85">
        <v>4714</v>
      </c>
      <c r="AB19" s="63">
        <v>51</v>
      </c>
      <c r="AC19" s="85">
        <f t="shared" si="7"/>
        <v>4765</v>
      </c>
      <c r="AD19" s="85"/>
      <c r="AE19" s="85">
        <v>2985</v>
      </c>
      <c r="AF19" s="85">
        <v>10</v>
      </c>
      <c r="AG19" s="85">
        <f t="shared" si="9"/>
        <v>2995</v>
      </c>
      <c r="AH19" s="85"/>
      <c r="AI19" s="85">
        <v>3058</v>
      </c>
      <c r="AJ19" s="85">
        <v>27</v>
      </c>
      <c r="AK19" s="85">
        <v>3085</v>
      </c>
      <c r="AL19" s="85"/>
      <c r="AM19" s="85">
        <v>2627</v>
      </c>
      <c r="AN19" s="85">
        <v>10</v>
      </c>
      <c r="AO19" s="85">
        <v>2637</v>
      </c>
      <c r="AP19" s="85"/>
      <c r="AQ19" s="256">
        <f t="shared" si="2"/>
        <v>-14.094179202092871</v>
      </c>
      <c r="AR19" s="256">
        <f t="shared" si="8"/>
        <v>-62.962962962962962</v>
      </c>
      <c r="AS19" s="256">
        <f t="shared" si="3"/>
        <v>-14.521880064829823</v>
      </c>
      <c r="AT19" s="85"/>
      <c r="AU19" s="286">
        <f t="shared" si="4"/>
        <v>-85.901357806043038</v>
      </c>
      <c r="AV19" s="286">
        <f t="shared" si="5"/>
        <v>-99.61568024596464</v>
      </c>
      <c r="AW19" s="286">
        <f t="shared" si="6"/>
        <v>-87.581822462915</v>
      </c>
    </row>
    <row r="20" spans="1:49" x14ac:dyDescent="0.25">
      <c r="A20" s="304" t="s">
        <v>11</v>
      </c>
      <c r="C20" s="63">
        <v>29897</v>
      </c>
      <c r="D20" s="63">
        <v>3944</v>
      </c>
      <c r="E20" s="63">
        <v>33841</v>
      </c>
      <c r="F20" s="85"/>
      <c r="G20" s="63">
        <v>21567</v>
      </c>
      <c r="H20" s="63">
        <v>2769</v>
      </c>
      <c r="I20" s="63">
        <v>24336</v>
      </c>
      <c r="J20" s="85"/>
      <c r="K20" s="63">
        <v>17139</v>
      </c>
      <c r="L20" s="63">
        <v>1618</v>
      </c>
      <c r="M20" s="63">
        <v>18757</v>
      </c>
      <c r="N20" s="85"/>
      <c r="O20" s="63">
        <v>12360</v>
      </c>
      <c r="P20" s="63">
        <v>1172</v>
      </c>
      <c r="Q20" s="63">
        <v>13532</v>
      </c>
      <c r="R20" s="63"/>
      <c r="S20" s="63">
        <v>8551</v>
      </c>
      <c r="T20" s="63">
        <v>824</v>
      </c>
      <c r="U20" s="63">
        <v>9375</v>
      </c>
      <c r="V20" s="85"/>
      <c r="W20" s="63">
        <v>7600</v>
      </c>
      <c r="X20" s="63">
        <v>319</v>
      </c>
      <c r="Y20" s="63">
        <v>7919</v>
      </c>
      <c r="Z20" s="85"/>
      <c r="AA20" s="85">
        <v>6316</v>
      </c>
      <c r="AB20" s="63">
        <v>99</v>
      </c>
      <c r="AC20" s="85">
        <f t="shared" si="7"/>
        <v>6415</v>
      </c>
      <c r="AD20" s="85"/>
      <c r="AE20" s="85">
        <v>4149</v>
      </c>
      <c r="AF20" s="85">
        <v>14</v>
      </c>
      <c r="AG20" s="85">
        <f t="shared" si="9"/>
        <v>4163</v>
      </c>
      <c r="AH20" s="85"/>
      <c r="AI20" s="85">
        <v>4394</v>
      </c>
      <c r="AJ20" s="85">
        <v>26</v>
      </c>
      <c r="AK20" s="85">
        <v>4420</v>
      </c>
      <c r="AL20" s="85"/>
      <c r="AM20" s="85">
        <v>3347</v>
      </c>
      <c r="AN20" s="85">
        <v>26</v>
      </c>
      <c r="AO20" s="85">
        <v>3373</v>
      </c>
      <c r="AP20" s="85"/>
      <c r="AQ20" s="256">
        <f t="shared" si="2"/>
        <v>-23.827947200728268</v>
      </c>
      <c r="AR20" s="256">
        <f t="shared" si="8"/>
        <v>0</v>
      </c>
      <c r="AS20" s="256">
        <f t="shared" si="3"/>
        <v>-23.687782805429862</v>
      </c>
      <c r="AT20" s="85"/>
      <c r="AU20" s="286">
        <f t="shared" si="4"/>
        <v>-88.804896812389202</v>
      </c>
      <c r="AV20" s="286">
        <f t="shared" si="5"/>
        <v>-99.340770791075045</v>
      </c>
      <c r="AW20" s="286">
        <f t="shared" si="6"/>
        <v>-90.032800449159296</v>
      </c>
    </row>
    <row r="21" spans="1:49" x14ac:dyDescent="0.25">
      <c r="A21" s="304" t="s">
        <v>12</v>
      </c>
      <c r="C21" s="63">
        <v>108510</v>
      </c>
      <c r="D21" s="63">
        <v>68487</v>
      </c>
      <c r="E21" s="63">
        <v>176997</v>
      </c>
      <c r="F21" s="85"/>
      <c r="G21" s="63">
        <v>87074</v>
      </c>
      <c r="H21" s="63">
        <v>43697</v>
      </c>
      <c r="I21" s="63">
        <v>130772</v>
      </c>
      <c r="J21" s="85"/>
      <c r="K21" s="63">
        <v>75405</v>
      </c>
      <c r="L21" s="63">
        <v>35990</v>
      </c>
      <c r="M21" s="63">
        <v>111395</v>
      </c>
      <c r="N21" s="85"/>
      <c r="O21" s="63">
        <v>58440</v>
      </c>
      <c r="P21" s="63">
        <v>33861</v>
      </c>
      <c r="Q21" s="63">
        <v>92301</v>
      </c>
      <c r="R21" s="63"/>
      <c r="S21" s="63">
        <v>54617</v>
      </c>
      <c r="T21" s="63">
        <v>35616</v>
      </c>
      <c r="U21" s="63">
        <v>90233</v>
      </c>
      <c r="V21" s="85"/>
      <c r="W21" s="63">
        <v>50434</v>
      </c>
      <c r="X21" s="63">
        <v>28613</v>
      </c>
      <c r="Y21" s="63">
        <v>79047</v>
      </c>
      <c r="Z21" s="85"/>
      <c r="AA21" s="85">
        <v>44960</v>
      </c>
      <c r="AB21" s="63">
        <v>29372</v>
      </c>
      <c r="AC21" s="85">
        <f t="shared" si="7"/>
        <v>74332</v>
      </c>
      <c r="AD21" s="85"/>
      <c r="AE21" s="85">
        <v>31076</v>
      </c>
      <c r="AF21" s="85">
        <v>10782</v>
      </c>
      <c r="AG21" s="85">
        <f t="shared" si="9"/>
        <v>41858</v>
      </c>
      <c r="AH21" s="85"/>
      <c r="AI21" s="85">
        <v>28671</v>
      </c>
      <c r="AJ21" s="85">
        <v>10179</v>
      </c>
      <c r="AK21" s="85">
        <v>38850</v>
      </c>
      <c r="AL21" s="85"/>
      <c r="AM21" s="85">
        <v>25383</v>
      </c>
      <c r="AN21" s="85">
        <v>15685</v>
      </c>
      <c r="AO21" s="85">
        <v>41068</v>
      </c>
      <c r="AP21" s="85"/>
      <c r="AQ21" s="256">
        <f t="shared" si="2"/>
        <v>-11.468033901852046</v>
      </c>
      <c r="AR21" s="256">
        <f t="shared" si="8"/>
        <v>54.091757540033406</v>
      </c>
      <c r="AS21" s="256">
        <f t="shared" si="3"/>
        <v>5.7091377091377096</v>
      </c>
      <c r="AT21" s="85"/>
      <c r="AU21" s="286">
        <f t="shared" si="4"/>
        <v>-76.60768592756429</v>
      </c>
      <c r="AV21" s="286">
        <f t="shared" si="5"/>
        <v>-77.097843386336095</v>
      </c>
      <c r="AW21" s="286">
        <f t="shared" si="6"/>
        <v>-76.797346847686683</v>
      </c>
    </row>
    <row r="22" spans="1:49" x14ac:dyDescent="0.25">
      <c r="A22" s="304" t="s">
        <v>13</v>
      </c>
      <c r="C22" s="63">
        <v>29122</v>
      </c>
      <c r="D22" s="63">
        <v>6296</v>
      </c>
      <c r="E22" s="63">
        <v>35418</v>
      </c>
      <c r="F22" s="85"/>
      <c r="G22" s="63">
        <v>21942</v>
      </c>
      <c r="H22" s="63">
        <v>4075</v>
      </c>
      <c r="I22" s="63">
        <v>26017</v>
      </c>
      <c r="J22" s="85"/>
      <c r="K22" s="63">
        <v>16852</v>
      </c>
      <c r="L22" s="63">
        <v>3203</v>
      </c>
      <c r="M22" s="63">
        <v>20055</v>
      </c>
      <c r="N22" s="85"/>
      <c r="O22" s="63">
        <v>12255</v>
      </c>
      <c r="P22" s="63">
        <v>2513</v>
      </c>
      <c r="Q22" s="63">
        <v>14768</v>
      </c>
      <c r="R22" s="63"/>
      <c r="S22" s="63">
        <v>10635</v>
      </c>
      <c r="T22" s="63">
        <v>2077</v>
      </c>
      <c r="U22" s="63">
        <v>12712</v>
      </c>
      <c r="V22" s="85"/>
      <c r="W22" s="63">
        <v>9345</v>
      </c>
      <c r="X22" s="63">
        <v>1175</v>
      </c>
      <c r="Y22" s="63">
        <v>10520</v>
      </c>
      <c r="Z22" s="85"/>
      <c r="AA22" s="85">
        <v>8796</v>
      </c>
      <c r="AB22" s="63">
        <v>828</v>
      </c>
      <c r="AC22" s="85">
        <f t="shared" si="7"/>
        <v>9624</v>
      </c>
      <c r="AD22" s="85"/>
      <c r="AE22" s="85">
        <v>6073</v>
      </c>
      <c r="AF22" s="85">
        <v>240</v>
      </c>
      <c r="AG22" s="85">
        <f t="shared" si="9"/>
        <v>6313</v>
      </c>
      <c r="AH22" s="85"/>
      <c r="AI22" s="85">
        <v>5908</v>
      </c>
      <c r="AJ22" s="85">
        <v>170</v>
      </c>
      <c r="AK22" s="85">
        <v>6078</v>
      </c>
      <c r="AL22" s="85"/>
      <c r="AM22" s="85">
        <v>5180</v>
      </c>
      <c r="AN22" s="85">
        <v>140</v>
      </c>
      <c r="AO22" s="85">
        <v>5320</v>
      </c>
      <c r="AP22" s="85"/>
      <c r="AQ22" s="256">
        <f t="shared" si="2"/>
        <v>-12.322274881516588</v>
      </c>
      <c r="AR22" s="256">
        <f t="shared" si="8"/>
        <v>-17.647058823529413</v>
      </c>
      <c r="AS22" s="256">
        <f t="shared" si="3"/>
        <v>-12.471207634090161</v>
      </c>
      <c r="AT22" s="85"/>
      <c r="AU22" s="286">
        <f t="shared" si="4"/>
        <v>-82.212760112629624</v>
      </c>
      <c r="AV22" s="286">
        <f t="shared" si="5"/>
        <v>-97.776365946632779</v>
      </c>
      <c r="AW22" s="286">
        <f t="shared" si="6"/>
        <v>-84.979389011237231</v>
      </c>
    </row>
    <row r="23" spans="1:49" x14ac:dyDescent="0.25">
      <c r="A23" s="304" t="s">
        <v>14</v>
      </c>
      <c r="C23" s="63">
        <v>5028</v>
      </c>
      <c r="D23" s="63">
        <v>917</v>
      </c>
      <c r="E23" s="63">
        <v>5945</v>
      </c>
      <c r="F23" s="85"/>
      <c r="G23" s="63">
        <v>4019</v>
      </c>
      <c r="H23" s="63">
        <v>659</v>
      </c>
      <c r="I23" s="63">
        <v>4678</v>
      </c>
      <c r="J23" s="85"/>
      <c r="K23" s="63">
        <v>3649</v>
      </c>
      <c r="L23" s="63">
        <v>660</v>
      </c>
      <c r="M23" s="63">
        <v>4309</v>
      </c>
      <c r="N23" s="85"/>
      <c r="O23" s="63">
        <v>3007</v>
      </c>
      <c r="P23" s="63">
        <v>514</v>
      </c>
      <c r="Q23" s="63">
        <v>3521</v>
      </c>
      <c r="R23" s="63"/>
      <c r="S23" s="63">
        <v>2609</v>
      </c>
      <c r="T23" s="63">
        <v>406</v>
      </c>
      <c r="U23" s="63">
        <v>3015</v>
      </c>
      <c r="V23" s="85"/>
      <c r="W23" s="63">
        <v>2472</v>
      </c>
      <c r="X23" s="63">
        <v>169</v>
      </c>
      <c r="Y23" s="63">
        <v>2641</v>
      </c>
      <c r="Z23" s="85"/>
      <c r="AA23" s="85">
        <v>2248</v>
      </c>
      <c r="AB23" s="63">
        <v>160</v>
      </c>
      <c r="AC23" s="85">
        <f t="shared" si="7"/>
        <v>2408</v>
      </c>
      <c r="AD23" s="85"/>
      <c r="AE23" s="85">
        <v>1298</v>
      </c>
      <c r="AF23" s="85">
        <v>21</v>
      </c>
      <c r="AG23" s="85">
        <f t="shared" si="9"/>
        <v>1319</v>
      </c>
      <c r="AH23" s="85"/>
      <c r="AI23" s="85">
        <v>1266</v>
      </c>
      <c r="AJ23" s="85">
        <v>18</v>
      </c>
      <c r="AK23" s="85">
        <v>1284</v>
      </c>
      <c r="AL23" s="85"/>
      <c r="AM23" s="85">
        <v>1100</v>
      </c>
      <c r="AN23" s="85">
        <v>18</v>
      </c>
      <c r="AO23" s="85">
        <v>1118</v>
      </c>
      <c r="AP23" s="85"/>
      <c r="AQ23" s="256">
        <f t="shared" si="2"/>
        <v>-13.112164296998422</v>
      </c>
      <c r="AR23" s="256">
        <f t="shared" si="8"/>
        <v>0</v>
      </c>
      <c r="AS23" s="256">
        <f t="shared" si="3"/>
        <v>-12.92834890965732</v>
      </c>
      <c r="AT23" s="85"/>
      <c r="AU23" s="286">
        <f t="shared" si="4"/>
        <v>-78.122513922036603</v>
      </c>
      <c r="AV23" s="286">
        <f t="shared" si="5"/>
        <v>-98.037077426390411</v>
      </c>
      <c r="AW23" s="286">
        <f t="shared" si="6"/>
        <v>-81.19428090832632</v>
      </c>
    </row>
    <row r="24" spans="1:49" x14ac:dyDescent="0.25">
      <c r="A24" s="304" t="s">
        <v>15</v>
      </c>
      <c r="C24" s="63">
        <v>152097</v>
      </c>
      <c r="D24" s="63">
        <v>23870</v>
      </c>
      <c r="E24" s="63">
        <v>175967</v>
      </c>
      <c r="F24" s="85"/>
      <c r="G24" s="63">
        <v>117809</v>
      </c>
      <c r="H24" s="63">
        <v>19084</v>
      </c>
      <c r="I24" s="63">
        <v>136893</v>
      </c>
      <c r="J24" s="85"/>
      <c r="K24" s="63">
        <v>93258</v>
      </c>
      <c r="L24" s="63">
        <v>14409</v>
      </c>
      <c r="M24" s="63">
        <v>107667</v>
      </c>
      <c r="N24" s="85"/>
      <c r="O24" s="63">
        <v>73116</v>
      </c>
      <c r="P24" s="63">
        <v>9905</v>
      </c>
      <c r="Q24" s="63">
        <v>83021</v>
      </c>
      <c r="R24" s="63"/>
      <c r="S24" s="63">
        <v>68017</v>
      </c>
      <c r="T24" s="63">
        <v>8648</v>
      </c>
      <c r="U24" s="63">
        <v>76665</v>
      </c>
      <c r="V24" s="85"/>
      <c r="W24" s="63">
        <v>68527</v>
      </c>
      <c r="X24" s="63">
        <v>4562</v>
      </c>
      <c r="Y24" s="63">
        <v>73089</v>
      </c>
      <c r="Z24" s="85"/>
      <c r="AA24" s="85">
        <v>64269</v>
      </c>
      <c r="AB24" s="63">
        <v>1794</v>
      </c>
      <c r="AC24" s="85">
        <f t="shared" si="7"/>
        <v>66063</v>
      </c>
      <c r="AD24" s="85"/>
      <c r="AE24" s="85">
        <v>38994</v>
      </c>
      <c r="AF24" s="85">
        <v>352</v>
      </c>
      <c r="AG24" s="85">
        <f t="shared" si="9"/>
        <v>39346</v>
      </c>
      <c r="AH24" s="85"/>
      <c r="AI24" s="85">
        <v>39907</v>
      </c>
      <c r="AJ24" s="85">
        <v>341</v>
      </c>
      <c r="AK24" s="85">
        <v>40248</v>
      </c>
      <c r="AL24" s="85"/>
      <c r="AM24" s="85">
        <v>33288</v>
      </c>
      <c r="AN24" s="85">
        <v>212</v>
      </c>
      <c r="AO24" s="85">
        <v>33500</v>
      </c>
      <c r="AP24" s="85"/>
      <c r="AQ24" s="256">
        <f t="shared" si="2"/>
        <v>-16.586062595534617</v>
      </c>
      <c r="AR24" s="256">
        <f t="shared" si="8"/>
        <v>-37.829912023460409</v>
      </c>
      <c r="AS24" s="256">
        <f t="shared" si="3"/>
        <v>-16.766050486980717</v>
      </c>
      <c r="AT24" s="85"/>
      <c r="AU24" s="286">
        <f t="shared" si="4"/>
        <v>-78.113966744906222</v>
      </c>
      <c r="AV24" s="286">
        <f t="shared" si="5"/>
        <v>-99.11185588604944</v>
      </c>
      <c r="AW24" s="286">
        <f t="shared" si="6"/>
        <v>-80.962339529570883</v>
      </c>
    </row>
    <row r="25" spans="1:49" x14ac:dyDescent="0.25">
      <c r="A25" s="304" t="s">
        <v>16</v>
      </c>
      <c r="C25" s="63">
        <v>96140</v>
      </c>
      <c r="D25" s="63">
        <v>10744</v>
      </c>
      <c r="E25" s="63">
        <v>106884</v>
      </c>
      <c r="F25" s="85"/>
      <c r="G25" s="63">
        <v>77489</v>
      </c>
      <c r="H25" s="63">
        <v>8324</v>
      </c>
      <c r="I25" s="63">
        <v>85814</v>
      </c>
      <c r="J25" s="85"/>
      <c r="K25" s="63">
        <v>65656</v>
      </c>
      <c r="L25" s="63">
        <v>6559</v>
      </c>
      <c r="M25" s="63">
        <v>72215</v>
      </c>
      <c r="N25" s="85"/>
      <c r="O25" s="63">
        <v>48161</v>
      </c>
      <c r="P25" s="63">
        <v>4489</v>
      </c>
      <c r="Q25" s="63">
        <v>52650</v>
      </c>
      <c r="R25" s="63"/>
      <c r="S25" s="63">
        <v>41130</v>
      </c>
      <c r="T25" s="63">
        <v>3666</v>
      </c>
      <c r="U25" s="63">
        <v>44796</v>
      </c>
      <c r="V25" s="85"/>
      <c r="W25" s="63">
        <v>35152</v>
      </c>
      <c r="X25" s="63">
        <v>1937</v>
      </c>
      <c r="Y25" s="63">
        <v>37089</v>
      </c>
      <c r="Z25" s="85"/>
      <c r="AA25" s="85">
        <v>30990</v>
      </c>
      <c r="AB25" s="63">
        <v>1082</v>
      </c>
      <c r="AC25" s="85">
        <f t="shared" si="7"/>
        <v>32072</v>
      </c>
      <c r="AD25" s="85"/>
      <c r="AE25" s="85">
        <v>19927</v>
      </c>
      <c r="AF25" s="85">
        <v>369</v>
      </c>
      <c r="AG25" s="85">
        <f t="shared" si="9"/>
        <v>20296</v>
      </c>
      <c r="AH25" s="85"/>
      <c r="AI25" s="85">
        <v>18999</v>
      </c>
      <c r="AJ25" s="85">
        <v>320</v>
      </c>
      <c r="AK25" s="85">
        <v>19319</v>
      </c>
      <c r="AL25" s="85"/>
      <c r="AM25" s="85">
        <v>16173</v>
      </c>
      <c r="AN25" s="85">
        <v>299</v>
      </c>
      <c r="AO25" s="85">
        <v>16472</v>
      </c>
      <c r="AP25" s="85"/>
      <c r="AQ25" s="256">
        <f t="shared" si="2"/>
        <v>-14.874467077214589</v>
      </c>
      <c r="AR25" s="256">
        <f t="shared" si="8"/>
        <v>-6.5625</v>
      </c>
      <c r="AS25" s="256">
        <f t="shared" si="3"/>
        <v>-14.736787618406749</v>
      </c>
      <c r="AT25" s="85"/>
      <c r="AU25" s="286">
        <f t="shared" si="4"/>
        <v>-83.177657582691907</v>
      </c>
      <c r="AV25" s="286">
        <f t="shared" si="5"/>
        <v>-97.21705137751303</v>
      </c>
      <c r="AW25" s="286">
        <f t="shared" si="6"/>
        <v>-84.588900116013619</v>
      </c>
    </row>
    <row r="26" spans="1:49" x14ac:dyDescent="0.25">
      <c r="A26" s="304" t="s">
        <v>17</v>
      </c>
      <c r="C26" s="63">
        <v>11491</v>
      </c>
      <c r="D26" s="63">
        <v>1334</v>
      </c>
      <c r="E26" s="63">
        <v>12825</v>
      </c>
      <c r="F26" s="85"/>
      <c r="G26" s="63">
        <v>8807</v>
      </c>
      <c r="H26" s="63">
        <v>1113</v>
      </c>
      <c r="I26" s="63">
        <v>9920</v>
      </c>
      <c r="J26" s="85"/>
      <c r="K26" s="63">
        <v>7055</v>
      </c>
      <c r="L26" s="63">
        <v>682</v>
      </c>
      <c r="M26" s="63">
        <v>7737</v>
      </c>
      <c r="N26" s="85"/>
      <c r="O26" s="63">
        <v>5178</v>
      </c>
      <c r="P26" s="63">
        <v>562</v>
      </c>
      <c r="Q26" s="63">
        <v>5740</v>
      </c>
      <c r="R26" s="63"/>
      <c r="S26" s="63">
        <v>4479</v>
      </c>
      <c r="T26" s="63">
        <v>685</v>
      </c>
      <c r="U26" s="63">
        <v>5164</v>
      </c>
      <c r="V26" s="85"/>
      <c r="W26" s="63">
        <v>4124</v>
      </c>
      <c r="X26" s="63">
        <v>601</v>
      </c>
      <c r="Y26" s="63">
        <v>4725</v>
      </c>
      <c r="Z26" s="85"/>
      <c r="AA26" s="85">
        <v>3484</v>
      </c>
      <c r="AB26" s="63">
        <v>359</v>
      </c>
      <c r="AC26" s="85">
        <f t="shared" si="7"/>
        <v>3843</v>
      </c>
      <c r="AD26" s="85"/>
      <c r="AE26" s="85">
        <v>1701</v>
      </c>
      <c r="AF26" s="85">
        <v>85</v>
      </c>
      <c r="AG26" s="85">
        <f t="shared" si="9"/>
        <v>1786</v>
      </c>
      <c r="AH26" s="85"/>
      <c r="AI26" s="85">
        <v>2029</v>
      </c>
      <c r="AJ26" s="85">
        <v>75</v>
      </c>
      <c r="AK26" s="85">
        <v>2104</v>
      </c>
      <c r="AL26" s="85"/>
      <c r="AM26" s="85">
        <v>1402</v>
      </c>
      <c r="AN26" s="85">
        <v>84</v>
      </c>
      <c r="AO26" s="85">
        <v>1486</v>
      </c>
      <c r="AP26" s="85"/>
      <c r="AQ26" s="256">
        <f t="shared" si="2"/>
        <v>-30.901922129127652</v>
      </c>
      <c r="AR26" s="256">
        <f t="shared" si="8"/>
        <v>12</v>
      </c>
      <c r="AS26" s="256">
        <f t="shared" si="3"/>
        <v>-29.372623574144484</v>
      </c>
      <c r="AT26" s="85"/>
      <c r="AU26" s="286">
        <f t="shared" si="4"/>
        <v>-87.799147158645894</v>
      </c>
      <c r="AV26" s="286">
        <f t="shared" si="5"/>
        <v>-93.703148425787106</v>
      </c>
      <c r="AW26" s="286">
        <f t="shared" si="6"/>
        <v>-88.413255360623779</v>
      </c>
    </row>
    <row r="27" spans="1:49" x14ac:dyDescent="0.25">
      <c r="A27" s="304" t="s">
        <v>18</v>
      </c>
      <c r="C27" s="63">
        <v>52529</v>
      </c>
      <c r="D27" s="63">
        <v>6905</v>
      </c>
      <c r="E27" s="63">
        <v>59434</v>
      </c>
      <c r="F27" s="85"/>
      <c r="G27" s="63">
        <v>43581</v>
      </c>
      <c r="H27" s="63">
        <v>5735</v>
      </c>
      <c r="I27" s="63">
        <v>49316</v>
      </c>
      <c r="J27" s="85"/>
      <c r="K27" s="63">
        <v>33642</v>
      </c>
      <c r="L27" s="63">
        <v>4227</v>
      </c>
      <c r="M27" s="63">
        <v>37869</v>
      </c>
      <c r="N27" s="85"/>
      <c r="O27" s="63">
        <v>25804</v>
      </c>
      <c r="P27" s="63">
        <v>2871</v>
      </c>
      <c r="Q27" s="63">
        <v>28675</v>
      </c>
      <c r="R27" s="63"/>
      <c r="S27" s="63">
        <v>25681</v>
      </c>
      <c r="T27" s="63">
        <v>3047</v>
      </c>
      <c r="U27" s="63">
        <v>28728</v>
      </c>
      <c r="V27" s="85"/>
      <c r="W27" s="63">
        <v>24620</v>
      </c>
      <c r="X27" s="63">
        <v>1851</v>
      </c>
      <c r="Y27" s="63">
        <v>26472</v>
      </c>
      <c r="Z27" s="85"/>
      <c r="AA27" s="85">
        <v>19396</v>
      </c>
      <c r="AB27" s="63">
        <v>1115</v>
      </c>
      <c r="AC27" s="85">
        <f t="shared" si="7"/>
        <v>20511</v>
      </c>
      <c r="AD27" s="85"/>
      <c r="AE27" s="85">
        <v>10492</v>
      </c>
      <c r="AF27" s="85">
        <v>243</v>
      </c>
      <c r="AG27" s="85">
        <f t="shared" si="9"/>
        <v>10735</v>
      </c>
      <c r="AH27" s="85"/>
      <c r="AI27" s="85">
        <v>14358</v>
      </c>
      <c r="AJ27" s="85">
        <v>341</v>
      </c>
      <c r="AK27" s="85">
        <v>14699</v>
      </c>
      <c r="AL27" s="85"/>
      <c r="AM27" s="85">
        <v>10063</v>
      </c>
      <c r="AN27" s="85">
        <v>32</v>
      </c>
      <c r="AO27" s="85">
        <v>10095</v>
      </c>
      <c r="AP27" s="85"/>
      <c r="AQ27" s="256">
        <f t="shared" si="2"/>
        <v>-29.91363699679621</v>
      </c>
      <c r="AR27" s="256">
        <f t="shared" si="8"/>
        <v>-90.615835777126094</v>
      </c>
      <c r="AS27" s="256">
        <f t="shared" si="3"/>
        <v>-31.321858629838768</v>
      </c>
      <c r="AT27" s="85"/>
      <c r="AU27" s="286">
        <f t="shared" si="4"/>
        <v>-80.842962934759839</v>
      </c>
      <c r="AV27" s="286">
        <f t="shared" si="5"/>
        <v>-99.536567704561904</v>
      </c>
      <c r="AW27" s="286">
        <f t="shared" si="6"/>
        <v>-83.014772689033208</v>
      </c>
    </row>
    <row r="28" spans="1:49" x14ac:dyDescent="0.25">
      <c r="A28" s="304" t="s">
        <v>19</v>
      </c>
      <c r="C28" s="63">
        <v>93117</v>
      </c>
      <c r="D28" s="63">
        <v>19286</v>
      </c>
      <c r="E28" s="63">
        <v>112404</v>
      </c>
      <c r="F28" s="85"/>
      <c r="G28" s="63">
        <v>69963</v>
      </c>
      <c r="H28" s="63">
        <v>14501</v>
      </c>
      <c r="I28" s="63">
        <v>84464</v>
      </c>
      <c r="J28" s="85"/>
      <c r="K28" s="63">
        <v>58412</v>
      </c>
      <c r="L28" s="63">
        <v>11583</v>
      </c>
      <c r="M28" s="63">
        <v>69995</v>
      </c>
      <c r="N28" s="85"/>
      <c r="O28" s="63">
        <v>44772</v>
      </c>
      <c r="P28" s="63">
        <v>8507</v>
      </c>
      <c r="Q28" s="63">
        <v>53279</v>
      </c>
      <c r="R28" s="63"/>
      <c r="S28" s="63">
        <v>38459</v>
      </c>
      <c r="T28" s="63">
        <v>7638</v>
      </c>
      <c r="U28" s="63">
        <v>46097</v>
      </c>
      <c r="V28" s="85"/>
      <c r="W28" s="63">
        <v>37020</v>
      </c>
      <c r="X28" s="63">
        <v>4518</v>
      </c>
      <c r="Y28" s="63">
        <v>41538</v>
      </c>
      <c r="Z28" s="85"/>
      <c r="AA28" s="85">
        <v>31904</v>
      </c>
      <c r="AB28" s="63">
        <v>2343</v>
      </c>
      <c r="AC28" s="85">
        <f t="shared" si="7"/>
        <v>34247</v>
      </c>
      <c r="AD28" s="85"/>
      <c r="AE28" s="85">
        <v>20681</v>
      </c>
      <c r="AF28" s="85">
        <v>579</v>
      </c>
      <c r="AG28" s="85">
        <f t="shared" si="9"/>
        <v>21260</v>
      </c>
      <c r="AH28" s="85"/>
      <c r="AI28" s="85">
        <v>17546</v>
      </c>
      <c r="AJ28" s="85">
        <v>750</v>
      </c>
      <c r="AK28" s="85">
        <v>18296</v>
      </c>
      <c r="AL28" s="85"/>
      <c r="AM28" s="85">
        <v>16214</v>
      </c>
      <c r="AN28" s="85">
        <v>370</v>
      </c>
      <c r="AO28" s="85">
        <v>16584</v>
      </c>
      <c r="AP28" s="85"/>
      <c r="AQ28" s="256">
        <f t="shared" si="2"/>
        <v>-7.5914738401914965</v>
      </c>
      <c r="AR28" s="256">
        <f t="shared" si="8"/>
        <v>-50.666666666666671</v>
      </c>
      <c r="AS28" s="256">
        <f t="shared" si="3"/>
        <v>-9.3572365544381277</v>
      </c>
      <c r="AT28" s="85"/>
      <c r="AU28" s="286">
        <f t="shared" si="4"/>
        <v>-82.587497449445323</v>
      </c>
      <c r="AV28" s="286">
        <f t="shared" si="5"/>
        <v>-98.081509903556992</v>
      </c>
      <c r="AW28" s="286">
        <f t="shared" si="6"/>
        <v>-85.246076652076439</v>
      </c>
    </row>
    <row r="29" spans="1:49" x14ac:dyDescent="0.25">
      <c r="A29" s="304" t="s">
        <v>20</v>
      </c>
      <c r="C29" s="63">
        <v>23222</v>
      </c>
      <c r="D29" s="63">
        <v>3698</v>
      </c>
      <c r="E29" s="63">
        <v>26920</v>
      </c>
      <c r="F29" s="85"/>
      <c r="G29" s="63">
        <v>17312</v>
      </c>
      <c r="H29" s="63">
        <v>2832</v>
      </c>
      <c r="I29" s="63">
        <v>20144</v>
      </c>
      <c r="J29" s="85"/>
      <c r="K29" s="63">
        <v>14708</v>
      </c>
      <c r="L29" s="63">
        <v>2246</v>
      </c>
      <c r="M29" s="63">
        <v>16954</v>
      </c>
      <c r="N29" s="85"/>
      <c r="O29" s="63">
        <v>11231</v>
      </c>
      <c r="P29" s="63">
        <v>1631</v>
      </c>
      <c r="Q29" s="63">
        <v>12862</v>
      </c>
      <c r="R29" s="63"/>
      <c r="S29" s="63">
        <v>12157</v>
      </c>
      <c r="T29" s="63">
        <v>1354</v>
      </c>
      <c r="U29" s="63">
        <v>13511</v>
      </c>
      <c r="V29" s="85"/>
      <c r="W29" s="63">
        <v>9471</v>
      </c>
      <c r="X29" s="63">
        <v>1448</v>
      </c>
      <c r="Y29" s="63">
        <v>10919</v>
      </c>
      <c r="Z29" s="85"/>
      <c r="AA29" s="85">
        <v>8678</v>
      </c>
      <c r="AB29" s="63">
        <v>1185</v>
      </c>
      <c r="AC29" s="85">
        <f t="shared" si="7"/>
        <v>9863</v>
      </c>
      <c r="AD29" s="85"/>
      <c r="AE29" s="85">
        <v>6830</v>
      </c>
      <c r="AF29" s="85">
        <v>175</v>
      </c>
      <c r="AG29" s="85">
        <f t="shared" si="9"/>
        <v>7005</v>
      </c>
      <c r="AH29" s="85"/>
      <c r="AI29" s="85">
        <v>7315</v>
      </c>
      <c r="AJ29" s="85">
        <v>295</v>
      </c>
      <c r="AK29" s="85">
        <v>7610</v>
      </c>
      <c r="AL29" s="85"/>
      <c r="AM29" s="85">
        <v>5419</v>
      </c>
      <c r="AN29" s="85">
        <v>133</v>
      </c>
      <c r="AO29" s="85">
        <v>5552</v>
      </c>
      <c r="AP29" s="85"/>
      <c r="AQ29" s="256">
        <f t="shared" si="2"/>
        <v>-25.919343814080658</v>
      </c>
      <c r="AR29" s="256">
        <f t="shared" si="8"/>
        <v>-54.915254237288138</v>
      </c>
      <c r="AS29" s="256">
        <f t="shared" si="3"/>
        <v>-27.043363994743757</v>
      </c>
      <c r="AT29" s="85"/>
      <c r="AU29" s="286">
        <f t="shared" si="4"/>
        <v>-76.664369993971235</v>
      </c>
      <c r="AV29" s="286">
        <f t="shared" si="5"/>
        <v>-96.403461330448891</v>
      </c>
      <c r="AW29" s="286">
        <f t="shared" si="6"/>
        <v>-79.375928677563152</v>
      </c>
    </row>
    <row r="30" spans="1:49" x14ac:dyDescent="0.25">
      <c r="C30" s="63"/>
      <c r="D30" s="63"/>
      <c r="E30" s="63"/>
      <c r="F30" s="85"/>
      <c r="G30" s="63"/>
      <c r="H30" s="63"/>
      <c r="I30" s="63"/>
      <c r="J30" s="85"/>
      <c r="K30" s="63"/>
      <c r="L30" s="63"/>
      <c r="M30" s="63"/>
      <c r="N30" s="85"/>
      <c r="O30" s="63"/>
      <c r="P30" s="63"/>
      <c r="Q30" s="63"/>
      <c r="R30" s="63"/>
      <c r="S30" s="63"/>
      <c r="T30" s="63"/>
      <c r="U30" s="63"/>
      <c r="V30" s="85"/>
      <c r="W30" s="63"/>
      <c r="X30" s="63"/>
      <c r="Y30" s="63"/>
      <c r="Z30" s="85"/>
      <c r="AA30" s="85"/>
      <c r="AB30" s="63"/>
      <c r="AC30" s="85"/>
      <c r="AD30" s="85"/>
      <c r="AE30" s="85"/>
      <c r="AG30" s="85"/>
      <c r="AH30" s="85"/>
      <c r="AL30" s="85"/>
      <c r="AP30" s="85"/>
      <c r="AQ30" s="256"/>
      <c r="AR30" s="256"/>
      <c r="AS30" s="256"/>
      <c r="AT30" s="85"/>
      <c r="AU30" s="286"/>
      <c r="AV30" s="286"/>
      <c r="AW30" s="286"/>
    </row>
    <row r="31" spans="1:49" s="279" customFormat="1" x14ac:dyDescent="0.25">
      <c r="A31" s="279" t="s">
        <v>38</v>
      </c>
      <c r="C31" s="64">
        <v>187268</v>
      </c>
      <c r="D31" s="64">
        <v>60410</v>
      </c>
      <c r="E31" s="64">
        <v>247678</v>
      </c>
      <c r="F31" s="67"/>
      <c r="G31" s="64">
        <v>148919</v>
      </c>
      <c r="H31" s="64">
        <v>49723</v>
      </c>
      <c r="I31" s="64">
        <v>198642</v>
      </c>
      <c r="J31" s="67"/>
      <c r="K31" s="64">
        <v>122232</v>
      </c>
      <c r="L31" s="64">
        <v>40130</v>
      </c>
      <c r="M31" s="64">
        <v>162362</v>
      </c>
      <c r="N31" s="67"/>
      <c r="O31" s="64">
        <v>96609</v>
      </c>
      <c r="P31" s="64">
        <v>31724</v>
      </c>
      <c r="Q31" s="64">
        <v>128333</v>
      </c>
      <c r="R31" s="64"/>
      <c r="S31" s="64">
        <v>82396</v>
      </c>
      <c r="T31" s="64">
        <v>26107</v>
      </c>
      <c r="U31" s="64">
        <v>108503</v>
      </c>
      <c r="V31" s="67"/>
      <c r="W31" s="64">
        <v>73104</v>
      </c>
      <c r="X31" s="64">
        <v>20922</v>
      </c>
      <c r="Y31" s="64">
        <v>94026</v>
      </c>
      <c r="Z31" s="67"/>
      <c r="AA31" s="279">
        <v>68373</v>
      </c>
      <c r="AB31" s="64">
        <v>23207</v>
      </c>
      <c r="AC31" s="67">
        <f t="shared" si="7"/>
        <v>91580</v>
      </c>
      <c r="AD31" s="67"/>
      <c r="AE31" s="67">
        <v>47870</v>
      </c>
      <c r="AF31" s="67">
        <v>8423</v>
      </c>
      <c r="AG31" s="67">
        <f t="shared" si="9"/>
        <v>56293</v>
      </c>
      <c r="AH31" s="67"/>
      <c r="AI31" s="67">
        <v>73270</v>
      </c>
      <c r="AJ31" s="67">
        <v>9070</v>
      </c>
      <c r="AK31" s="67">
        <v>82340</v>
      </c>
      <c r="AL31" s="67"/>
      <c r="AM31" s="67">
        <v>73023</v>
      </c>
      <c r="AN31" s="67">
        <v>12795</v>
      </c>
      <c r="AO31" s="67">
        <v>85818</v>
      </c>
      <c r="AP31" s="67"/>
      <c r="AQ31" s="112">
        <f t="shared" si="2"/>
        <v>-0.33710932168691143</v>
      </c>
      <c r="AR31" s="112">
        <f t="shared" si="8"/>
        <v>41.069459757442118</v>
      </c>
      <c r="AS31" s="112">
        <f t="shared" si="3"/>
        <v>4.2239494777750792</v>
      </c>
      <c r="AT31" s="67"/>
      <c r="AU31" s="291">
        <f t="shared" si="4"/>
        <v>-61.006151611594085</v>
      </c>
      <c r="AV31" s="291">
        <f t="shared" si="5"/>
        <v>-78.81973183247807</v>
      </c>
      <c r="AW31" s="291">
        <f t="shared" si="6"/>
        <v>-65.350979901323498</v>
      </c>
    </row>
    <row r="32" spans="1:49" s="279" customFormat="1" x14ac:dyDescent="0.25">
      <c r="A32" s="279" t="s">
        <v>39</v>
      </c>
      <c r="C32" s="64">
        <v>99803</v>
      </c>
      <c r="D32" s="64">
        <v>16344</v>
      </c>
      <c r="E32" s="64">
        <v>116147</v>
      </c>
      <c r="F32" s="67"/>
      <c r="G32" s="64">
        <v>75671</v>
      </c>
      <c r="H32" s="64">
        <v>12747</v>
      </c>
      <c r="I32" s="64">
        <v>88418</v>
      </c>
      <c r="J32" s="67"/>
      <c r="K32" s="64">
        <v>60644</v>
      </c>
      <c r="L32" s="64">
        <v>9687</v>
      </c>
      <c r="M32" s="64">
        <v>70331</v>
      </c>
      <c r="N32" s="67"/>
      <c r="O32" s="64">
        <v>49664</v>
      </c>
      <c r="P32" s="64">
        <v>7835</v>
      </c>
      <c r="Q32" s="64">
        <v>57499</v>
      </c>
      <c r="R32" s="64"/>
      <c r="S32" s="64">
        <v>42704</v>
      </c>
      <c r="T32" s="64">
        <v>5766</v>
      </c>
      <c r="U32" s="64">
        <v>48470</v>
      </c>
      <c r="V32" s="67"/>
      <c r="W32" s="64">
        <v>39689</v>
      </c>
      <c r="X32" s="64">
        <v>2962</v>
      </c>
      <c r="Y32" s="64">
        <v>42651</v>
      </c>
      <c r="Z32" s="67"/>
      <c r="AA32" s="64">
        <v>35240</v>
      </c>
      <c r="AB32" s="64">
        <v>1434</v>
      </c>
      <c r="AC32" s="67">
        <f t="shared" si="7"/>
        <v>36674</v>
      </c>
      <c r="AD32" s="67"/>
      <c r="AE32" s="67">
        <v>25496</v>
      </c>
      <c r="AF32" s="67">
        <v>336</v>
      </c>
      <c r="AG32" s="67">
        <f t="shared" si="9"/>
        <v>25832</v>
      </c>
      <c r="AH32" s="67"/>
      <c r="AI32" s="67">
        <v>24400</v>
      </c>
      <c r="AJ32" s="67">
        <v>363</v>
      </c>
      <c r="AK32" s="67">
        <v>24763</v>
      </c>
      <c r="AL32" s="67"/>
      <c r="AM32" s="67">
        <v>20227</v>
      </c>
      <c r="AN32" s="67">
        <v>292</v>
      </c>
      <c r="AO32" s="67">
        <v>20519</v>
      </c>
      <c r="AP32" s="67"/>
      <c r="AQ32" s="112">
        <f t="shared" si="2"/>
        <v>-17.102459016393443</v>
      </c>
      <c r="AR32" s="112">
        <f t="shared" si="8"/>
        <v>-19.55922865013774</v>
      </c>
      <c r="AS32" s="112">
        <f t="shared" si="3"/>
        <v>-17.138472721398863</v>
      </c>
      <c r="AT32" s="67"/>
      <c r="AU32" s="291">
        <f t="shared" si="4"/>
        <v>-79.733074156087497</v>
      </c>
      <c r="AV32" s="291">
        <f t="shared" si="5"/>
        <v>-98.213411649535004</v>
      </c>
      <c r="AW32" s="291">
        <f t="shared" si="6"/>
        <v>-82.333594496629274</v>
      </c>
    </row>
    <row r="33" spans="1:49" s="279" customFormat="1" x14ac:dyDescent="0.25">
      <c r="A33" s="279" t="s">
        <v>23</v>
      </c>
      <c r="C33" s="64">
        <v>211816</v>
      </c>
      <c r="D33" s="64">
        <v>81546</v>
      </c>
      <c r="E33" s="64">
        <v>293362</v>
      </c>
      <c r="F33" s="67"/>
      <c r="G33" s="64">
        <v>164767</v>
      </c>
      <c r="H33" s="64">
        <v>52991</v>
      </c>
      <c r="I33" s="64">
        <v>217759</v>
      </c>
      <c r="J33" s="67"/>
      <c r="K33" s="64">
        <v>137298</v>
      </c>
      <c r="L33" s="64">
        <v>42592</v>
      </c>
      <c r="M33" s="64">
        <v>179890</v>
      </c>
      <c r="N33" s="67"/>
      <c r="O33" s="64">
        <v>105785</v>
      </c>
      <c r="P33" s="64">
        <v>38860</v>
      </c>
      <c r="Q33" s="64">
        <v>144645</v>
      </c>
      <c r="R33" s="64"/>
      <c r="S33" s="64">
        <v>92560</v>
      </c>
      <c r="T33" s="64">
        <v>40048</v>
      </c>
      <c r="U33" s="64">
        <v>132608</v>
      </c>
      <c r="V33" s="67"/>
      <c r="W33" s="64">
        <v>84114</v>
      </c>
      <c r="X33" s="64">
        <v>30365</v>
      </c>
      <c r="Y33" s="64">
        <v>114479</v>
      </c>
      <c r="Z33" s="67"/>
      <c r="AA33" s="64">
        <v>76014</v>
      </c>
      <c r="AB33" s="64">
        <v>30063</v>
      </c>
      <c r="AC33" s="67">
        <f t="shared" si="7"/>
        <v>106077</v>
      </c>
      <c r="AD33" s="67"/>
      <c r="AE33" s="67">
        <v>51834</v>
      </c>
      <c r="AF33" s="67">
        <v>11012</v>
      </c>
      <c r="AG33" s="67">
        <f t="shared" si="9"/>
        <v>62846</v>
      </c>
      <c r="AH33" s="67"/>
      <c r="AI33" s="67">
        <v>49317</v>
      </c>
      <c r="AJ33" s="67">
        <v>10418</v>
      </c>
      <c r="AK33" s="67">
        <v>59735</v>
      </c>
      <c r="AL33" s="67"/>
      <c r="AM33" s="67">
        <v>42810</v>
      </c>
      <c r="AN33" s="67">
        <v>15928</v>
      </c>
      <c r="AO33" s="67">
        <v>58738</v>
      </c>
      <c r="AP33" s="67"/>
      <c r="AQ33" s="112">
        <f t="shared" si="2"/>
        <v>-13.19423322586532</v>
      </c>
      <c r="AR33" s="112">
        <f t="shared" si="8"/>
        <v>52.889230178537147</v>
      </c>
      <c r="AS33" s="112">
        <f t="shared" si="3"/>
        <v>-1.6690382522809073</v>
      </c>
      <c r="AT33" s="67"/>
      <c r="AU33" s="291">
        <f t="shared" si="4"/>
        <v>-79.789062204932577</v>
      </c>
      <c r="AV33" s="291">
        <f t="shared" si="5"/>
        <v>-80.467466215387631</v>
      </c>
      <c r="AW33" s="291">
        <f t="shared" si="6"/>
        <v>-79.977638548959987</v>
      </c>
    </row>
    <row r="34" spans="1:49" s="279" customFormat="1" x14ac:dyDescent="0.25">
      <c r="A34" s="279" t="s">
        <v>24</v>
      </c>
      <c r="C34" s="64">
        <v>346407</v>
      </c>
      <c r="D34" s="64">
        <v>50066</v>
      </c>
      <c r="E34" s="64">
        <v>396473</v>
      </c>
      <c r="F34" s="67"/>
      <c r="G34" s="64">
        <v>273647</v>
      </c>
      <c r="H34" s="64">
        <v>38990</v>
      </c>
      <c r="I34" s="64">
        <v>312638</v>
      </c>
      <c r="J34" s="67"/>
      <c r="K34" s="64">
        <v>220112</v>
      </c>
      <c r="L34" s="64">
        <v>29740</v>
      </c>
      <c r="M34" s="64">
        <v>249852</v>
      </c>
      <c r="N34" s="67"/>
      <c r="O34" s="64">
        <v>167521</v>
      </c>
      <c r="P34" s="64">
        <v>20854</v>
      </c>
      <c r="Q34" s="64">
        <v>188375</v>
      </c>
      <c r="R34" s="64"/>
      <c r="S34" s="64">
        <v>152551</v>
      </c>
      <c r="T34" s="64">
        <v>18529</v>
      </c>
      <c r="U34" s="64">
        <v>171080</v>
      </c>
      <c r="V34" s="67"/>
      <c r="W34" s="64">
        <v>144240</v>
      </c>
      <c r="X34" s="64">
        <v>10295</v>
      </c>
      <c r="Y34" s="64">
        <v>154536</v>
      </c>
      <c r="Z34" s="67"/>
      <c r="AA34" s="64">
        <v>129183</v>
      </c>
      <c r="AB34" s="64">
        <v>5338</v>
      </c>
      <c r="AC34" s="67">
        <f t="shared" si="7"/>
        <v>134521</v>
      </c>
      <c r="AD34" s="67"/>
      <c r="AE34" s="67">
        <v>78485</v>
      </c>
      <c r="AF34" s="67">
        <v>1310</v>
      </c>
      <c r="AG34" s="67">
        <f t="shared" si="9"/>
        <v>79795</v>
      </c>
      <c r="AH34" s="67"/>
      <c r="AI34" s="67">
        <v>82467</v>
      </c>
      <c r="AJ34" s="67">
        <v>1265</v>
      </c>
      <c r="AK34" s="67">
        <v>83732</v>
      </c>
      <c r="AL34" s="67"/>
      <c r="AM34" s="67">
        <v>67206</v>
      </c>
      <c r="AN34" s="67">
        <v>785</v>
      </c>
      <c r="AO34" s="67">
        <v>67991</v>
      </c>
      <c r="AP34" s="67"/>
      <c r="AQ34" s="112">
        <f t="shared" si="2"/>
        <v>-18.50558405180254</v>
      </c>
      <c r="AR34" s="112">
        <f t="shared" si="8"/>
        <v>-37.944664031620547</v>
      </c>
      <c r="AS34" s="112">
        <f t="shared" si="3"/>
        <v>-18.799264319495535</v>
      </c>
      <c r="AT34" s="67"/>
      <c r="AU34" s="291">
        <f t="shared" si="4"/>
        <v>-80.599121842226054</v>
      </c>
      <c r="AV34" s="291">
        <f t="shared" si="5"/>
        <v>-98.432069668038196</v>
      </c>
      <c r="AW34" s="291">
        <f t="shared" si="6"/>
        <v>-82.851039036706155</v>
      </c>
    </row>
    <row r="35" spans="1:49" s="279" customFormat="1" x14ac:dyDescent="0.25">
      <c r="A35" s="279" t="s">
        <v>25</v>
      </c>
      <c r="C35" s="64">
        <v>116339</v>
      </c>
      <c r="D35" s="64">
        <v>22984</v>
      </c>
      <c r="E35" s="64">
        <v>139324</v>
      </c>
      <c r="F35" s="67"/>
      <c r="G35" s="64">
        <v>87275</v>
      </c>
      <c r="H35" s="64">
        <v>17333</v>
      </c>
      <c r="I35" s="64">
        <v>104608</v>
      </c>
      <c r="J35" s="67"/>
      <c r="K35" s="64">
        <v>73120</v>
      </c>
      <c r="L35" s="64">
        <v>13829</v>
      </c>
      <c r="M35" s="64">
        <v>86949</v>
      </c>
      <c r="N35" s="67"/>
      <c r="O35" s="64">
        <v>56003</v>
      </c>
      <c r="P35" s="64">
        <v>10138</v>
      </c>
      <c r="Q35" s="64">
        <v>66141</v>
      </c>
      <c r="R35" s="64"/>
      <c r="S35" s="64">
        <v>50616</v>
      </c>
      <c r="T35" s="64">
        <v>8992</v>
      </c>
      <c r="U35" s="64">
        <v>59608</v>
      </c>
      <c r="V35" s="67"/>
      <c r="W35" s="64">
        <v>46491</v>
      </c>
      <c r="X35" s="64">
        <v>5966</v>
      </c>
      <c r="Y35" s="64">
        <v>52457</v>
      </c>
      <c r="Z35" s="67"/>
      <c r="AA35" s="64">
        <v>40582</v>
      </c>
      <c r="AB35" s="64">
        <v>3528</v>
      </c>
      <c r="AC35" s="67">
        <f t="shared" si="7"/>
        <v>44110</v>
      </c>
      <c r="AD35" s="67"/>
      <c r="AE35" s="67">
        <v>27511</v>
      </c>
      <c r="AF35" s="67">
        <v>754</v>
      </c>
      <c r="AG35" s="67">
        <f t="shared" si="9"/>
        <v>28265</v>
      </c>
      <c r="AH35" s="67"/>
      <c r="AI35" s="67">
        <v>24861</v>
      </c>
      <c r="AJ35" s="67">
        <v>1045</v>
      </c>
      <c r="AK35" s="67">
        <v>25906</v>
      </c>
      <c r="AL35" s="67"/>
      <c r="AM35" s="67">
        <v>21633</v>
      </c>
      <c r="AN35" s="67">
        <v>503</v>
      </c>
      <c r="AO35" s="67">
        <v>22136</v>
      </c>
      <c r="AP35" s="67"/>
      <c r="AQ35" s="112">
        <f t="shared" si="2"/>
        <v>-12.984192108121153</v>
      </c>
      <c r="AR35" s="112">
        <f t="shared" si="8"/>
        <v>-51.866028708133967</v>
      </c>
      <c r="AS35" s="112">
        <f t="shared" si="3"/>
        <v>-14.552613294217556</v>
      </c>
      <c r="AT35" s="67"/>
      <c r="AU35" s="291">
        <f t="shared" si="4"/>
        <v>-81.405203757983131</v>
      </c>
      <c r="AV35" s="291">
        <f t="shared" si="5"/>
        <v>-97.811521058127397</v>
      </c>
      <c r="AW35" s="291">
        <f t="shared" si="6"/>
        <v>-84.111854382590224</v>
      </c>
    </row>
    <row r="36" spans="1:49" s="279" customFormat="1" x14ac:dyDescent="0.25">
      <c r="A36" s="279" t="s">
        <v>77</v>
      </c>
      <c r="C36" s="64">
        <v>961633</v>
      </c>
      <c r="D36" s="64">
        <v>231350</v>
      </c>
      <c r="E36" s="64">
        <v>1192984</v>
      </c>
      <c r="F36" s="67"/>
      <c r="G36" s="64">
        <v>750279</v>
      </c>
      <c r="H36" s="64">
        <v>171784</v>
      </c>
      <c r="I36" s="64">
        <v>922065</v>
      </c>
      <c r="J36" s="67"/>
      <c r="K36" s="64">
        <v>613406</v>
      </c>
      <c r="L36" s="64">
        <v>135978</v>
      </c>
      <c r="M36" s="64">
        <v>749384</v>
      </c>
      <c r="N36" s="67"/>
      <c r="O36" s="64">
        <v>475582</v>
      </c>
      <c r="P36" s="64">
        <v>109411</v>
      </c>
      <c r="Q36" s="64">
        <v>584993</v>
      </c>
      <c r="R36" s="64"/>
      <c r="S36" s="64">
        <v>420827</v>
      </c>
      <c r="T36" s="64">
        <v>99442</v>
      </c>
      <c r="U36" s="64">
        <v>520269</v>
      </c>
      <c r="V36" s="67"/>
      <c r="W36" s="64">
        <v>387638</v>
      </c>
      <c r="X36" s="64">
        <v>70510</v>
      </c>
      <c r="Y36" s="64">
        <v>458149</v>
      </c>
      <c r="Z36" s="67"/>
      <c r="AA36" s="64">
        <v>349392</v>
      </c>
      <c r="AB36" s="64">
        <v>63570</v>
      </c>
      <c r="AC36" s="67">
        <f t="shared" si="7"/>
        <v>412962</v>
      </c>
      <c r="AD36" s="67"/>
      <c r="AE36" s="67">
        <v>231196</v>
      </c>
      <c r="AF36" s="67">
        <v>21835</v>
      </c>
      <c r="AG36" s="67">
        <f t="shared" si="9"/>
        <v>253031</v>
      </c>
      <c r="AH36" s="67"/>
      <c r="AI36" s="67">
        <v>254315</v>
      </c>
      <c r="AJ36" s="67">
        <v>22161</v>
      </c>
      <c r="AK36" s="67">
        <v>276476</v>
      </c>
      <c r="AL36" s="67"/>
      <c r="AM36" s="67">
        <v>224899</v>
      </c>
      <c r="AN36" s="67">
        <v>30303</v>
      </c>
      <c r="AO36" s="67">
        <v>255202</v>
      </c>
      <c r="AP36" s="67"/>
      <c r="AQ36" s="112">
        <f t="shared" si="2"/>
        <v>-11.566757761044375</v>
      </c>
      <c r="AR36" s="112">
        <f t="shared" si="8"/>
        <v>36.740219304183022</v>
      </c>
      <c r="AS36" s="112">
        <f t="shared" si="3"/>
        <v>-7.6947004441615192</v>
      </c>
      <c r="AT36" s="67"/>
      <c r="AU36" s="291">
        <f t="shared" si="4"/>
        <v>-76.612803429166846</v>
      </c>
      <c r="AV36" s="291">
        <f t="shared" si="5"/>
        <v>-86.901664145234491</v>
      </c>
      <c r="AW36" s="291">
        <f t="shared" si="6"/>
        <v>-78.608095330700152</v>
      </c>
    </row>
    <row r="37" spans="1:49" s="252" customFormat="1" x14ac:dyDescent="0.25">
      <c r="A37" s="80"/>
      <c r="B37" s="80"/>
      <c r="C37" s="81"/>
      <c r="D37" s="81"/>
      <c r="E37" s="81"/>
      <c r="F37" s="82"/>
      <c r="G37" s="81"/>
      <c r="H37" s="81"/>
      <c r="I37" s="81"/>
      <c r="J37" s="82"/>
      <c r="K37" s="81"/>
      <c r="L37" s="81"/>
      <c r="M37" s="81"/>
      <c r="N37" s="82"/>
      <c r="O37" s="81"/>
      <c r="P37" s="81"/>
      <c r="Q37" s="81"/>
      <c r="R37" s="81"/>
      <c r="S37" s="81"/>
      <c r="T37" s="81"/>
      <c r="U37" s="81"/>
      <c r="V37" s="82"/>
      <c r="W37" s="81"/>
      <c r="X37" s="81"/>
      <c r="Y37" s="81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3"/>
      <c r="AV37" s="83"/>
      <c r="AW37" s="83"/>
    </row>
    <row r="38" spans="1:49" ht="6" customHeight="1" x14ac:dyDescent="0.25"/>
    <row r="39" spans="1:49" x14ac:dyDescent="0.25">
      <c r="A39" s="50" t="s">
        <v>531</v>
      </c>
    </row>
    <row r="40" spans="1:49" s="57" customFormat="1" x14ac:dyDescent="0.25">
      <c r="A40" s="50" t="s">
        <v>84</v>
      </c>
    </row>
    <row r="41" spans="1:49" ht="27.75" customHeight="1" x14ac:dyDescent="0.25">
      <c r="A41" s="685" t="s">
        <v>334</v>
      </c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</row>
  </sheetData>
  <mergeCells count="15">
    <mergeCell ref="A41:AC41"/>
    <mergeCell ref="AA5:AC5"/>
    <mergeCell ref="A4:A6"/>
    <mergeCell ref="AQ4:AS5"/>
    <mergeCell ref="AU4:AW5"/>
    <mergeCell ref="C4:Y4"/>
    <mergeCell ref="C5:E5"/>
    <mergeCell ref="G5:I5"/>
    <mergeCell ref="K5:M5"/>
    <mergeCell ref="O5:Q5"/>
    <mergeCell ref="S5:U5"/>
    <mergeCell ref="W5:Y5"/>
    <mergeCell ref="AE5:AG5"/>
    <mergeCell ref="AI5:AK5"/>
    <mergeCell ref="AM5:AO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RowHeight="15" x14ac:dyDescent="0.25"/>
  <cols>
    <col min="1" max="1" width="21" customWidth="1"/>
  </cols>
  <sheetData>
    <row r="1" spans="1:9" x14ac:dyDescent="0.25">
      <c r="A1" s="324" t="s">
        <v>329</v>
      </c>
      <c r="B1" s="324"/>
      <c r="C1" s="324"/>
      <c r="D1" s="324"/>
      <c r="E1" s="324"/>
      <c r="F1" s="324"/>
      <c r="G1" s="324"/>
      <c r="H1" s="323"/>
    </row>
    <row r="2" spans="1:9" x14ac:dyDescent="0.25">
      <c r="A2" s="319" t="s">
        <v>369</v>
      </c>
      <c r="B2" s="324"/>
      <c r="C2" s="324"/>
      <c r="D2" s="324"/>
      <c r="E2" s="324"/>
      <c r="F2" s="324"/>
      <c r="G2" s="324"/>
      <c r="H2" s="323"/>
    </row>
    <row r="3" spans="1:9" x14ac:dyDescent="0.25">
      <c r="A3" s="325"/>
      <c r="B3" s="325"/>
      <c r="C3" s="325"/>
      <c r="D3" s="325"/>
      <c r="E3" s="325"/>
      <c r="F3" s="325"/>
      <c r="G3" s="325"/>
      <c r="H3" s="323"/>
    </row>
    <row r="4" spans="1:9" x14ac:dyDescent="0.25">
      <c r="A4" s="726" t="s">
        <v>113</v>
      </c>
      <c r="B4" s="679" t="s">
        <v>105</v>
      </c>
      <c r="C4" s="679"/>
      <c r="D4" s="679"/>
      <c r="E4" s="679"/>
      <c r="F4" s="691" t="s">
        <v>0</v>
      </c>
      <c r="G4" s="691"/>
      <c r="H4" s="323"/>
    </row>
    <row r="5" spans="1:9" x14ac:dyDescent="0.25">
      <c r="A5" s="727"/>
      <c r="B5" s="679" t="s">
        <v>121</v>
      </c>
      <c r="C5" s="679"/>
      <c r="D5" s="679"/>
      <c r="E5" s="679"/>
      <c r="F5" s="721"/>
      <c r="G5" s="721"/>
      <c r="H5" s="323"/>
    </row>
    <row r="6" spans="1:9" x14ac:dyDescent="0.25">
      <c r="A6" s="727"/>
      <c r="B6" s="679" t="s">
        <v>1</v>
      </c>
      <c r="C6" s="679"/>
      <c r="D6" s="679" t="s">
        <v>120</v>
      </c>
      <c r="E6" s="679"/>
      <c r="F6" s="692"/>
      <c r="G6" s="692"/>
      <c r="H6" s="323"/>
    </row>
    <row r="7" spans="1:9" x14ac:dyDescent="0.25">
      <c r="A7" s="728"/>
      <c r="B7" s="325" t="s">
        <v>115</v>
      </c>
      <c r="C7" s="325" t="s">
        <v>116</v>
      </c>
      <c r="D7" s="325" t="s">
        <v>115</v>
      </c>
      <c r="E7" s="325" t="s">
        <v>116</v>
      </c>
      <c r="F7" s="335" t="s">
        <v>115</v>
      </c>
      <c r="G7" s="335" t="s">
        <v>116</v>
      </c>
      <c r="H7" s="323"/>
    </row>
    <row r="8" spans="1:9" x14ac:dyDescent="0.25">
      <c r="A8" s="327"/>
      <c r="B8" s="328"/>
      <c r="C8" s="328"/>
      <c r="D8" s="328"/>
      <c r="E8" s="328"/>
      <c r="F8" s="327"/>
      <c r="G8" s="327"/>
      <c r="H8" s="323"/>
    </row>
    <row r="9" spans="1:9" x14ac:dyDescent="0.25">
      <c r="A9" s="329">
        <v>2013</v>
      </c>
      <c r="B9" s="330">
        <v>169019</v>
      </c>
      <c r="C9" s="333">
        <v>88.365782759630264</v>
      </c>
      <c r="D9" s="330">
        <v>22253</v>
      </c>
      <c r="E9" s="333">
        <v>11.634217240369734</v>
      </c>
      <c r="F9" s="330">
        <v>191272</v>
      </c>
      <c r="G9" s="333">
        <v>100</v>
      </c>
      <c r="H9" s="323"/>
    </row>
    <row r="10" spans="1:9" x14ac:dyDescent="0.25">
      <c r="A10" s="329">
        <v>2014</v>
      </c>
      <c r="B10" s="330">
        <v>141547</v>
      </c>
      <c r="C10" s="333">
        <v>88.078229810959144</v>
      </c>
      <c r="D10" s="330">
        <v>19159</v>
      </c>
      <c r="E10" s="333">
        <v>11.921770189040858</v>
      </c>
      <c r="F10" s="330">
        <v>160706</v>
      </c>
      <c r="G10" s="333">
        <v>100</v>
      </c>
      <c r="H10" s="323"/>
    </row>
    <row r="11" spans="1:9" x14ac:dyDescent="0.25">
      <c r="A11" s="329">
        <v>2015</v>
      </c>
      <c r="B11" s="330">
        <v>124079</v>
      </c>
      <c r="C11" s="333">
        <v>87.779530678514078</v>
      </c>
      <c r="D11" s="330">
        <v>17274</v>
      </c>
      <c r="E11" s="333">
        <v>12.220469321485925</v>
      </c>
      <c r="F11" s="330">
        <v>141353</v>
      </c>
      <c r="G11" s="333">
        <v>100</v>
      </c>
      <c r="H11" s="323"/>
    </row>
    <row r="12" spans="1:9" x14ac:dyDescent="0.25">
      <c r="A12" s="329">
        <v>2016</v>
      </c>
      <c r="B12" s="330">
        <v>105326</v>
      </c>
      <c r="C12" s="333">
        <v>87.396589636144881</v>
      </c>
      <c r="D12" s="330">
        <v>15189</v>
      </c>
      <c r="E12" s="333">
        <v>12.603410363855122</v>
      </c>
      <c r="F12" s="330">
        <v>120515</v>
      </c>
      <c r="G12" s="333">
        <v>100</v>
      </c>
      <c r="H12" s="323"/>
    </row>
    <row r="13" spans="1:9" x14ac:dyDescent="0.25">
      <c r="A13" s="329">
        <v>2017</v>
      </c>
      <c r="B13" s="330">
        <v>96054</v>
      </c>
      <c r="C13" s="333">
        <v>87.355171974754001</v>
      </c>
      <c r="D13" s="330">
        <v>13904</v>
      </c>
      <c r="E13" s="333">
        <v>12.644828025246003</v>
      </c>
      <c r="F13" s="331">
        <v>109958</v>
      </c>
      <c r="G13" s="333">
        <v>100</v>
      </c>
      <c r="H13" s="323"/>
    </row>
    <row r="14" spans="1:9" x14ac:dyDescent="0.25">
      <c r="A14" s="328">
        <v>2018</v>
      </c>
      <c r="B14" s="332">
        <v>89548</v>
      </c>
      <c r="C14" s="333">
        <v>87.268545589209836</v>
      </c>
      <c r="D14" s="332">
        <v>13064</v>
      </c>
      <c r="E14" s="333">
        <v>12.73145441079016</v>
      </c>
      <c r="F14" s="332">
        <v>102612</v>
      </c>
      <c r="G14" s="333">
        <v>100</v>
      </c>
      <c r="H14" s="323"/>
    </row>
    <row r="15" spans="1:9" x14ac:dyDescent="0.25">
      <c r="A15" s="328">
        <v>2019</v>
      </c>
      <c r="B15" s="332">
        <v>83836</v>
      </c>
      <c r="C15" s="333">
        <v>87.084242235379662</v>
      </c>
      <c r="D15" s="332">
        <v>12434</v>
      </c>
      <c r="E15" s="333">
        <v>12.91575776462034</v>
      </c>
      <c r="F15" s="332">
        <v>96270</v>
      </c>
      <c r="G15" s="333">
        <v>100</v>
      </c>
      <c r="H15" s="323"/>
    </row>
    <row r="16" spans="1:9" s="419" customFormat="1" ht="15" customHeight="1" x14ac:dyDescent="0.25">
      <c r="A16" s="328">
        <v>2020</v>
      </c>
      <c r="B16" s="332">
        <v>59660</v>
      </c>
      <c r="C16" s="333">
        <f>B16/F16*100</f>
        <v>86.321150562838213</v>
      </c>
      <c r="D16" s="332">
        <v>9454</v>
      </c>
      <c r="E16" s="333">
        <f>D16/F16*100</f>
        <v>13.678849437161791</v>
      </c>
      <c r="F16" s="332">
        <f>B16+D16</f>
        <v>69114</v>
      </c>
      <c r="G16" s="333">
        <f>F16/F16*100</f>
        <v>100</v>
      </c>
      <c r="I16"/>
    </row>
    <row r="17" spans="1:8" s="456" customFormat="1" ht="15" customHeight="1" x14ac:dyDescent="0.25">
      <c r="A17" s="328" t="s">
        <v>378</v>
      </c>
      <c r="B17" s="332">
        <v>51614</v>
      </c>
      <c r="C17" s="333">
        <f>B17/F17*100</f>
        <v>84.003059746431646</v>
      </c>
      <c r="D17" s="332">
        <v>9805</v>
      </c>
      <c r="E17" s="333">
        <f>D17/F17*100</f>
        <v>15.957879660823854</v>
      </c>
      <c r="F17" s="332">
        <f>B17+D17+24</f>
        <v>61443</v>
      </c>
      <c r="G17" s="333">
        <f>F17/F17*100</f>
        <v>100</v>
      </c>
    </row>
    <row r="18" spans="1:8" s="456" customFormat="1" ht="15" customHeight="1" x14ac:dyDescent="0.25">
      <c r="A18" s="328" t="s">
        <v>557</v>
      </c>
      <c r="B18" s="332">
        <v>42332</v>
      </c>
      <c r="C18" s="333">
        <f>B18/F18*100</f>
        <v>84.164065451219756</v>
      </c>
      <c r="D18" s="332">
        <v>7959</v>
      </c>
      <c r="E18" s="333">
        <f>D18/F18*100</f>
        <v>15.824005407877209</v>
      </c>
      <c r="F18" s="332">
        <f>B18+D18+6</f>
        <v>50297</v>
      </c>
      <c r="G18" s="333">
        <f>F18/F18*100</f>
        <v>100</v>
      </c>
    </row>
    <row r="19" spans="1:8" s="419" customFormat="1" ht="15" customHeight="1" x14ac:dyDescent="0.25">
      <c r="A19" s="328"/>
      <c r="B19" s="332"/>
      <c r="C19" s="333"/>
      <c r="D19" s="332"/>
      <c r="E19" s="333"/>
      <c r="F19" s="332"/>
      <c r="G19" s="333"/>
    </row>
    <row r="20" spans="1:8" s="304" customFormat="1" ht="45" x14ac:dyDescent="0.25">
      <c r="A20" s="429" t="s">
        <v>397</v>
      </c>
      <c r="B20" s="286">
        <f>(B18-B17)/B17*100</f>
        <v>-17.983492850776923</v>
      </c>
      <c r="C20" s="286">
        <f>C18-C17</f>
        <v>0.16100570478810994</v>
      </c>
      <c r="D20" s="286">
        <f>(D18-D17)/D17*100</f>
        <v>-18.827129015808261</v>
      </c>
      <c r="E20" s="286">
        <f>E18-E17</f>
        <v>-0.13387425294664546</v>
      </c>
      <c r="F20" s="286">
        <f>(F18-F17)/F17*100</f>
        <v>-18.140390280422505</v>
      </c>
      <c r="G20" s="286">
        <f>G18-G17</f>
        <v>0</v>
      </c>
    </row>
    <row r="21" spans="1:8" x14ac:dyDescent="0.25">
      <c r="A21" s="325"/>
      <c r="B21" s="325"/>
      <c r="C21" s="325"/>
      <c r="D21" s="325"/>
      <c r="E21" s="325"/>
      <c r="F21" s="325"/>
      <c r="G21" s="325"/>
      <c r="H21" s="324"/>
    </row>
    <row r="22" spans="1:8" s="456" customFormat="1" ht="6" customHeight="1" x14ac:dyDescent="0.25">
      <c r="A22" s="326"/>
      <c r="B22" s="326"/>
      <c r="C22" s="326"/>
      <c r="D22" s="326"/>
      <c r="E22" s="326"/>
      <c r="F22" s="326"/>
      <c r="G22" s="326"/>
    </row>
    <row r="23" spans="1:8" x14ac:dyDescent="0.25">
      <c r="A23" s="50" t="s">
        <v>534</v>
      </c>
      <c r="B23" s="326"/>
      <c r="C23" s="326"/>
      <c r="D23" s="326"/>
      <c r="E23" s="326"/>
      <c r="F23" s="326"/>
      <c r="G23" s="326"/>
      <c r="H23" s="324"/>
    </row>
    <row r="24" spans="1:8" s="456" customFormat="1" x14ac:dyDescent="0.25">
      <c r="A24" s="50" t="s">
        <v>499</v>
      </c>
      <c r="B24" s="326"/>
      <c r="C24" s="326"/>
      <c r="D24" s="326"/>
      <c r="E24" s="326"/>
      <c r="F24" s="326"/>
      <c r="G24" s="326"/>
    </row>
    <row r="25" spans="1:8" x14ac:dyDescent="0.25">
      <c r="A25" s="50" t="s">
        <v>558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50" t="s">
        <v>559</v>
      </c>
      <c r="B26" s="50"/>
      <c r="C26" s="50"/>
      <c r="D26" s="50"/>
      <c r="E26" s="50"/>
      <c r="F26" s="50"/>
      <c r="G26" s="50"/>
      <c r="H26" s="50"/>
    </row>
    <row r="27" spans="1:8" x14ac:dyDescent="0.25">
      <c r="A27" s="326"/>
      <c r="B27" s="326"/>
      <c r="C27" s="326"/>
      <c r="D27" s="326"/>
      <c r="E27" s="326"/>
      <c r="F27" s="326"/>
      <c r="G27" s="326"/>
      <c r="H27" s="324"/>
    </row>
    <row r="28" spans="1:8" x14ac:dyDescent="0.25">
      <c r="A28" s="326"/>
      <c r="B28" s="326"/>
      <c r="C28" s="326"/>
      <c r="D28" s="326"/>
      <c r="E28" s="326"/>
      <c r="F28" s="326"/>
      <c r="G28" s="326"/>
      <c r="H28" s="324"/>
    </row>
    <row r="29" spans="1:8" x14ac:dyDescent="0.25">
      <c r="A29" s="326"/>
      <c r="B29" s="326"/>
      <c r="C29" s="326"/>
      <c r="D29" s="326"/>
      <c r="E29" s="326"/>
      <c r="F29" s="326"/>
      <c r="G29" s="326"/>
      <c r="H29" s="324"/>
    </row>
    <row r="30" spans="1:8" x14ac:dyDescent="0.25">
      <c r="A30" s="326"/>
      <c r="B30" s="326"/>
      <c r="C30" s="326"/>
      <c r="D30" s="326"/>
      <c r="E30" s="326"/>
      <c r="F30" s="326"/>
      <c r="G30" s="326"/>
      <c r="H30" s="324"/>
    </row>
    <row r="31" spans="1:8" x14ac:dyDescent="0.25">
      <c r="A31" s="326"/>
      <c r="B31" s="326"/>
      <c r="C31" s="326"/>
      <c r="D31" s="326"/>
      <c r="E31" s="326"/>
      <c r="F31" s="326"/>
      <c r="G31" s="326"/>
      <c r="H31" s="324"/>
    </row>
  </sheetData>
  <mergeCells count="6">
    <mergeCell ref="F4:G6"/>
    <mergeCell ref="B6:C6"/>
    <mergeCell ref="B5:E5"/>
    <mergeCell ref="A4:A7"/>
    <mergeCell ref="B4:E4"/>
    <mergeCell ref="D6:E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89" zoomScaleNormal="89" workbookViewId="0"/>
  </sheetViews>
  <sheetFormatPr defaultRowHeight="15" x14ac:dyDescent="0.25"/>
  <cols>
    <col min="1" max="1" width="3.7109375" style="456" customWidth="1"/>
    <col min="2" max="2" width="18.28515625" style="456" customWidth="1"/>
    <col min="3" max="3" width="20.7109375" style="456" customWidth="1"/>
    <col min="4" max="4" width="3.7109375" style="456" customWidth="1"/>
    <col min="5" max="5" width="18.28515625" style="456" customWidth="1"/>
    <col min="6" max="6" width="21.7109375" style="456" bestFit="1" customWidth="1"/>
    <col min="7" max="7" width="3.7109375" style="456" customWidth="1"/>
    <col min="8" max="8" width="18.28515625" style="456" customWidth="1"/>
    <col min="9" max="9" width="21.7109375" style="456" customWidth="1"/>
    <col min="10" max="10" width="3.7109375" style="456" customWidth="1"/>
    <col min="11" max="11" width="18.28515625" style="456" customWidth="1"/>
    <col min="12" max="12" width="21.7109375" style="456" customWidth="1"/>
    <col min="13" max="13" width="3.7109375" style="456" customWidth="1"/>
    <col min="14" max="14" width="18.28515625" style="456" customWidth="1"/>
    <col min="15" max="15" width="21.7109375" style="456" customWidth="1"/>
    <col min="16" max="16" width="3.7109375" style="456" customWidth="1"/>
    <col min="17" max="17" width="17" style="456" customWidth="1"/>
    <col min="18" max="18" width="21.7109375" style="456" bestFit="1" customWidth="1"/>
    <col min="19" max="19" width="3.7109375" style="456" customWidth="1"/>
    <col min="20" max="20" width="18.28515625" style="456" customWidth="1"/>
    <col min="21" max="21" width="21.7109375" style="456" customWidth="1"/>
    <col min="22" max="22" width="3.7109375" style="456" customWidth="1"/>
    <col min="23" max="23" width="18.28515625" style="456" customWidth="1"/>
    <col min="24" max="24" width="21.7109375" style="456" customWidth="1"/>
    <col min="25" max="25" width="3.7109375" style="456" customWidth="1"/>
    <col min="26" max="26" width="18.28515625" style="456" customWidth="1"/>
    <col min="27" max="27" width="21.7109375" style="456" customWidth="1"/>
    <col min="28" max="28" width="3.7109375" style="456" customWidth="1"/>
    <col min="29" max="29" width="18.28515625" style="456" customWidth="1"/>
    <col min="30" max="30" width="21.7109375" style="456" customWidth="1"/>
    <col min="31" max="16384" width="9.140625" style="456"/>
  </cols>
  <sheetData>
    <row r="1" spans="1:30" x14ac:dyDescent="0.25">
      <c r="A1" s="456" t="s">
        <v>750</v>
      </c>
    </row>
    <row r="2" spans="1:30" x14ac:dyDescent="0.25">
      <c r="A2" s="319" t="s">
        <v>346</v>
      </c>
      <c r="B2" s="319"/>
    </row>
    <row r="3" spans="1:30" x14ac:dyDescent="0.25">
      <c r="A3" s="319"/>
      <c r="B3" s="105"/>
      <c r="C3" s="325"/>
    </row>
    <row r="4" spans="1:30" x14ac:dyDescent="0.25">
      <c r="B4" s="679">
        <v>2013</v>
      </c>
      <c r="C4" s="679"/>
      <c r="E4" s="679">
        <v>2014</v>
      </c>
      <c r="F4" s="679"/>
      <c r="H4" s="679">
        <v>2015</v>
      </c>
      <c r="I4" s="679"/>
      <c r="K4" s="679">
        <v>2016</v>
      </c>
      <c r="L4" s="679"/>
      <c r="N4" s="679">
        <v>2017</v>
      </c>
      <c r="O4" s="679"/>
      <c r="Q4" s="679">
        <v>2018</v>
      </c>
      <c r="R4" s="679"/>
      <c r="T4" s="679">
        <v>2019</v>
      </c>
      <c r="U4" s="679"/>
      <c r="W4" s="679">
        <v>2020</v>
      </c>
      <c r="X4" s="679"/>
      <c r="Z4" s="679">
        <v>2021</v>
      </c>
      <c r="AA4" s="679"/>
      <c r="AC4" s="679">
        <v>2022</v>
      </c>
      <c r="AD4" s="679"/>
    </row>
    <row r="5" spans="1:30" x14ac:dyDescent="0.25">
      <c r="A5" s="670"/>
      <c r="B5" s="671" t="s">
        <v>125</v>
      </c>
      <c r="C5" s="671" t="s">
        <v>560</v>
      </c>
      <c r="D5" s="670"/>
      <c r="E5" s="671" t="s">
        <v>125</v>
      </c>
      <c r="F5" s="671" t="s">
        <v>560</v>
      </c>
      <c r="H5" s="671" t="s">
        <v>125</v>
      </c>
      <c r="I5" s="671" t="s">
        <v>560</v>
      </c>
      <c r="K5" s="671" t="s">
        <v>125</v>
      </c>
      <c r="L5" s="671" t="s">
        <v>560</v>
      </c>
      <c r="N5" s="671" t="s">
        <v>125</v>
      </c>
      <c r="O5" s="671" t="s">
        <v>560</v>
      </c>
      <c r="Q5" s="671" t="s">
        <v>125</v>
      </c>
      <c r="R5" s="671" t="s">
        <v>560</v>
      </c>
      <c r="T5" s="671" t="s">
        <v>125</v>
      </c>
      <c r="U5" s="671" t="s">
        <v>560</v>
      </c>
      <c r="W5" s="671" t="s">
        <v>125</v>
      </c>
      <c r="X5" s="671" t="s">
        <v>560</v>
      </c>
      <c r="Z5" s="671" t="s">
        <v>125</v>
      </c>
      <c r="AA5" s="671" t="s">
        <v>560</v>
      </c>
      <c r="AC5" s="671" t="s">
        <v>125</v>
      </c>
      <c r="AD5" s="671" t="s">
        <v>560</v>
      </c>
    </row>
    <row r="6" spans="1:30" ht="6" customHeight="1" x14ac:dyDescent="0.25">
      <c r="A6" s="670"/>
      <c r="C6" s="326"/>
      <c r="D6" s="670"/>
      <c r="F6" s="326"/>
      <c r="I6" s="326"/>
      <c r="L6" s="326"/>
      <c r="O6" s="326"/>
      <c r="R6" s="326"/>
      <c r="U6" s="326"/>
      <c r="X6" s="326"/>
      <c r="AA6" s="326"/>
      <c r="AD6" s="326"/>
    </row>
    <row r="7" spans="1:30" x14ac:dyDescent="0.25">
      <c r="A7" s="456">
        <v>1</v>
      </c>
      <c r="B7" s="348" t="s">
        <v>684</v>
      </c>
      <c r="C7" s="213">
        <v>4275</v>
      </c>
      <c r="D7" s="456">
        <v>1</v>
      </c>
      <c r="E7" s="348" t="s">
        <v>684</v>
      </c>
      <c r="F7" s="213">
        <v>3614</v>
      </c>
      <c r="G7" s="456">
        <v>1</v>
      </c>
      <c r="H7" s="348" t="s">
        <v>684</v>
      </c>
      <c r="I7" s="213">
        <v>3226</v>
      </c>
      <c r="J7" s="456">
        <v>1</v>
      </c>
      <c r="K7" s="456" t="s">
        <v>684</v>
      </c>
      <c r="L7" s="213">
        <v>2843</v>
      </c>
      <c r="M7" s="456">
        <v>1</v>
      </c>
      <c r="N7" s="348" t="s">
        <v>684</v>
      </c>
      <c r="O7" s="213">
        <v>2566</v>
      </c>
      <c r="P7" s="456">
        <v>1</v>
      </c>
      <c r="Q7" s="348" t="s">
        <v>684</v>
      </c>
      <c r="R7" s="213">
        <v>2523</v>
      </c>
      <c r="S7" s="456">
        <v>1</v>
      </c>
      <c r="T7" s="348" t="s">
        <v>684</v>
      </c>
      <c r="U7" s="213">
        <v>2312</v>
      </c>
      <c r="V7" s="456">
        <v>1</v>
      </c>
      <c r="W7" s="348" t="s">
        <v>684</v>
      </c>
      <c r="X7" s="26">
        <v>1772</v>
      </c>
      <c r="Y7" s="456">
        <v>1</v>
      </c>
      <c r="Z7" s="348" t="s">
        <v>684</v>
      </c>
      <c r="AA7" s="26">
        <v>1860</v>
      </c>
      <c r="AB7" s="456">
        <v>1</v>
      </c>
      <c r="AC7" s="348" t="s">
        <v>684</v>
      </c>
      <c r="AD7" s="213">
        <v>1507</v>
      </c>
    </row>
    <row r="8" spans="1:30" x14ac:dyDescent="0.25">
      <c r="A8" s="456">
        <v>2</v>
      </c>
      <c r="B8" s="348" t="s">
        <v>685</v>
      </c>
      <c r="C8" s="213">
        <v>1258</v>
      </c>
      <c r="D8" s="456">
        <v>2</v>
      </c>
      <c r="E8" s="348" t="s">
        <v>686</v>
      </c>
      <c r="F8" s="213">
        <v>1194</v>
      </c>
      <c r="G8" s="456">
        <v>2</v>
      </c>
      <c r="H8" s="348" t="s">
        <v>686</v>
      </c>
      <c r="I8" s="213">
        <v>1192</v>
      </c>
      <c r="J8" s="456">
        <v>2</v>
      </c>
      <c r="K8" s="456" t="s">
        <v>686</v>
      </c>
      <c r="L8" s="213">
        <v>1035</v>
      </c>
      <c r="M8" s="456">
        <v>2</v>
      </c>
      <c r="N8" s="348" t="s">
        <v>686</v>
      </c>
      <c r="O8" s="213">
        <v>1028</v>
      </c>
      <c r="P8" s="456">
        <v>2</v>
      </c>
      <c r="Q8" s="348" t="s">
        <v>686</v>
      </c>
      <c r="R8" s="213">
        <v>1006</v>
      </c>
      <c r="S8" s="456">
        <v>2</v>
      </c>
      <c r="T8" s="348" t="s">
        <v>686</v>
      </c>
      <c r="U8" s="213">
        <v>912</v>
      </c>
      <c r="V8" s="456">
        <v>2</v>
      </c>
      <c r="W8" s="348" t="s">
        <v>686</v>
      </c>
      <c r="X8" s="26">
        <v>798</v>
      </c>
      <c r="Y8" s="456">
        <v>2</v>
      </c>
      <c r="Z8" s="348" t="s">
        <v>686</v>
      </c>
      <c r="AA8" s="26">
        <v>992</v>
      </c>
      <c r="AB8" s="456">
        <v>2</v>
      </c>
      <c r="AC8" s="348" t="s">
        <v>686</v>
      </c>
      <c r="AD8" s="213">
        <v>681</v>
      </c>
    </row>
    <row r="9" spans="1:30" x14ac:dyDescent="0.25">
      <c r="A9" s="456">
        <v>3</v>
      </c>
      <c r="B9" s="348" t="s">
        <v>687</v>
      </c>
      <c r="C9" s="213">
        <v>1258</v>
      </c>
      <c r="D9" s="456">
        <v>3</v>
      </c>
      <c r="E9" s="348" t="s">
        <v>688</v>
      </c>
      <c r="F9" s="213">
        <v>1140</v>
      </c>
      <c r="G9" s="456">
        <v>3</v>
      </c>
      <c r="H9" s="348" t="s">
        <v>688</v>
      </c>
      <c r="I9" s="213">
        <v>1000</v>
      </c>
      <c r="J9" s="456">
        <v>3</v>
      </c>
      <c r="K9" s="456" t="s">
        <v>687</v>
      </c>
      <c r="L9" s="213">
        <v>905</v>
      </c>
      <c r="M9" s="456">
        <v>3</v>
      </c>
      <c r="N9" s="348" t="s">
        <v>688</v>
      </c>
      <c r="O9" s="213">
        <v>788</v>
      </c>
      <c r="P9" s="456">
        <v>3</v>
      </c>
      <c r="Q9" s="348" t="s">
        <v>687</v>
      </c>
      <c r="R9" s="213">
        <v>831</v>
      </c>
      <c r="S9" s="456">
        <v>3</v>
      </c>
      <c r="T9" s="348" t="s">
        <v>687</v>
      </c>
      <c r="U9" s="213">
        <v>759</v>
      </c>
      <c r="V9" s="456">
        <v>3</v>
      </c>
      <c r="W9" s="348" t="s">
        <v>687</v>
      </c>
      <c r="X9" s="26">
        <v>571</v>
      </c>
      <c r="Y9" s="456">
        <v>3</v>
      </c>
      <c r="Z9" s="348" t="s">
        <v>687</v>
      </c>
      <c r="AA9" s="26">
        <v>561</v>
      </c>
      <c r="AB9" s="456">
        <v>3</v>
      </c>
      <c r="AC9" s="348" t="s">
        <v>687</v>
      </c>
      <c r="AD9" s="213">
        <v>468</v>
      </c>
    </row>
    <row r="10" spans="1:30" x14ac:dyDescent="0.25">
      <c r="A10" s="456">
        <v>4</v>
      </c>
      <c r="B10" s="348" t="s">
        <v>688</v>
      </c>
      <c r="C10" s="213">
        <v>1222</v>
      </c>
      <c r="D10" s="456">
        <v>4</v>
      </c>
      <c r="E10" s="348" t="s">
        <v>687</v>
      </c>
      <c r="F10" s="213">
        <v>1102</v>
      </c>
      <c r="G10" s="456">
        <v>4</v>
      </c>
      <c r="H10" s="348" t="s">
        <v>687</v>
      </c>
      <c r="I10" s="213">
        <v>952</v>
      </c>
      <c r="J10" s="456">
        <v>4</v>
      </c>
      <c r="K10" s="456" t="s">
        <v>688</v>
      </c>
      <c r="L10" s="213">
        <v>843</v>
      </c>
      <c r="M10" s="456">
        <v>4</v>
      </c>
      <c r="N10" s="348" t="s">
        <v>687</v>
      </c>
      <c r="O10" s="213">
        <v>784</v>
      </c>
      <c r="P10" s="456">
        <v>4</v>
      </c>
      <c r="Q10" s="348" t="s">
        <v>688</v>
      </c>
      <c r="R10" s="213">
        <v>698</v>
      </c>
      <c r="S10" s="456">
        <v>4</v>
      </c>
      <c r="T10" s="348" t="s">
        <v>688</v>
      </c>
      <c r="U10" s="213">
        <v>660</v>
      </c>
      <c r="V10" s="456">
        <v>4</v>
      </c>
      <c r="W10" s="348" t="s">
        <v>688</v>
      </c>
      <c r="X10" s="26">
        <v>481</v>
      </c>
      <c r="Y10" s="456">
        <v>4</v>
      </c>
      <c r="Z10" s="348" t="s">
        <v>688</v>
      </c>
      <c r="AA10" s="26">
        <v>399</v>
      </c>
      <c r="AB10" s="456">
        <v>4</v>
      </c>
      <c r="AC10" s="348" t="s">
        <v>688</v>
      </c>
      <c r="AD10" s="213">
        <v>359</v>
      </c>
    </row>
    <row r="11" spans="1:30" x14ac:dyDescent="0.25">
      <c r="A11" s="456">
        <v>5</v>
      </c>
      <c r="B11" s="348" t="s">
        <v>686</v>
      </c>
      <c r="C11" s="213">
        <v>1176</v>
      </c>
      <c r="D11" s="456">
        <v>5</v>
      </c>
      <c r="E11" s="348" t="s">
        <v>685</v>
      </c>
      <c r="F11" s="213">
        <v>1077</v>
      </c>
      <c r="G11" s="456">
        <v>5</v>
      </c>
      <c r="H11" s="348" t="s">
        <v>685</v>
      </c>
      <c r="I11" s="213">
        <v>923</v>
      </c>
      <c r="J11" s="456">
        <v>5</v>
      </c>
      <c r="K11" s="456" t="s">
        <v>685</v>
      </c>
      <c r="L11" s="213">
        <v>732</v>
      </c>
      <c r="M11" s="456">
        <v>5</v>
      </c>
      <c r="N11" s="348" t="s">
        <v>685</v>
      </c>
      <c r="O11" s="213">
        <v>648</v>
      </c>
      <c r="P11" s="456">
        <v>5</v>
      </c>
      <c r="Q11" s="348" t="s">
        <v>685</v>
      </c>
      <c r="R11" s="213">
        <v>573</v>
      </c>
      <c r="S11" s="456">
        <v>5</v>
      </c>
      <c r="T11" s="348" t="s">
        <v>685</v>
      </c>
      <c r="U11" s="213">
        <v>533</v>
      </c>
      <c r="V11" s="456">
        <v>5</v>
      </c>
      <c r="W11" s="348" t="s">
        <v>685</v>
      </c>
      <c r="X11" s="26">
        <v>379</v>
      </c>
      <c r="Y11" s="456">
        <v>5</v>
      </c>
      <c r="Z11" s="348" t="s">
        <v>689</v>
      </c>
      <c r="AA11" s="26">
        <v>381</v>
      </c>
      <c r="AB11" s="456">
        <v>5</v>
      </c>
      <c r="AC11" s="348" t="s">
        <v>689</v>
      </c>
      <c r="AD11" s="213">
        <v>316</v>
      </c>
    </row>
    <row r="12" spans="1:30" x14ac:dyDescent="0.25">
      <c r="A12" s="456">
        <v>6</v>
      </c>
      <c r="B12" s="348" t="s">
        <v>690</v>
      </c>
      <c r="C12" s="213">
        <v>984</v>
      </c>
      <c r="D12" s="456">
        <v>6</v>
      </c>
      <c r="E12" s="348" t="s">
        <v>690</v>
      </c>
      <c r="F12" s="213">
        <v>739</v>
      </c>
      <c r="G12" s="456">
        <v>6</v>
      </c>
      <c r="H12" s="348" t="s">
        <v>690</v>
      </c>
      <c r="I12" s="213">
        <v>687</v>
      </c>
      <c r="J12" s="456">
        <v>6</v>
      </c>
      <c r="K12" s="456" t="s">
        <v>690</v>
      </c>
      <c r="L12" s="213">
        <v>569</v>
      </c>
      <c r="M12" s="456">
        <v>6</v>
      </c>
      <c r="N12" s="348" t="s">
        <v>690</v>
      </c>
      <c r="O12" s="213">
        <v>490</v>
      </c>
      <c r="P12" s="456">
        <v>6</v>
      </c>
      <c r="Q12" s="348" t="s">
        <v>690</v>
      </c>
      <c r="R12" s="213">
        <v>455</v>
      </c>
      <c r="S12" s="456">
        <v>6</v>
      </c>
      <c r="T12" s="348" t="s">
        <v>690</v>
      </c>
      <c r="U12" s="213">
        <v>480</v>
      </c>
      <c r="V12" s="456">
        <v>6</v>
      </c>
      <c r="W12" s="348" t="s">
        <v>691</v>
      </c>
      <c r="X12" s="26">
        <v>314</v>
      </c>
      <c r="Y12" s="456">
        <v>6</v>
      </c>
      <c r="Z12" s="348" t="s">
        <v>685</v>
      </c>
      <c r="AA12" s="26">
        <v>350</v>
      </c>
      <c r="AB12" s="456">
        <v>6</v>
      </c>
      <c r="AC12" s="348" t="s">
        <v>692</v>
      </c>
      <c r="AD12" s="213">
        <v>283</v>
      </c>
    </row>
    <row r="13" spans="1:30" ht="30" x14ac:dyDescent="0.25">
      <c r="A13" s="456">
        <v>7</v>
      </c>
      <c r="B13" s="348" t="s">
        <v>689</v>
      </c>
      <c r="C13" s="213">
        <v>789</v>
      </c>
      <c r="D13" s="456">
        <v>7</v>
      </c>
      <c r="E13" s="348" t="s">
        <v>689</v>
      </c>
      <c r="F13" s="213">
        <v>677</v>
      </c>
      <c r="G13" s="456">
        <v>7</v>
      </c>
      <c r="H13" s="348" t="s">
        <v>689</v>
      </c>
      <c r="I13" s="213">
        <v>580</v>
      </c>
      <c r="J13" s="456">
        <v>7</v>
      </c>
      <c r="K13" s="348" t="s">
        <v>693</v>
      </c>
      <c r="L13" s="213">
        <v>447</v>
      </c>
      <c r="M13" s="456">
        <v>7</v>
      </c>
      <c r="N13" s="348" t="s">
        <v>693</v>
      </c>
      <c r="O13" s="213">
        <v>461</v>
      </c>
      <c r="P13" s="456">
        <v>7</v>
      </c>
      <c r="Q13" s="348" t="s">
        <v>693</v>
      </c>
      <c r="R13" s="213">
        <v>375</v>
      </c>
      <c r="S13" s="456">
        <v>7</v>
      </c>
      <c r="T13" s="348" t="s">
        <v>689</v>
      </c>
      <c r="U13" s="213">
        <v>405</v>
      </c>
      <c r="V13" s="456">
        <v>7</v>
      </c>
      <c r="W13" s="348" t="s">
        <v>690</v>
      </c>
      <c r="X13" s="26">
        <v>300</v>
      </c>
      <c r="Y13" s="456">
        <v>7</v>
      </c>
      <c r="Z13" s="348" t="s">
        <v>691</v>
      </c>
      <c r="AA13" s="26">
        <v>342</v>
      </c>
      <c r="AB13" s="456">
        <v>7</v>
      </c>
      <c r="AC13" s="348" t="s">
        <v>685</v>
      </c>
      <c r="AD13" s="213">
        <v>281</v>
      </c>
    </row>
    <row r="14" spans="1:30" ht="28.5" customHeight="1" x14ac:dyDescent="0.25">
      <c r="A14" s="456">
        <v>8</v>
      </c>
      <c r="B14" s="348" t="s">
        <v>693</v>
      </c>
      <c r="C14" s="213">
        <v>629</v>
      </c>
      <c r="D14" s="456">
        <v>8</v>
      </c>
      <c r="E14" s="348" t="s">
        <v>693</v>
      </c>
      <c r="F14" s="213">
        <v>558</v>
      </c>
      <c r="G14" s="456">
        <v>8</v>
      </c>
      <c r="H14" s="348" t="s">
        <v>693</v>
      </c>
      <c r="I14" s="213">
        <v>481</v>
      </c>
      <c r="J14" s="456">
        <v>8</v>
      </c>
      <c r="K14" s="456" t="s">
        <v>689</v>
      </c>
      <c r="L14" s="213">
        <v>426</v>
      </c>
      <c r="M14" s="456">
        <v>8</v>
      </c>
      <c r="N14" s="456" t="s">
        <v>689</v>
      </c>
      <c r="O14" s="213">
        <v>394</v>
      </c>
      <c r="P14" s="456">
        <v>8</v>
      </c>
      <c r="Q14" s="348" t="s">
        <v>692</v>
      </c>
      <c r="R14" s="213">
        <v>361</v>
      </c>
      <c r="S14" s="456">
        <v>8</v>
      </c>
      <c r="T14" s="348" t="s">
        <v>693</v>
      </c>
      <c r="U14" s="213">
        <v>383</v>
      </c>
      <c r="V14" s="456">
        <v>8</v>
      </c>
      <c r="W14" s="348" t="s">
        <v>692</v>
      </c>
      <c r="X14" s="26">
        <v>288</v>
      </c>
      <c r="Y14" s="456">
        <v>8</v>
      </c>
      <c r="Z14" s="348" t="s">
        <v>692</v>
      </c>
      <c r="AA14" s="26">
        <v>327</v>
      </c>
      <c r="AB14" s="456">
        <v>8</v>
      </c>
      <c r="AC14" s="348" t="s">
        <v>691</v>
      </c>
      <c r="AD14" s="213">
        <v>260</v>
      </c>
    </row>
    <row r="15" spans="1:30" s="319" customFormat="1" ht="30" x14ac:dyDescent="0.25">
      <c r="B15" s="586" t="s">
        <v>124</v>
      </c>
      <c r="C15" s="672">
        <v>10662</v>
      </c>
      <c r="E15" s="586" t="s">
        <v>124</v>
      </c>
      <c r="F15" s="672">
        <v>9058</v>
      </c>
      <c r="H15" s="586" t="s">
        <v>124</v>
      </c>
      <c r="I15" s="672">
        <v>8233</v>
      </c>
      <c r="K15" s="586" t="s">
        <v>124</v>
      </c>
      <c r="L15" s="672">
        <v>7389</v>
      </c>
      <c r="N15" s="586" t="s">
        <v>124</v>
      </c>
      <c r="O15" s="672">
        <v>6745</v>
      </c>
      <c r="Q15" s="586" t="s">
        <v>124</v>
      </c>
      <c r="R15" s="672">
        <v>6242</v>
      </c>
      <c r="T15" s="586" t="s">
        <v>124</v>
      </c>
      <c r="U15" s="672">
        <v>5990</v>
      </c>
      <c r="W15" s="586" t="s">
        <v>124</v>
      </c>
      <c r="X15" s="672">
        <v>4551</v>
      </c>
      <c r="Z15" s="586" t="s">
        <v>124</v>
      </c>
      <c r="AA15" s="672">
        <v>4593</v>
      </c>
      <c r="AC15" s="586" t="s">
        <v>124</v>
      </c>
      <c r="AD15" s="672">
        <v>3804</v>
      </c>
    </row>
    <row r="16" spans="1:30" ht="30" x14ac:dyDescent="0.25">
      <c r="B16" s="585" t="s">
        <v>123</v>
      </c>
      <c r="C16" s="77">
        <v>22253</v>
      </c>
      <c r="E16" s="585" t="s">
        <v>123</v>
      </c>
      <c r="F16" s="77">
        <v>19159</v>
      </c>
      <c r="G16" s="331"/>
      <c r="H16" s="585" t="s">
        <v>123</v>
      </c>
      <c r="I16" s="77">
        <v>17274</v>
      </c>
      <c r="K16" s="585" t="s">
        <v>123</v>
      </c>
      <c r="L16" s="77">
        <v>15189</v>
      </c>
      <c r="N16" s="585" t="s">
        <v>123</v>
      </c>
      <c r="O16" s="77">
        <v>13904</v>
      </c>
      <c r="Q16" s="585" t="s">
        <v>123</v>
      </c>
      <c r="R16" s="77">
        <v>13064</v>
      </c>
      <c r="T16" s="585" t="s">
        <v>123</v>
      </c>
      <c r="U16" s="77">
        <v>12434</v>
      </c>
      <c r="W16" s="585" t="s">
        <v>123</v>
      </c>
      <c r="X16" s="77">
        <v>9454</v>
      </c>
      <c r="Z16" s="585" t="s">
        <v>123</v>
      </c>
      <c r="AA16" s="77">
        <v>9805</v>
      </c>
      <c r="AC16" s="585" t="s">
        <v>123</v>
      </c>
      <c r="AD16" s="77">
        <v>7959</v>
      </c>
    </row>
    <row r="17" spans="1:30" ht="6" customHeight="1" x14ac:dyDescent="0.25">
      <c r="B17" s="325"/>
      <c r="C17" s="325"/>
      <c r="E17" s="325"/>
      <c r="F17" s="325"/>
      <c r="H17" s="325"/>
      <c r="I17" s="325"/>
      <c r="K17" s="325"/>
      <c r="L17" s="325"/>
      <c r="N17" s="325"/>
      <c r="O17" s="325"/>
      <c r="Q17" s="325"/>
      <c r="R17" s="325"/>
      <c r="T17" s="325"/>
      <c r="U17" s="325"/>
      <c r="W17" s="325"/>
      <c r="X17" s="325"/>
      <c r="Z17" s="325"/>
      <c r="AA17" s="325"/>
      <c r="AC17" s="325"/>
      <c r="AD17" s="325"/>
    </row>
    <row r="19" spans="1:30" x14ac:dyDescent="0.25">
      <c r="A19" s="50" t="s">
        <v>534</v>
      </c>
    </row>
    <row r="20" spans="1:30" x14ac:dyDescent="0.25">
      <c r="A20" s="50" t="s">
        <v>499</v>
      </c>
    </row>
  </sheetData>
  <mergeCells count="10">
    <mergeCell ref="T4:U4"/>
    <mergeCell ref="W4:X4"/>
    <mergeCell ref="Z4:AA4"/>
    <mergeCell ref="AC4:AD4"/>
    <mergeCell ref="B4:C4"/>
    <mergeCell ref="E4:F4"/>
    <mergeCell ref="H4:I4"/>
    <mergeCell ref="K4:L4"/>
    <mergeCell ref="N4:O4"/>
    <mergeCell ref="Q4:R4"/>
  </mergeCells>
  <pageMargins left="0.7" right="0.7" top="0.75" bottom="0.75" header="0.3" footer="0.3"/>
  <pageSetup paperSize="9" orientation="portrait" horizontalDpi="200" verticalDpi="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06" zoomScaleNormal="106" workbookViewId="0"/>
  </sheetViews>
  <sheetFormatPr defaultColWidth="8.85546875" defaultRowHeight="15" x14ac:dyDescent="0.25"/>
  <cols>
    <col min="1" max="1" width="22" style="324" customWidth="1"/>
    <col min="2" max="2" width="10" style="324" customWidth="1"/>
    <col min="3" max="5" width="8.85546875" style="324"/>
    <col min="6" max="6" width="10.140625" style="324" customWidth="1"/>
    <col min="7" max="16384" width="8.85546875" style="324"/>
  </cols>
  <sheetData>
    <row r="1" spans="1:8" x14ac:dyDescent="0.25">
      <c r="A1" s="324" t="s">
        <v>561</v>
      </c>
    </row>
    <row r="2" spans="1:8" x14ac:dyDescent="0.25">
      <c r="A2" s="319" t="s">
        <v>355</v>
      </c>
    </row>
    <row r="3" spans="1:8" x14ac:dyDescent="0.25">
      <c r="A3" s="456"/>
    </row>
    <row r="4" spans="1:8" x14ac:dyDescent="0.25">
      <c r="A4" s="726" t="s">
        <v>113</v>
      </c>
      <c r="B4" s="679" t="s">
        <v>128</v>
      </c>
      <c r="C4" s="679"/>
      <c r="D4" s="679"/>
      <c r="E4" s="679"/>
      <c r="F4" s="691" t="s">
        <v>0</v>
      </c>
      <c r="G4" s="691"/>
    </row>
    <row r="5" spans="1:8" x14ac:dyDescent="0.25">
      <c r="A5" s="727"/>
      <c r="B5" s="689" t="s">
        <v>106</v>
      </c>
      <c r="C5" s="689"/>
      <c r="D5" s="689" t="s">
        <v>107</v>
      </c>
      <c r="E5" s="689"/>
      <c r="F5" s="692"/>
      <c r="G5" s="692"/>
    </row>
    <row r="6" spans="1:8" x14ac:dyDescent="0.25">
      <c r="A6" s="728"/>
      <c r="B6" s="325" t="s">
        <v>115</v>
      </c>
      <c r="C6" s="325" t="s">
        <v>116</v>
      </c>
      <c r="D6" s="325" t="s">
        <v>115</v>
      </c>
      <c r="E6" s="325" t="s">
        <v>116</v>
      </c>
      <c r="F6" s="335" t="s">
        <v>115</v>
      </c>
      <c r="G6" s="335" t="s">
        <v>116</v>
      </c>
    </row>
    <row r="7" spans="1:8" x14ac:dyDescent="0.25">
      <c r="A7" s="327"/>
      <c r="B7" s="328"/>
      <c r="C7" s="328"/>
      <c r="D7" s="328"/>
      <c r="E7" s="328"/>
      <c r="F7" s="327"/>
      <c r="G7" s="327"/>
    </row>
    <row r="8" spans="1:8" s="304" customFormat="1" x14ac:dyDescent="0.25">
      <c r="A8" s="314">
        <v>2013</v>
      </c>
      <c r="B8" s="213">
        <v>113133</v>
      </c>
      <c r="C8" s="350">
        <f t="shared" ref="C8:C17" si="0">B8/$F8*100</f>
        <v>66.93507830480597</v>
      </c>
      <c r="D8" s="213">
        <v>55886</v>
      </c>
      <c r="E8" s="350">
        <f t="shared" ref="E8:E17" si="1">D8/$F8*100</f>
        <v>33.06492169519403</v>
      </c>
      <c r="F8" s="213">
        <v>169019</v>
      </c>
      <c r="G8" s="350">
        <f t="shared" ref="G8:G17" si="2">F8/$F8*100</f>
        <v>100</v>
      </c>
    </row>
    <row r="9" spans="1:8" s="304" customFormat="1" x14ac:dyDescent="0.25">
      <c r="A9" s="314">
        <v>2014</v>
      </c>
      <c r="B9" s="213">
        <v>94591</v>
      </c>
      <c r="C9" s="350">
        <f t="shared" si="0"/>
        <v>66.826566440828842</v>
      </c>
      <c r="D9" s="213">
        <v>46956</v>
      </c>
      <c r="E9" s="350">
        <f t="shared" si="1"/>
        <v>33.173433559171158</v>
      </c>
      <c r="F9" s="213">
        <v>141547</v>
      </c>
      <c r="G9" s="350">
        <f t="shared" si="2"/>
        <v>100</v>
      </c>
    </row>
    <row r="10" spans="1:8" s="304" customFormat="1" x14ac:dyDescent="0.25">
      <c r="A10" s="314">
        <v>2015</v>
      </c>
      <c r="B10" s="213">
        <v>82829</v>
      </c>
      <c r="C10" s="350">
        <f t="shared" si="0"/>
        <v>66.755051217369584</v>
      </c>
      <c r="D10" s="213">
        <v>41250</v>
      </c>
      <c r="E10" s="350">
        <f t="shared" si="1"/>
        <v>33.244948782630424</v>
      </c>
      <c r="F10" s="213">
        <v>124079</v>
      </c>
      <c r="G10" s="350">
        <f t="shared" si="2"/>
        <v>100</v>
      </c>
    </row>
    <row r="11" spans="1:8" s="304" customFormat="1" x14ac:dyDescent="0.25">
      <c r="A11" s="314">
        <v>2016</v>
      </c>
      <c r="B11" s="213">
        <v>70686</v>
      </c>
      <c r="C11" s="350">
        <f t="shared" si="0"/>
        <v>67.111634354290487</v>
      </c>
      <c r="D11" s="213">
        <v>34640</v>
      </c>
      <c r="E11" s="350">
        <f t="shared" si="1"/>
        <v>32.888365645709513</v>
      </c>
      <c r="F11" s="213">
        <v>105326</v>
      </c>
      <c r="G11" s="350">
        <f t="shared" si="2"/>
        <v>100</v>
      </c>
      <c r="H11" s="320"/>
    </row>
    <row r="12" spans="1:8" s="304" customFormat="1" x14ac:dyDescent="0.25">
      <c r="A12" s="314">
        <v>2017</v>
      </c>
      <c r="B12" s="213">
        <v>64305</v>
      </c>
      <c r="C12" s="350">
        <f t="shared" si="0"/>
        <v>66.946717471422318</v>
      </c>
      <c r="D12" s="213">
        <v>31749</v>
      </c>
      <c r="E12" s="350">
        <f t="shared" si="1"/>
        <v>33.053282528577675</v>
      </c>
      <c r="F12" s="213">
        <v>96054</v>
      </c>
      <c r="G12" s="350">
        <f t="shared" si="2"/>
        <v>100</v>
      </c>
      <c r="H12" s="213"/>
    </row>
    <row r="13" spans="1:8" s="304" customFormat="1" x14ac:dyDescent="0.25">
      <c r="A13" s="310">
        <v>2018</v>
      </c>
      <c r="B13" s="213">
        <v>59590</v>
      </c>
      <c r="C13" s="350">
        <f t="shared" si="0"/>
        <v>66.54531647831331</v>
      </c>
      <c r="D13" s="213">
        <v>29958</v>
      </c>
      <c r="E13" s="350">
        <f t="shared" si="1"/>
        <v>33.454683521686697</v>
      </c>
      <c r="F13" s="26">
        <v>89548</v>
      </c>
      <c r="G13" s="350">
        <f t="shared" si="2"/>
        <v>100</v>
      </c>
    </row>
    <row r="14" spans="1:8" s="304" customFormat="1" ht="15" customHeight="1" x14ac:dyDescent="0.25">
      <c r="A14" s="310" t="s">
        <v>521</v>
      </c>
      <c r="B14" s="213">
        <v>55980</v>
      </c>
      <c r="C14" s="350">
        <f t="shared" si="0"/>
        <v>66.773223913354641</v>
      </c>
      <c r="D14" s="213">
        <v>27855</v>
      </c>
      <c r="E14" s="350">
        <f t="shared" si="1"/>
        <v>33.225583281645115</v>
      </c>
      <c r="F14" s="26">
        <v>83836</v>
      </c>
      <c r="G14" s="350">
        <f t="shared" si="2"/>
        <v>100</v>
      </c>
      <c r="H14" s="320"/>
    </row>
    <row r="15" spans="1:8" s="304" customFormat="1" ht="15" customHeight="1" x14ac:dyDescent="0.25">
      <c r="A15" s="310">
        <v>2020</v>
      </c>
      <c r="B15" s="213">
        <v>39486</v>
      </c>
      <c r="C15" s="350">
        <f t="shared" si="0"/>
        <v>66.185048608783106</v>
      </c>
      <c r="D15" s="213">
        <v>20174</v>
      </c>
      <c r="E15" s="350">
        <f t="shared" si="1"/>
        <v>33.814951391216894</v>
      </c>
      <c r="F15" s="26">
        <v>59660</v>
      </c>
      <c r="G15" s="350">
        <f t="shared" si="2"/>
        <v>100</v>
      </c>
      <c r="H15" s="320"/>
    </row>
    <row r="16" spans="1:8" s="304" customFormat="1" ht="15" customHeight="1" x14ac:dyDescent="0.25">
      <c r="A16" s="310" t="s">
        <v>520</v>
      </c>
      <c r="B16" s="213">
        <v>31949</v>
      </c>
      <c r="C16" s="350">
        <f t="shared" si="0"/>
        <v>61.899872127717281</v>
      </c>
      <c r="D16" s="213">
        <v>19663</v>
      </c>
      <c r="E16" s="350">
        <f t="shared" si="1"/>
        <v>38.096252954624717</v>
      </c>
      <c r="F16" s="26">
        <v>51614</v>
      </c>
      <c r="G16" s="350">
        <f t="shared" si="2"/>
        <v>100</v>
      </c>
      <c r="H16" s="320"/>
    </row>
    <row r="17" spans="1:13" s="304" customFormat="1" ht="15" customHeight="1" x14ac:dyDescent="0.25">
      <c r="A17" s="310" t="s">
        <v>519</v>
      </c>
      <c r="B17" s="213">
        <v>26399</v>
      </c>
      <c r="C17" s="350">
        <f t="shared" si="0"/>
        <v>62.361806671076259</v>
      </c>
      <c r="D17" s="213">
        <v>15931</v>
      </c>
      <c r="E17" s="350">
        <f t="shared" si="1"/>
        <v>37.633468770669943</v>
      </c>
      <c r="F17" s="26">
        <v>42332</v>
      </c>
      <c r="G17" s="350">
        <f t="shared" si="2"/>
        <v>100</v>
      </c>
      <c r="H17" s="320"/>
    </row>
    <row r="18" spans="1:13" x14ac:dyDescent="0.25">
      <c r="A18" s="328"/>
      <c r="B18"/>
      <c r="C18"/>
      <c r="D18"/>
      <c r="E18" s="349"/>
      <c r="F18" s="10"/>
      <c r="G18" s="349"/>
    </row>
    <row r="19" spans="1:13" s="304" customFormat="1" ht="45" x14ac:dyDescent="0.25">
      <c r="A19" s="429" t="s">
        <v>398</v>
      </c>
      <c r="B19" s="569">
        <f>(B17-B16)/B16*100</f>
        <v>-17.371435725687814</v>
      </c>
      <c r="C19" s="569">
        <f>C17-C16</f>
        <v>0.46193454335897854</v>
      </c>
      <c r="D19" s="569">
        <f>(D17-D16)/D16*100</f>
        <v>-18.979809795046535</v>
      </c>
      <c r="E19" s="569">
        <f>E17-E16</f>
        <v>-0.46278418395477416</v>
      </c>
      <c r="F19" s="569">
        <f>(F17-F16)/F16*100</f>
        <v>-17.983492850776923</v>
      </c>
      <c r="G19" s="569">
        <f>G17-G16</f>
        <v>0</v>
      </c>
    </row>
    <row r="20" spans="1:13" ht="8.25" customHeight="1" x14ac:dyDescent="0.25">
      <c r="A20" s="325"/>
      <c r="B20" s="325"/>
      <c r="C20" s="325"/>
      <c r="D20" s="325"/>
      <c r="E20" s="325"/>
      <c r="F20" s="325"/>
      <c r="G20" s="325"/>
    </row>
    <row r="21" spans="1:13" s="456" customFormat="1" ht="8.25" customHeight="1" x14ac:dyDescent="0.25">
      <c r="A21" s="326"/>
      <c r="B21" s="326"/>
      <c r="C21" s="326"/>
      <c r="D21" s="326"/>
      <c r="E21" s="326"/>
      <c r="F21" s="326"/>
      <c r="G21" s="326"/>
    </row>
    <row r="22" spans="1:13" x14ac:dyDescent="0.25">
      <c r="A22" s="50" t="s">
        <v>534</v>
      </c>
    </row>
    <row r="23" spans="1:13" s="456" customFormat="1" x14ac:dyDescent="0.25">
      <c r="A23" s="50" t="s">
        <v>499</v>
      </c>
    </row>
    <row r="24" spans="1:13" x14ac:dyDescent="0.25">
      <c r="A24" s="50" t="s">
        <v>522</v>
      </c>
      <c r="B24" s="50"/>
      <c r="C24" s="50"/>
      <c r="D24" s="50"/>
      <c r="E24" s="50"/>
      <c r="F24" s="50"/>
      <c r="G24" s="50"/>
      <c r="H24" s="50"/>
      <c r="I24" s="50"/>
    </row>
    <row r="25" spans="1:13" x14ac:dyDescent="0.25">
      <c r="A25" s="50" t="s">
        <v>562</v>
      </c>
      <c r="B25" s="50"/>
      <c r="C25" s="50"/>
      <c r="D25" s="50"/>
      <c r="E25" s="50"/>
      <c r="F25" s="50"/>
      <c r="G25" s="50"/>
      <c r="H25" s="50"/>
      <c r="I25" s="50"/>
    </row>
    <row r="26" spans="1:13" x14ac:dyDescent="0.25">
      <c r="A26" s="50" t="s">
        <v>563</v>
      </c>
      <c r="B26" s="50"/>
      <c r="C26" s="50"/>
      <c r="D26" s="50"/>
      <c r="E26" s="50"/>
      <c r="F26" s="50"/>
      <c r="G26" s="50"/>
      <c r="H26" s="50"/>
      <c r="I26" s="50"/>
      <c r="J26" s="385"/>
      <c r="K26" s="385"/>
      <c r="L26" s="385"/>
      <c r="M26" s="385"/>
    </row>
  </sheetData>
  <mergeCells count="5">
    <mergeCell ref="A4:A6"/>
    <mergeCell ref="F4:G5"/>
    <mergeCell ref="B5:C5"/>
    <mergeCell ref="D5:E5"/>
    <mergeCell ref="B4:E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8" zoomScaleNormal="98" workbookViewId="0"/>
  </sheetViews>
  <sheetFormatPr defaultColWidth="8.85546875" defaultRowHeight="15" x14ac:dyDescent="0.25"/>
  <cols>
    <col min="1" max="1" width="22.28515625" style="324" customWidth="1"/>
    <col min="2" max="16384" width="8.85546875" style="324"/>
  </cols>
  <sheetData>
    <row r="1" spans="1:12" x14ac:dyDescent="0.25">
      <c r="A1" s="324" t="s">
        <v>565</v>
      </c>
    </row>
    <row r="2" spans="1:12" x14ac:dyDescent="0.25">
      <c r="A2" s="319" t="s">
        <v>355</v>
      </c>
    </row>
    <row r="3" spans="1:12" x14ac:dyDescent="0.25">
      <c r="A3" s="456"/>
    </row>
    <row r="4" spans="1:12" x14ac:dyDescent="0.25">
      <c r="A4" s="726" t="s">
        <v>113</v>
      </c>
      <c r="B4" s="679" t="s">
        <v>127</v>
      </c>
      <c r="C4" s="679"/>
      <c r="D4" s="679"/>
      <c r="E4" s="679"/>
      <c r="F4" s="691" t="s">
        <v>0</v>
      </c>
      <c r="G4" s="691"/>
    </row>
    <row r="5" spans="1:12" x14ac:dyDescent="0.25">
      <c r="A5" s="727"/>
      <c r="B5" s="679" t="s">
        <v>106</v>
      </c>
      <c r="C5" s="679"/>
      <c r="D5" s="679" t="s">
        <v>107</v>
      </c>
      <c r="E5" s="679"/>
      <c r="F5" s="692"/>
      <c r="G5" s="692"/>
    </row>
    <row r="6" spans="1:12" x14ac:dyDescent="0.25">
      <c r="A6" s="728"/>
      <c r="B6" s="325" t="s">
        <v>115</v>
      </c>
      <c r="C6" s="325" t="s">
        <v>116</v>
      </c>
      <c r="D6" s="325" t="s">
        <v>115</v>
      </c>
      <c r="E6" s="325" t="s">
        <v>116</v>
      </c>
      <c r="F6" s="335" t="s">
        <v>115</v>
      </c>
      <c r="G6" s="335" t="s">
        <v>116</v>
      </c>
    </row>
    <row r="7" spans="1:12" x14ac:dyDescent="0.25">
      <c r="A7" s="327"/>
      <c r="B7" s="328"/>
      <c r="C7" s="328"/>
      <c r="D7" s="328"/>
      <c r="E7" s="328"/>
      <c r="F7" s="327"/>
      <c r="G7" s="327"/>
    </row>
    <row r="8" spans="1:12" x14ac:dyDescent="0.25">
      <c r="A8" s="329">
        <v>2013</v>
      </c>
      <c r="B8" s="138">
        <v>13707</v>
      </c>
      <c r="C8" s="349">
        <f t="shared" ref="C8:C17" si="0">B8/$F8*100</f>
        <v>61.596189277850179</v>
      </c>
      <c r="D8" s="138">
        <v>8546</v>
      </c>
      <c r="E8" s="349">
        <f t="shared" ref="E8:E17" si="1">D8/$F8*100</f>
        <v>38.403810722149821</v>
      </c>
      <c r="F8" s="138">
        <v>22253</v>
      </c>
      <c r="G8" s="349">
        <f t="shared" ref="G8:G17" si="2">F8/$F8*100</f>
        <v>100</v>
      </c>
      <c r="I8" s="331"/>
      <c r="J8"/>
      <c r="K8"/>
      <c r="L8"/>
    </row>
    <row r="9" spans="1:12" x14ac:dyDescent="0.25">
      <c r="A9" s="329">
        <v>2014</v>
      </c>
      <c r="B9" s="138">
        <v>11535</v>
      </c>
      <c r="C9" s="349">
        <f t="shared" si="0"/>
        <v>60.20669137220105</v>
      </c>
      <c r="D9" s="138">
        <v>7624</v>
      </c>
      <c r="E9" s="349">
        <f t="shared" si="1"/>
        <v>39.793308627798943</v>
      </c>
      <c r="F9" s="138">
        <v>19159</v>
      </c>
      <c r="G9" s="349">
        <f t="shared" si="2"/>
        <v>100</v>
      </c>
      <c r="I9" s="331"/>
      <c r="J9"/>
      <c r="K9"/>
      <c r="L9"/>
    </row>
    <row r="10" spans="1:12" x14ac:dyDescent="0.25">
      <c r="A10" s="329">
        <v>2015</v>
      </c>
      <c r="B10" s="138">
        <v>10355</v>
      </c>
      <c r="C10" s="349">
        <f t="shared" si="0"/>
        <v>59.945582957045275</v>
      </c>
      <c r="D10" s="138">
        <v>6919</v>
      </c>
      <c r="E10" s="349">
        <f t="shared" si="1"/>
        <v>40.054417042954732</v>
      </c>
      <c r="F10" s="138">
        <v>17274</v>
      </c>
      <c r="G10" s="349">
        <f t="shared" si="2"/>
        <v>100</v>
      </c>
      <c r="I10" s="331"/>
      <c r="J10"/>
      <c r="K10"/>
      <c r="L10"/>
    </row>
    <row r="11" spans="1:12" x14ac:dyDescent="0.25">
      <c r="A11" s="329">
        <v>2016</v>
      </c>
      <c r="B11" s="138">
        <v>9132</v>
      </c>
      <c r="C11" s="349">
        <f t="shared" si="0"/>
        <v>60.122457041279873</v>
      </c>
      <c r="D11" s="138">
        <v>6057</v>
      </c>
      <c r="E11" s="349">
        <f t="shared" si="1"/>
        <v>39.877542958720127</v>
      </c>
      <c r="F11" s="138">
        <v>15189</v>
      </c>
      <c r="G11" s="349">
        <f t="shared" si="2"/>
        <v>100</v>
      </c>
      <c r="I11" s="331"/>
      <c r="J11"/>
      <c r="K11"/>
      <c r="L11"/>
    </row>
    <row r="12" spans="1:12" x14ac:dyDescent="0.25">
      <c r="A12" s="329">
        <v>2017</v>
      </c>
      <c r="B12" s="10">
        <v>8168</v>
      </c>
      <c r="C12" s="349">
        <f t="shared" si="0"/>
        <v>58.745684695051779</v>
      </c>
      <c r="D12" s="10">
        <v>5736</v>
      </c>
      <c r="E12" s="349">
        <f t="shared" si="1"/>
        <v>41.254315304948214</v>
      </c>
      <c r="F12" s="138">
        <v>13904</v>
      </c>
      <c r="G12" s="349">
        <f t="shared" si="2"/>
        <v>100</v>
      </c>
      <c r="I12" s="331"/>
      <c r="J12"/>
      <c r="K12"/>
      <c r="L12"/>
    </row>
    <row r="13" spans="1:12" ht="15.75" customHeight="1" x14ac:dyDescent="0.25">
      <c r="A13" s="328">
        <v>2018</v>
      </c>
      <c r="B13" s="10">
        <v>7600</v>
      </c>
      <c r="C13" s="349">
        <f t="shared" si="0"/>
        <v>58.175137783221068</v>
      </c>
      <c r="D13" s="10">
        <v>5464</v>
      </c>
      <c r="E13" s="349">
        <f t="shared" si="1"/>
        <v>41.824862216778932</v>
      </c>
      <c r="F13" s="10">
        <v>13064</v>
      </c>
      <c r="G13" s="349">
        <f t="shared" si="2"/>
        <v>100</v>
      </c>
      <c r="I13" s="331"/>
      <c r="J13"/>
      <c r="K13"/>
      <c r="L13"/>
    </row>
    <row r="14" spans="1:12" ht="15.75" customHeight="1" x14ac:dyDescent="0.25">
      <c r="A14" s="328">
        <v>2019</v>
      </c>
      <c r="B14" s="10">
        <v>7239</v>
      </c>
      <c r="C14" s="349">
        <f t="shared" si="0"/>
        <v>58.219398423677013</v>
      </c>
      <c r="D14" s="10">
        <v>5195</v>
      </c>
      <c r="E14" s="349">
        <f t="shared" si="1"/>
        <v>41.780601576322987</v>
      </c>
      <c r="F14" s="10">
        <v>12434</v>
      </c>
      <c r="G14" s="349">
        <f t="shared" si="2"/>
        <v>100</v>
      </c>
      <c r="I14" s="331"/>
      <c r="J14"/>
      <c r="K14"/>
      <c r="L14"/>
    </row>
    <row r="15" spans="1:12" s="304" customFormat="1" ht="15.75" customHeight="1" x14ac:dyDescent="0.25">
      <c r="A15" s="310">
        <v>2020</v>
      </c>
      <c r="B15" s="26">
        <v>5497</v>
      </c>
      <c r="C15" s="350">
        <f t="shared" si="0"/>
        <v>58.144700655807071</v>
      </c>
      <c r="D15" s="26">
        <v>3957</v>
      </c>
      <c r="E15" s="350">
        <f t="shared" si="1"/>
        <v>41.855299344192936</v>
      </c>
      <c r="F15" s="26">
        <v>9454</v>
      </c>
      <c r="G15" s="350">
        <f t="shared" si="2"/>
        <v>100</v>
      </c>
      <c r="I15" s="331"/>
    </row>
    <row r="16" spans="1:12" s="304" customFormat="1" ht="15.75" customHeight="1" x14ac:dyDescent="0.25">
      <c r="A16" s="310">
        <v>2021</v>
      </c>
      <c r="B16" s="26">
        <v>5356</v>
      </c>
      <c r="C16" s="350">
        <f t="shared" si="0"/>
        <v>54.625191228964809</v>
      </c>
      <c r="D16" s="26">
        <v>4449</v>
      </c>
      <c r="E16" s="350">
        <f t="shared" si="1"/>
        <v>45.374808771035184</v>
      </c>
      <c r="F16" s="26">
        <f>B16+D16</f>
        <v>9805</v>
      </c>
      <c r="G16" s="350">
        <f t="shared" si="2"/>
        <v>100</v>
      </c>
      <c r="I16" s="331"/>
    </row>
    <row r="17" spans="1:12" s="304" customFormat="1" ht="15.75" customHeight="1" x14ac:dyDescent="0.25">
      <c r="A17" s="310" t="s">
        <v>380</v>
      </c>
      <c r="B17" s="26">
        <v>4501</v>
      </c>
      <c r="C17" s="350">
        <f t="shared" si="0"/>
        <v>56.552330694810905</v>
      </c>
      <c r="D17" s="26">
        <v>3457</v>
      </c>
      <c r="E17" s="350">
        <f t="shared" si="1"/>
        <v>43.435104912677474</v>
      </c>
      <c r="F17" s="26">
        <f>B17+D17+1</f>
        <v>7959</v>
      </c>
      <c r="G17" s="350">
        <f t="shared" si="2"/>
        <v>100</v>
      </c>
      <c r="I17" s="331"/>
    </row>
    <row r="18" spans="1:12" ht="13.5" customHeight="1" x14ac:dyDescent="0.25">
      <c r="A18" s="328"/>
      <c r="B18" s="444"/>
      <c r="C18" s="349"/>
      <c r="D18" s="444"/>
      <c r="E18" s="349"/>
      <c r="F18" s="10"/>
      <c r="G18" s="349"/>
      <c r="I18"/>
      <c r="J18"/>
      <c r="K18"/>
      <c r="L18"/>
    </row>
    <row r="19" spans="1:12" s="304" customFormat="1" ht="45" x14ac:dyDescent="0.25">
      <c r="A19" s="429" t="s">
        <v>399</v>
      </c>
      <c r="B19" s="286">
        <f>(B17-B16)/B16*100</f>
        <v>-15.963405526512323</v>
      </c>
      <c r="C19" s="430">
        <f>C17-C16</f>
        <v>1.9271394658460963</v>
      </c>
      <c r="D19" s="286">
        <f>(D17-D16)/D16*100</f>
        <v>-22.297145425938414</v>
      </c>
      <c r="E19" s="430">
        <f>E17-E16</f>
        <v>-1.93970385835771</v>
      </c>
      <c r="F19" s="286">
        <f>(F17-F16)/F16*100</f>
        <v>-18.827129015808261</v>
      </c>
      <c r="G19" s="430">
        <f>G17-G16</f>
        <v>0</v>
      </c>
    </row>
    <row r="20" spans="1:12" s="304" customFormat="1" x14ac:dyDescent="0.25">
      <c r="A20" s="308"/>
      <c r="B20" s="308"/>
      <c r="C20" s="308"/>
      <c r="D20" s="308"/>
      <c r="E20" s="308"/>
      <c r="F20" s="308"/>
      <c r="G20" s="308"/>
    </row>
    <row r="21" spans="1:12" s="304" customFormat="1" ht="6" customHeight="1" x14ac:dyDescent="0.25">
      <c r="A21" s="307"/>
      <c r="B21" s="307"/>
      <c r="C21" s="307"/>
      <c r="D21" s="307"/>
      <c r="E21" s="307"/>
      <c r="F21" s="307"/>
      <c r="G21" s="307"/>
    </row>
    <row r="22" spans="1:12" x14ac:dyDescent="0.25">
      <c r="A22" s="50" t="s">
        <v>534</v>
      </c>
      <c r="J22"/>
      <c r="K22"/>
      <c r="L22"/>
    </row>
    <row r="23" spans="1:12" s="456" customFormat="1" x14ac:dyDescent="0.25">
      <c r="A23" s="50" t="s">
        <v>499</v>
      </c>
    </row>
    <row r="24" spans="1:12" x14ac:dyDescent="0.25">
      <c r="A24" s="50" t="s">
        <v>564</v>
      </c>
      <c r="B24" s="50"/>
      <c r="C24" s="50"/>
      <c r="D24" s="50"/>
      <c r="E24" s="50"/>
      <c r="F24" s="50"/>
      <c r="G24" s="50"/>
      <c r="H24" s="50"/>
      <c r="I24" s="50"/>
      <c r="J24"/>
      <c r="K24"/>
      <c r="L24"/>
    </row>
    <row r="25" spans="1:12" x14ac:dyDescent="0.25">
      <c r="J25"/>
      <c r="K25"/>
      <c r="L25"/>
    </row>
  </sheetData>
  <mergeCells count="5">
    <mergeCell ref="A4:A6"/>
    <mergeCell ref="F4:G5"/>
    <mergeCell ref="B4:E4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zoomScale="106" zoomScaleNormal="106" workbookViewId="0"/>
  </sheetViews>
  <sheetFormatPr defaultColWidth="8.85546875" defaultRowHeight="15" x14ac:dyDescent="0.25"/>
  <cols>
    <col min="1" max="1" width="21.42578125" style="324" customWidth="1"/>
    <col min="2" max="3" width="8.140625" style="324" customWidth="1"/>
    <col min="4" max="4" width="9" style="324" customWidth="1"/>
    <col min="5" max="5" width="7.7109375" style="324" customWidth="1"/>
    <col min="6" max="6" width="8.28515625" style="324" bestFit="1" customWidth="1"/>
    <col min="7" max="7" width="7.42578125" style="324" customWidth="1"/>
    <col min="8" max="8" width="9" style="324" customWidth="1"/>
    <col min="9" max="9" width="8.85546875" style="304" customWidth="1"/>
    <col min="10" max="10" width="11.42578125" style="304" customWidth="1"/>
    <col min="11" max="11" width="7.140625" style="304" customWidth="1"/>
    <col min="12" max="12" width="10" style="304" bestFit="1" customWidth="1"/>
    <col min="13" max="13" width="7.7109375" style="304" bestFit="1" customWidth="1"/>
    <col min="14" max="14" width="10.85546875" style="304" customWidth="1"/>
    <col min="15" max="15" width="9.7109375" style="324" customWidth="1"/>
    <col min="16" max="16" width="9" style="324" bestFit="1" customWidth="1"/>
    <col min="17" max="17" width="8.85546875" style="324" customWidth="1"/>
    <col min="18" max="18" width="8.85546875" style="324"/>
    <col min="19" max="19" width="12.28515625" style="324" customWidth="1"/>
    <col min="20" max="21" width="8.85546875" style="324"/>
    <col min="28" max="16384" width="8.85546875" style="324"/>
  </cols>
  <sheetData>
    <row r="1" spans="1:36" x14ac:dyDescent="0.25">
      <c r="A1" s="324" t="s">
        <v>566</v>
      </c>
    </row>
    <row r="2" spans="1:36" x14ac:dyDescent="0.25">
      <c r="A2" s="319" t="s">
        <v>355</v>
      </c>
      <c r="J2" s="320"/>
      <c r="K2" s="286"/>
    </row>
    <row r="3" spans="1:36" x14ac:dyDescent="0.25">
      <c r="A3" s="456"/>
      <c r="J3" s="320"/>
      <c r="K3" s="286"/>
      <c r="P3" s="325"/>
      <c r="Q3" s="325"/>
    </row>
    <row r="4" spans="1:36" x14ac:dyDescent="0.25">
      <c r="A4" s="720" t="s">
        <v>113</v>
      </c>
      <c r="B4" s="679" t="s">
        <v>105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91" t="s">
        <v>0</v>
      </c>
      <c r="Q4" s="691"/>
    </row>
    <row r="5" spans="1:36" x14ac:dyDescent="0.25">
      <c r="A5" s="709"/>
      <c r="B5" s="679" t="s">
        <v>139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721"/>
      <c r="Q5" s="721"/>
    </row>
    <row r="6" spans="1:36" x14ac:dyDescent="0.25">
      <c r="A6" s="709"/>
      <c r="B6" s="644" t="s">
        <v>138</v>
      </c>
      <c r="C6" s="644"/>
      <c r="D6" s="689" t="s">
        <v>137</v>
      </c>
      <c r="E6" s="689"/>
      <c r="F6" s="689" t="s">
        <v>136</v>
      </c>
      <c r="G6" s="689"/>
      <c r="H6" s="731" t="s">
        <v>135</v>
      </c>
      <c r="I6" s="731"/>
      <c r="J6" s="729" t="s">
        <v>134</v>
      </c>
      <c r="K6" s="729"/>
      <c r="L6" s="729" t="s">
        <v>133</v>
      </c>
      <c r="M6" s="729"/>
      <c r="N6" s="730" t="s">
        <v>132</v>
      </c>
      <c r="O6" s="730"/>
      <c r="P6" s="692"/>
      <c r="Q6" s="692"/>
    </row>
    <row r="7" spans="1:36" x14ac:dyDescent="0.25">
      <c r="A7" s="697"/>
      <c r="B7" s="263" t="s">
        <v>131</v>
      </c>
      <c r="C7" s="263" t="s">
        <v>116</v>
      </c>
      <c r="D7" s="263" t="s">
        <v>131</v>
      </c>
      <c r="E7" s="263" t="s">
        <v>116</v>
      </c>
      <c r="F7" s="263" t="s">
        <v>131</v>
      </c>
      <c r="G7" s="263" t="s">
        <v>116</v>
      </c>
      <c r="H7" s="263" t="s">
        <v>131</v>
      </c>
      <c r="I7" s="540" t="s">
        <v>116</v>
      </c>
      <c r="J7" s="540" t="s">
        <v>131</v>
      </c>
      <c r="K7" s="540" t="s">
        <v>116</v>
      </c>
      <c r="L7" s="540" t="s">
        <v>131</v>
      </c>
      <c r="M7" s="540" t="s">
        <v>116</v>
      </c>
      <c r="N7" s="540" t="s">
        <v>131</v>
      </c>
      <c r="O7" s="263" t="s">
        <v>116</v>
      </c>
      <c r="P7" s="263" t="s">
        <v>131</v>
      </c>
      <c r="Q7" s="263" t="s">
        <v>116</v>
      </c>
    </row>
    <row r="8" spans="1:36" x14ac:dyDescent="0.25">
      <c r="A8" s="327"/>
      <c r="B8" s="327"/>
      <c r="C8" s="327"/>
      <c r="D8" s="328"/>
      <c r="E8" s="328"/>
      <c r="F8" s="328"/>
      <c r="G8" s="328"/>
      <c r="H8" s="352"/>
      <c r="I8" s="570"/>
      <c r="J8" s="570"/>
      <c r="K8" s="570"/>
      <c r="L8" s="570"/>
      <c r="M8" s="570"/>
      <c r="N8" s="570"/>
      <c r="O8" s="352"/>
      <c r="P8" s="327"/>
    </row>
    <row r="9" spans="1:36" x14ac:dyDescent="0.25">
      <c r="A9" s="329">
        <v>2013</v>
      </c>
      <c r="B9" s="138">
        <v>18</v>
      </c>
      <c r="C9" s="349">
        <f t="shared" ref="C9:C18" si="0">B9/$P9*100</f>
        <v>9.4106821698941821E-3</v>
      </c>
      <c r="D9" s="138">
        <v>9044</v>
      </c>
      <c r="E9" s="349">
        <f t="shared" ref="E9:E18" si="1">D9/$P9*100</f>
        <v>4.7283449746957213</v>
      </c>
      <c r="F9" s="138">
        <v>35158</v>
      </c>
      <c r="G9" s="349">
        <f t="shared" ref="G9:G18" si="2">F9/$P9*100</f>
        <v>18.381153540507757</v>
      </c>
      <c r="H9" s="138">
        <v>55700</v>
      </c>
      <c r="I9" s="350">
        <f t="shared" ref="I9:I18" si="3">H9/$P9*100</f>
        <v>29.120833159061444</v>
      </c>
      <c r="J9" s="213">
        <v>50337</v>
      </c>
      <c r="K9" s="350">
        <f t="shared" ref="K9:K18" si="4">J9/$P9*100</f>
        <v>26.316972688109079</v>
      </c>
      <c r="L9" s="213">
        <v>26767</v>
      </c>
      <c r="M9" s="350">
        <f t="shared" ref="M9:M18" si="5">L9/$P9*100</f>
        <v>13.994207202308754</v>
      </c>
      <c r="N9" s="213">
        <v>14248</v>
      </c>
      <c r="O9" s="349">
        <f t="shared" ref="O9:O18" si="6">N9/$P9*100</f>
        <v>7.4490777531473498</v>
      </c>
      <c r="P9" s="138">
        <v>191272</v>
      </c>
      <c r="Q9" s="334">
        <f t="shared" ref="Q9:Q18" si="7">P9/$P9*100</f>
        <v>100</v>
      </c>
      <c r="S9" s="331"/>
    </row>
    <row r="10" spans="1:36" x14ac:dyDescent="0.25">
      <c r="A10" s="329">
        <v>2014</v>
      </c>
      <c r="B10" s="138">
        <v>6</v>
      </c>
      <c r="C10" s="349">
        <f t="shared" si="0"/>
        <v>3.7335258173310268E-3</v>
      </c>
      <c r="D10" s="138">
        <v>6964</v>
      </c>
      <c r="E10" s="349">
        <f t="shared" si="1"/>
        <v>4.3333789653155455</v>
      </c>
      <c r="F10" s="138">
        <v>28160</v>
      </c>
      <c r="G10" s="349">
        <f t="shared" si="2"/>
        <v>17.522681169340288</v>
      </c>
      <c r="H10" s="138">
        <v>46375</v>
      </c>
      <c r="I10" s="350">
        <f t="shared" si="3"/>
        <v>28.857043296454393</v>
      </c>
      <c r="J10" s="213">
        <v>43330</v>
      </c>
      <c r="K10" s="350">
        <f t="shared" si="4"/>
        <v>26.962278944158896</v>
      </c>
      <c r="L10" s="213">
        <v>22970</v>
      </c>
      <c r="M10" s="350">
        <f t="shared" si="5"/>
        <v>14.293181337348948</v>
      </c>
      <c r="N10" s="213">
        <v>12901</v>
      </c>
      <c r="O10" s="349">
        <f t="shared" si="6"/>
        <v>8.0277027615645959</v>
      </c>
      <c r="P10" s="138">
        <f>B10+D10+F10+H10+J10+L10+N10</f>
        <v>160706</v>
      </c>
      <c r="Q10" s="334">
        <f t="shared" si="7"/>
        <v>100</v>
      </c>
      <c r="S10" s="331"/>
    </row>
    <row r="11" spans="1:36" x14ac:dyDescent="0.25">
      <c r="A11" s="329">
        <v>2015</v>
      </c>
      <c r="B11" s="138">
        <v>4</v>
      </c>
      <c r="C11" s="349">
        <f t="shared" si="0"/>
        <v>2.8297949106138535E-3</v>
      </c>
      <c r="D11" s="138">
        <v>5419</v>
      </c>
      <c r="E11" s="349">
        <f t="shared" si="1"/>
        <v>3.8336646551541174</v>
      </c>
      <c r="F11" s="138">
        <v>23764</v>
      </c>
      <c r="G11" s="349">
        <f t="shared" si="2"/>
        <v>16.811811563956901</v>
      </c>
      <c r="H11" s="138">
        <v>40405</v>
      </c>
      <c r="I11" s="350">
        <f t="shared" si="3"/>
        <v>28.584465840838185</v>
      </c>
      <c r="J11" s="213">
        <v>38905</v>
      </c>
      <c r="K11" s="350">
        <f t="shared" si="4"/>
        <v>27.523292749357992</v>
      </c>
      <c r="L11" s="213">
        <v>20852</v>
      </c>
      <c r="M11" s="350">
        <f t="shared" si="5"/>
        <v>14.751720869030017</v>
      </c>
      <c r="N11" s="213">
        <v>12004</v>
      </c>
      <c r="O11" s="349">
        <f t="shared" si="6"/>
        <v>8.4922145267521731</v>
      </c>
      <c r="P11" s="138">
        <v>141353</v>
      </c>
      <c r="Q11" s="351">
        <f t="shared" si="7"/>
        <v>100</v>
      </c>
      <c r="S11" s="331"/>
    </row>
    <row r="12" spans="1:36" x14ac:dyDescent="0.25">
      <c r="A12" s="329">
        <v>2016</v>
      </c>
      <c r="B12" s="138">
        <v>6</v>
      </c>
      <c r="C12" s="349">
        <f t="shared" si="0"/>
        <v>4.9786333651412685E-3</v>
      </c>
      <c r="D12" s="138">
        <v>4105</v>
      </c>
      <c r="E12" s="349">
        <f t="shared" si="1"/>
        <v>3.4062149939841508</v>
      </c>
      <c r="F12" s="138">
        <v>19503</v>
      </c>
      <c r="G12" s="349">
        <f t="shared" si="2"/>
        <v>16.183047753391694</v>
      </c>
      <c r="H12" s="138">
        <v>33804</v>
      </c>
      <c r="I12" s="350">
        <f t="shared" si="3"/>
        <v>28.049620379205908</v>
      </c>
      <c r="J12" s="213">
        <v>33827</v>
      </c>
      <c r="K12" s="350">
        <f t="shared" si="4"/>
        <v>28.068705140438947</v>
      </c>
      <c r="L12" s="213">
        <v>18631</v>
      </c>
      <c r="M12" s="350">
        <f t="shared" si="5"/>
        <v>15.459486370991163</v>
      </c>
      <c r="N12" s="213">
        <v>10639</v>
      </c>
      <c r="O12" s="349">
        <f t="shared" si="6"/>
        <v>8.8279467286229938</v>
      </c>
      <c r="P12" s="138">
        <v>120515</v>
      </c>
      <c r="Q12" s="334">
        <f t="shared" si="7"/>
        <v>100</v>
      </c>
      <c r="S12" s="331"/>
    </row>
    <row r="13" spans="1:36" x14ac:dyDescent="0.25">
      <c r="A13" s="329">
        <v>2017</v>
      </c>
      <c r="B13" s="138">
        <v>7</v>
      </c>
      <c r="C13" s="349">
        <f t="shared" si="0"/>
        <v>6.3660670437803522E-3</v>
      </c>
      <c r="D13" s="138">
        <v>3598</v>
      </c>
      <c r="E13" s="349">
        <f t="shared" si="1"/>
        <v>3.2721584605031011</v>
      </c>
      <c r="F13" s="138">
        <v>16987</v>
      </c>
      <c r="G13" s="349">
        <f t="shared" si="2"/>
        <v>15.448625838956692</v>
      </c>
      <c r="H13" s="138">
        <v>30640</v>
      </c>
      <c r="I13" s="350">
        <f t="shared" si="3"/>
        <v>27.865184888775712</v>
      </c>
      <c r="J13" s="213">
        <v>31121</v>
      </c>
      <c r="K13" s="350">
        <f t="shared" si="4"/>
        <v>28.302624638498337</v>
      </c>
      <c r="L13" s="213">
        <v>17694</v>
      </c>
      <c r="M13" s="350">
        <f t="shared" si="5"/>
        <v>16.091598610378508</v>
      </c>
      <c r="N13" s="213">
        <v>9911</v>
      </c>
      <c r="O13" s="349">
        <f t="shared" si="6"/>
        <v>9.0134414958438676</v>
      </c>
      <c r="P13" s="138">
        <v>109958</v>
      </c>
      <c r="Q13" s="334">
        <f t="shared" si="7"/>
        <v>100</v>
      </c>
      <c r="S13" s="331"/>
    </row>
    <row r="14" spans="1:36" x14ac:dyDescent="0.25">
      <c r="A14" s="329">
        <v>2018</v>
      </c>
      <c r="B14" s="28">
        <v>0</v>
      </c>
      <c r="C14" s="45">
        <f t="shared" si="0"/>
        <v>0</v>
      </c>
      <c r="D14" s="138">
        <v>3189</v>
      </c>
      <c r="E14" s="349">
        <f t="shared" si="1"/>
        <v>3.1078236463571511</v>
      </c>
      <c r="F14" s="138">
        <v>15606</v>
      </c>
      <c r="G14" s="349">
        <f t="shared" si="2"/>
        <v>15.208747514910536</v>
      </c>
      <c r="H14" s="138">
        <v>27873</v>
      </c>
      <c r="I14" s="350">
        <f t="shared" si="3"/>
        <v>27.163489650333293</v>
      </c>
      <c r="J14" s="213">
        <v>29415</v>
      </c>
      <c r="K14" s="350">
        <f t="shared" si="4"/>
        <v>28.666237866916148</v>
      </c>
      <c r="L14" s="213">
        <v>17168</v>
      </c>
      <c r="M14" s="350">
        <f t="shared" si="5"/>
        <v>16.730986629244143</v>
      </c>
      <c r="N14" s="213">
        <v>9361</v>
      </c>
      <c r="O14" s="349">
        <f t="shared" si="6"/>
        <v>9.1227146922387252</v>
      </c>
      <c r="P14" s="138">
        <v>102612</v>
      </c>
      <c r="Q14" s="334">
        <f t="shared" si="7"/>
        <v>100</v>
      </c>
      <c r="S14" s="331"/>
    </row>
    <row r="15" spans="1:36" x14ac:dyDescent="0.25">
      <c r="A15" s="329" t="s">
        <v>521</v>
      </c>
      <c r="B15" s="138">
        <v>1</v>
      </c>
      <c r="C15" s="45">
        <f t="shared" si="0"/>
        <v>1.0387451958034693E-3</v>
      </c>
      <c r="D15" s="138">
        <v>2868</v>
      </c>
      <c r="E15" s="349">
        <f t="shared" si="1"/>
        <v>2.9791212215643506</v>
      </c>
      <c r="F15" s="138">
        <v>14690</v>
      </c>
      <c r="G15" s="349">
        <f t="shared" si="2"/>
        <v>15.259166926352966</v>
      </c>
      <c r="H15" s="138">
        <v>25511</v>
      </c>
      <c r="I15" s="350">
        <f t="shared" si="3"/>
        <v>26.499428690142306</v>
      </c>
      <c r="J15" s="213">
        <v>27743</v>
      </c>
      <c r="K15" s="350">
        <f t="shared" si="4"/>
        <v>28.817907967175653</v>
      </c>
      <c r="L15" s="213">
        <v>16263</v>
      </c>
      <c r="M15" s="350">
        <f t="shared" si="5"/>
        <v>16.893113119351824</v>
      </c>
      <c r="N15" s="213">
        <v>9193</v>
      </c>
      <c r="O15" s="349">
        <f t="shared" si="6"/>
        <v>9.549184585021294</v>
      </c>
      <c r="P15" s="138">
        <v>96270</v>
      </c>
      <c r="Q15" s="334">
        <f t="shared" si="7"/>
        <v>100</v>
      </c>
      <c r="S15" s="331"/>
    </row>
    <row r="16" spans="1:36" s="419" customFormat="1" x14ac:dyDescent="0.25">
      <c r="A16" s="329">
        <v>2020</v>
      </c>
      <c r="B16" s="138">
        <v>2</v>
      </c>
      <c r="C16" s="45">
        <f t="shared" si="0"/>
        <v>2.8937697138061752E-3</v>
      </c>
      <c r="D16" s="138">
        <v>1861</v>
      </c>
      <c r="E16" s="349">
        <f t="shared" si="1"/>
        <v>2.692652718696646</v>
      </c>
      <c r="F16" s="138">
        <v>10262</v>
      </c>
      <c r="G16" s="349">
        <f t="shared" si="2"/>
        <v>14.847932401539484</v>
      </c>
      <c r="H16" s="138">
        <v>17767</v>
      </c>
      <c r="I16" s="350">
        <f t="shared" si="3"/>
        <v>25.706803252597162</v>
      </c>
      <c r="J16" s="213">
        <v>20025</v>
      </c>
      <c r="K16" s="350">
        <f t="shared" si="4"/>
        <v>28.973869259484331</v>
      </c>
      <c r="L16" s="213">
        <v>12189</v>
      </c>
      <c r="M16" s="350">
        <f t="shared" si="5"/>
        <v>17.636079520791736</v>
      </c>
      <c r="N16" s="213">
        <v>7008</v>
      </c>
      <c r="O16" s="349">
        <f t="shared" si="6"/>
        <v>10.139769077176839</v>
      </c>
      <c r="P16" s="138">
        <v>69114</v>
      </c>
      <c r="Q16" s="334">
        <f t="shared" si="7"/>
        <v>100</v>
      </c>
      <c r="S16" s="33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456" customFormat="1" x14ac:dyDescent="0.25">
      <c r="A17" s="329" t="s">
        <v>567</v>
      </c>
      <c r="B17" s="28">
        <v>0</v>
      </c>
      <c r="C17" s="45">
        <f t="shared" si="0"/>
        <v>0</v>
      </c>
      <c r="D17" s="138">
        <v>1978</v>
      </c>
      <c r="E17" s="349">
        <f t="shared" si="1"/>
        <v>3.2192438520254543</v>
      </c>
      <c r="F17" s="138">
        <v>8981</v>
      </c>
      <c r="G17" s="349">
        <f t="shared" si="2"/>
        <v>14.616799309929529</v>
      </c>
      <c r="H17" s="138">
        <v>14555</v>
      </c>
      <c r="I17" s="350">
        <f t="shared" si="3"/>
        <v>23.688621974838465</v>
      </c>
      <c r="J17" s="213">
        <v>16001</v>
      </c>
      <c r="K17" s="350">
        <f t="shared" si="4"/>
        <v>26.042022687694288</v>
      </c>
      <c r="L17" s="213">
        <v>10332</v>
      </c>
      <c r="M17" s="350">
        <f t="shared" si="5"/>
        <v>16.815585176505053</v>
      </c>
      <c r="N17" s="213">
        <v>7106</v>
      </c>
      <c r="O17" s="349">
        <f t="shared" si="6"/>
        <v>11.565190501765864</v>
      </c>
      <c r="P17" s="138">
        <v>61443</v>
      </c>
      <c r="Q17" s="334">
        <f t="shared" si="7"/>
        <v>100</v>
      </c>
      <c r="R17"/>
      <c r="S17" s="331"/>
      <c r="T17" s="33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456" customFormat="1" x14ac:dyDescent="0.25">
      <c r="A18" s="329" t="s">
        <v>519</v>
      </c>
      <c r="B18" s="28">
        <v>0</v>
      </c>
      <c r="C18" s="45">
        <f t="shared" si="0"/>
        <v>0</v>
      </c>
      <c r="D18" s="138">
        <v>1464</v>
      </c>
      <c r="E18" s="349">
        <f t="shared" si="1"/>
        <v>2.9107103803407761</v>
      </c>
      <c r="F18" s="138">
        <v>6206</v>
      </c>
      <c r="G18" s="349">
        <f t="shared" si="2"/>
        <v>12.338708074040202</v>
      </c>
      <c r="H18" s="138">
        <v>9708</v>
      </c>
      <c r="I18" s="350">
        <f t="shared" si="3"/>
        <v>19.301349981112192</v>
      </c>
      <c r="J18" s="213">
        <v>10894</v>
      </c>
      <c r="K18" s="350">
        <f t="shared" si="4"/>
        <v>21.659343499612302</v>
      </c>
      <c r="L18" s="213">
        <v>7327</v>
      </c>
      <c r="M18" s="350">
        <f t="shared" si="5"/>
        <v>14.567469232757421</v>
      </c>
      <c r="N18" s="213">
        <v>5922</v>
      </c>
      <c r="O18" s="349">
        <f t="shared" si="6"/>
        <v>11.774062071296498</v>
      </c>
      <c r="P18" s="138">
        <v>50297</v>
      </c>
      <c r="Q18" s="334">
        <f t="shared" si="7"/>
        <v>100</v>
      </c>
      <c r="R18"/>
      <c r="S18" s="331"/>
      <c r="T18" s="33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4.5" customHeight="1" x14ac:dyDescent="0.25">
      <c r="A19" s="329"/>
      <c r="B19" s="5"/>
      <c r="C19" s="349"/>
      <c r="D19" s="138"/>
      <c r="E19" s="349"/>
      <c r="F19" s="138"/>
      <c r="G19" s="349"/>
      <c r="H19" s="138"/>
      <c r="I19" s="350"/>
      <c r="J19" s="213"/>
      <c r="K19" s="350"/>
      <c r="L19" s="213"/>
      <c r="M19" s="350"/>
      <c r="N19" s="213"/>
      <c r="O19" s="349"/>
      <c r="P19" s="138"/>
      <c r="Q19" s="334"/>
    </row>
    <row r="20" spans="1:36" s="304" customFormat="1" ht="45.75" customHeight="1" x14ac:dyDescent="0.25">
      <c r="A20" s="571" t="s">
        <v>569</v>
      </c>
      <c r="B20" s="401">
        <v>0</v>
      </c>
      <c r="C20" s="401">
        <f>C18-C17</f>
        <v>0</v>
      </c>
      <c r="D20" s="401">
        <f>(D18-D17)/D17*100</f>
        <v>-25.985844287158745</v>
      </c>
      <c r="E20" s="401">
        <f>E18-E17</f>
        <v>-0.30853347168467815</v>
      </c>
      <c r="F20" s="401">
        <f>(F18-F17)/F17*100</f>
        <v>-30.898563634339162</v>
      </c>
      <c r="G20" s="401">
        <f>G18-G17</f>
        <v>-2.2780912358893275</v>
      </c>
      <c r="H20" s="401">
        <f>(H18-H17)/H17*100</f>
        <v>-33.301271040879421</v>
      </c>
      <c r="I20" s="401">
        <f>I18-I17</f>
        <v>-4.387271993726273</v>
      </c>
      <c r="J20" s="401">
        <f>(J18-J17)/J17*100</f>
        <v>-31.916755202799823</v>
      </c>
      <c r="K20" s="401">
        <f>K18-K17</f>
        <v>-4.3826791880819869</v>
      </c>
      <c r="L20" s="401">
        <f>(L18-L17)/L17*100</f>
        <v>-29.084397986837011</v>
      </c>
      <c r="M20" s="401">
        <f>M18-M17</f>
        <v>-2.2481159437476315</v>
      </c>
      <c r="N20" s="401">
        <f>(N18-N17)/N17*100</f>
        <v>-16.66197579510273</v>
      </c>
      <c r="O20" s="401">
        <f>O18-O17</f>
        <v>0.20887156953063446</v>
      </c>
      <c r="P20" s="401">
        <f>(P18-P17)/P17*100</f>
        <v>-18.140390280422505</v>
      </c>
      <c r="Q20" s="401">
        <f>Q18-Q17</f>
        <v>0</v>
      </c>
      <c r="V20"/>
      <c r="W20"/>
      <c r="X20"/>
      <c r="Y20"/>
      <c r="Z20"/>
      <c r="AA20"/>
    </row>
    <row r="21" spans="1:36" s="326" customFormat="1" ht="4.5" customHeight="1" x14ac:dyDescent="0.25">
      <c r="A21" s="325"/>
      <c r="B21" s="325"/>
      <c r="C21" s="325"/>
      <c r="D21" s="325"/>
      <c r="E21" s="325"/>
      <c r="F21" s="325"/>
      <c r="G21" s="325"/>
      <c r="H21" s="325"/>
      <c r="I21" s="308"/>
      <c r="J21" s="308"/>
      <c r="K21" s="308"/>
      <c r="L21" s="308"/>
      <c r="M21" s="308"/>
      <c r="N21" s="308"/>
      <c r="O21" s="325"/>
      <c r="P21" s="325"/>
      <c r="Q21" s="325"/>
      <c r="R21" s="324"/>
      <c r="S21" s="324"/>
      <c r="V21"/>
      <c r="W21"/>
      <c r="X21"/>
      <c r="Y21"/>
      <c r="Z21"/>
      <c r="AA21"/>
    </row>
    <row r="22" spans="1:36" s="326" customFormat="1" ht="4.5" customHeight="1" x14ac:dyDescent="0.25">
      <c r="I22" s="307"/>
      <c r="J22" s="307"/>
      <c r="K22" s="307"/>
      <c r="L22" s="307"/>
      <c r="M22" s="307"/>
      <c r="N22" s="307"/>
      <c r="R22" s="456"/>
      <c r="S22" s="456"/>
      <c r="V22" s="456"/>
      <c r="W22" s="456"/>
      <c r="X22" s="456"/>
      <c r="Y22" s="456"/>
      <c r="Z22" s="456"/>
      <c r="AA22" s="456"/>
    </row>
    <row r="23" spans="1:36" ht="12.75" customHeight="1" x14ac:dyDescent="0.25">
      <c r="A23" s="50" t="s">
        <v>534</v>
      </c>
      <c r="B23" s="456"/>
      <c r="C23" s="456"/>
      <c r="D23" s="456"/>
      <c r="E23" s="456"/>
      <c r="F23" s="456"/>
      <c r="G23" s="456"/>
      <c r="H23"/>
      <c r="I23"/>
      <c r="J23"/>
      <c r="K23"/>
      <c r="L23"/>
      <c r="M23"/>
      <c r="O23"/>
    </row>
    <row r="24" spans="1:36" s="456" customFormat="1" ht="12.75" customHeight="1" x14ac:dyDescent="0.25">
      <c r="A24" s="50" t="s">
        <v>499</v>
      </c>
      <c r="N24" s="304"/>
    </row>
    <row r="25" spans="1:36" ht="12.75" customHeight="1" x14ac:dyDescent="0.25">
      <c r="A25" s="50" t="s">
        <v>568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/>
      <c r="M25"/>
      <c r="O25"/>
      <c r="P25"/>
      <c r="Q25"/>
    </row>
    <row r="26" spans="1:36" ht="12.75" customHeight="1" x14ac:dyDescent="0.25">
      <c r="A26" s="50" t="s">
        <v>570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M26"/>
      <c r="O26"/>
      <c r="P26"/>
      <c r="Q26"/>
    </row>
    <row r="27" spans="1:36" ht="12.75" customHeight="1" x14ac:dyDescent="0.25">
      <c r="A27" s="50" t="s">
        <v>571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O27"/>
      <c r="P27"/>
      <c r="Q27"/>
      <c r="R27"/>
      <c r="S27"/>
      <c r="T27"/>
      <c r="U27"/>
    </row>
  </sheetData>
  <mergeCells count="10">
    <mergeCell ref="A4:A7"/>
    <mergeCell ref="P4:Q6"/>
    <mergeCell ref="D6:E6"/>
    <mergeCell ref="F6:G6"/>
    <mergeCell ref="J6:K6"/>
    <mergeCell ref="L6:M6"/>
    <mergeCell ref="N6:O6"/>
    <mergeCell ref="B4:O4"/>
    <mergeCell ref="B5:O5"/>
    <mergeCell ref="H6:I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/>
  </sheetViews>
  <sheetFormatPr defaultColWidth="8.85546875" defaultRowHeight="15" x14ac:dyDescent="0.25"/>
  <cols>
    <col min="1" max="1" width="13.28515625" style="324" customWidth="1"/>
    <col min="2" max="2" width="7.140625" style="324" bestFit="1" customWidth="1"/>
    <col min="3" max="3" width="9.42578125" style="324" bestFit="1" customWidth="1"/>
    <col min="4" max="4" width="6.5703125" style="324" bestFit="1" customWidth="1"/>
    <col min="5" max="5" width="7.140625" style="324" bestFit="1" customWidth="1"/>
    <col min="6" max="6" width="9.42578125" style="324" bestFit="1" customWidth="1"/>
    <col min="7" max="7" width="6.5703125" style="324" bestFit="1" customWidth="1"/>
    <col min="8" max="8" width="7.140625" style="324" bestFit="1" customWidth="1"/>
    <col min="9" max="9" width="9.42578125" style="324" bestFit="1" customWidth="1"/>
    <col min="10" max="10" width="6.5703125" style="324" bestFit="1" customWidth="1"/>
    <col min="11" max="16384" width="8.85546875" style="324"/>
  </cols>
  <sheetData>
    <row r="1" spans="1:13" x14ac:dyDescent="0.25">
      <c r="A1" s="324" t="s">
        <v>572</v>
      </c>
    </row>
    <row r="2" spans="1:13" x14ac:dyDescent="0.25">
      <c r="A2" s="319" t="s">
        <v>372</v>
      </c>
    </row>
    <row r="3" spans="1:13" x14ac:dyDescent="0.25">
      <c r="A3" s="308"/>
      <c r="B3" s="325"/>
      <c r="C3" s="325"/>
      <c r="D3" s="325"/>
      <c r="E3" s="325"/>
      <c r="F3" s="325"/>
      <c r="G3" s="325"/>
      <c r="H3" s="325"/>
      <c r="I3" s="325"/>
      <c r="J3" s="325"/>
    </row>
    <row r="4" spans="1:13" x14ac:dyDescent="0.25">
      <c r="A4" s="691" t="s">
        <v>33</v>
      </c>
      <c r="B4" s="689" t="s">
        <v>143</v>
      </c>
      <c r="C4" s="689"/>
      <c r="D4" s="689"/>
      <c r="E4" s="689"/>
      <c r="F4" s="689"/>
      <c r="G4" s="689"/>
      <c r="H4" s="689"/>
      <c r="I4" s="689"/>
      <c r="J4" s="689"/>
    </row>
    <row r="5" spans="1:13" x14ac:dyDescent="0.25">
      <c r="A5" s="721"/>
      <c r="B5" s="679" t="s">
        <v>142</v>
      </c>
      <c r="C5" s="679"/>
      <c r="D5" s="679"/>
      <c r="E5" s="679" t="s">
        <v>141</v>
      </c>
      <c r="F5" s="679"/>
      <c r="G5" s="679"/>
      <c r="H5" s="679" t="s">
        <v>0</v>
      </c>
      <c r="I5" s="679"/>
      <c r="J5" s="679"/>
    </row>
    <row r="6" spans="1:13" x14ac:dyDescent="0.25">
      <c r="A6" s="692"/>
      <c r="B6" s="260" t="s">
        <v>106</v>
      </c>
      <c r="C6" s="260" t="s">
        <v>107</v>
      </c>
      <c r="D6" s="260" t="s">
        <v>0</v>
      </c>
      <c r="E6" s="260" t="s">
        <v>106</v>
      </c>
      <c r="F6" s="260" t="s">
        <v>107</v>
      </c>
      <c r="G6" s="260" t="s">
        <v>0</v>
      </c>
      <c r="H6" s="260" t="s">
        <v>106</v>
      </c>
      <c r="I6" s="260" t="s">
        <v>107</v>
      </c>
      <c r="J6" s="260" t="s">
        <v>0</v>
      </c>
    </row>
    <row r="7" spans="1:13" s="456" customFormat="1" ht="6" customHeight="1" x14ac:dyDescent="0.25">
      <c r="A7" s="646"/>
      <c r="B7" s="645"/>
      <c r="C7" s="645"/>
      <c r="D7" s="645"/>
      <c r="E7" s="645"/>
      <c r="F7" s="645"/>
      <c r="G7" s="645"/>
      <c r="H7" s="645"/>
      <c r="I7" s="645"/>
      <c r="J7" s="645"/>
    </row>
    <row r="8" spans="1:13" x14ac:dyDescent="0.25">
      <c r="A8" s="329">
        <v>2013</v>
      </c>
      <c r="B8" s="324">
        <v>46</v>
      </c>
      <c r="C8" s="324">
        <v>46</v>
      </c>
      <c r="D8" s="304">
        <v>46</v>
      </c>
      <c r="E8" s="304">
        <v>40</v>
      </c>
      <c r="F8" s="324">
        <v>41</v>
      </c>
      <c r="G8" s="304">
        <v>41</v>
      </c>
      <c r="H8" s="324">
        <v>46</v>
      </c>
      <c r="I8" s="324">
        <v>46</v>
      </c>
      <c r="J8" s="324">
        <v>46</v>
      </c>
    </row>
    <row r="9" spans="1:13" x14ac:dyDescent="0.25">
      <c r="A9" s="329">
        <v>2014</v>
      </c>
      <c r="B9" s="324">
        <v>47</v>
      </c>
      <c r="C9" s="324">
        <v>47</v>
      </c>
      <c r="D9" s="304">
        <v>47</v>
      </c>
      <c r="E9" s="304">
        <v>41</v>
      </c>
      <c r="F9" s="324">
        <v>41</v>
      </c>
      <c r="G9" s="304">
        <v>41</v>
      </c>
      <c r="H9" s="324">
        <v>46</v>
      </c>
      <c r="I9" s="324">
        <v>46</v>
      </c>
      <c r="J9" s="324">
        <v>46</v>
      </c>
    </row>
    <row r="10" spans="1:13" x14ac:dyDescent="0.25">
      <c r="A10" s="329">
        <v>2015</v>
      </c>
      <c r="B10" s="324">
        <v>47</v>
      </c>
      <c r="C10" s="324">
        <v>47</v>
      </c>
      <c r="D10" s="304">
        <v>47</v>
      </c>
      <c r="E10" s="304">
        <v>41</v>
      </c>
      <c r="F10" s="324">
        <v>43</v>
      </c>
      <c r="G10" s="304">
        <v>42</v>
      </c>
      <c r="H10" s="324">
        <v>47</v>
      </c>
      <c r="I10" s="324">
        <v>47</v>
      </c>
      <c r="J10" s="324">
        <v>47</v>
      </c>
    </row>
    <row r="11" spans="1:13" x14ac:dyDescent="0.25">
      <c r="A11" s="329">
        <v>2016</v>
      </c>
      <c r="B11" s="324">
        <v>48</v>
      </c>
      <c r="C11" s="324">
        <v>48</v>
      </c>
      <c r="D11" s="304">
        <v>48</v>
      </c>
      <c r="E11" s="304">
        <v>42</v>
      </c>
      <c r="F11" s="324">
        <v>43</v>
      </c>
      <c r="G11" s="304">
        <v>43</v>
      </c>
      <c r="H11" s="324">
        <v>47</v>
      </c>
      <c r="I11" s="324">
        <v>47</v>
      </c>
      <c r="J11" s="324">
        <v>47</v>
      </c>
    </row>
    <row r="12" spans="1:13" x14ac:dyDescent="0.25">
      <c r="A12" s="329">
        <v>2017</v>
      </c>
      <c r="B12" s="324">
        <v>48</v>
      </c>
      <c r="C12" s="324">
        <v>48</v>
      </c>
      <c r="D12" s="304">
        <v>48</v>
      </c>
      <c r="E12" s="304">
        <v>42</v>
      </c>
      <c r="F12" s="324">
        <v>44</v>
      </c>
      <c r="G12" s="304">
        <v>43</v>
      </c>
      <c r="H12" s="324">
        <v>47</v>
      </c>
      <c r="I12" s="324">
        <v>47</v>
      </c>
      <c r="J12" s="324">
        <v>47</v>
      </c>
      <c r="K12" s="456"/>
      <c r="L12" s="456"/>
      <c r="M12" s="456"/>
    </row>
    <row r="13" spans="1:13" x14ac:dyDescent="0.25">
      <c r="A13" s="329">
        <v>2018</v>
      </c>
      <c r="B13" s="324">
        <v>48</v>
      </c>
      <c r="C13" s="324">
        <v>48</v>
      </c>
      <c r="D13" s="304">
        <v>48</v>
      </c>
      <c r="E13" s="304">
        <v>43</v>
      </c>
      <c r="F13" s="324">
        <v>45</v>
      </c>
      <c r="G13" s="304">
        <v>44</v>
      </c>
      <c r="H13" s="324">
        <v>48</v>
      </c>
      <c r="I13" s="324">
        <v>48</v>
      </c>
      <c r="J13" s="324">
        <v>48</v>
      </c>
      <c r="K13" s="456"/>
      <c r="L13" s="456"/>
      <c r="M13" s="456"/>
    </row>
    <row r="14" spans="1:13" x14ac:dyDescent="0.25">
      <c r="A14" s="329">
        <v>2019</v>
      </c>
      <c r="B14" s="324">
        <v>48</v>
      </c>
      <c r="C14" s="324">
        <v>48</v>
      </c>
      <c r="D14" s="304">
        <v>48</v>
      </c>
      <c r="E14" s="304">
        <v>43</v>
      </c>
      <c r="F14" s="304">
        <v>45</v>
      </c>
      <c r="G14" s="304">
        <v>44</v>
      </c>
      <c r="H14" s="304">
        <v>48</v>
      </c>
      <c r="I14" s="304">
        <v>48</v>
      </c>
      <c r="J14" s="304">
        <v>48</v>
      </c>
      <c r="K14" s="456"/>
      <c r="L14" s="456"/>
      <c r="M14" s="456"/>
    </row>
    <row r="15" spans="1:13" s="419" customFormat="1" x14ac:dyDescent="0.25">
      <c r="A15" s="329">
        <v>2020</v>
      </c>
      <c r="B15" s="419">
        <v>49</v>
      </c>
      <c r="C15" s="419">
        <v>49</v>
      </c>
      <c r="D15" s="419">
        <v>49</v>
      </c>
      <c r="E15" s="304">
        <v>44</v>
      </c>
      <c r="F15" s="304">
        <v>46</v>
      </c>
      <c r="G15" s="304">
        <v>45</v>
      </c>
      <c r="H15" s="304">
        <v>48</v>
      </c>
      <c r="I15" s="304">
        <v>48</v>
      </c>
      <c r="J15" s="304">
        <v>48</v>
      </c>
      <c r="K15" s="456"/>
      <c r="L15" s="456"/>
      <c r="M15" s="456"/>
    </row>
    <row r="16" spans="1:13" s="456" customFormat="1" x14ac:dyDescent="0.25">
      <c r="A16" s="329">
        <v>2021</v>
      </c>
      <c r="B16" s="456">
        <v>49</v>
      </c>
      <c r="C16" s="456">
        <v>50</v>
      </c>
      <c r="D16" s="456">
        <v>49</v>
      </c>
      <c r="E16" s="304">
        <v>44</v>
      </c>
      <c r="F16" s="148">
        <v>46.548031899999998</v>
      </c>
      <c r="G16" s="304">
        <v>45</v>
      </c>
      <c r="H16" s="304">
        <v>48</v>
      </c>
      <c r="I16" s="304">
        <v>49</v>
      </c>
      <c r="J16" s="32">
        <v>48.500407199999998</v>
      </c>
    </row>
    <row r="17" spans="1:13" s="456" customFormat="1" x14ac:dyDescent="0.25">
      <c r="A17" s="329">
        <v>2022</v>
      </c>
      <c r="B17" s="456">
        <v>49</v>
      </c>
      <c r="C17" s="456">
        <v>51</v>
      </c>
      <c r="D17" s="456">
        <v>50</v>
      </c>
      <c r="E17" s="304">
        <v>44</v>
      </c>
      <c r="F17" s="304">
        <v>48</v>
      </c>
      <c r="G17" s="304">
        <v>46</v>
      </c>
      <c r="H17" s="304">
        <v>49</v>
      </c>
      <c r="I17" s="304">
        <v>50</v>
      </c>
      <c r="J17" s="304">
        <v>49</v>
      </c>
    </row>
    <row r="18" spans="1:13" ht="8.25" customHeight="1" x14ac:dyDescent="0.25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456"/>
      <c r="L18" s="456"/>
      <c r="M18" s="456"/>
    </row>
    <row r="19" spans="1:13" ht="6" customHeight="1" x14ac:dyDescent="0.25">
      <c r="C19"/>
      <c r="D19"/>
      <c r="E19"/>
      <c r="F19"/>
      <c r="K19" s="456"/>
      <c r="L19" s="456"/>
      <c r="M19" s="456"/>
    </row>
    <row r="20" spans="1:13" x14ac:dyDescent="0.25">
      <c r="A20" s="50" t="s">
        <v>534</v>
      </c>
      <c r="C20"/>
      <c r="D20"/>
      <c r="E20"/>
      <c r="F20"/>
      <c r="K20" s="456"/>
      <c r="L20" s="456"/>
      <c r="M20" s="456"/>
    </row>
    <row r="21" spans="1:13" ht="39" customHeight="1" x14ac:dyDescent="0.25">
      <c r="A21" s="685" t="s">
        <v>499</v>
      </c>
      <c r="B21" s="685"/>
      <c r="C21" s="685"/>
      <c r="D21" s="685"/>
      <c r="E21" s="685"/>
      <c r="F21" s="685"/>
      <c r="G21" s="685"/>
      <c r="H21" s="685"/>
      <c r="I21" s="685"/>
      <c r="J21" s="685"/>
      <c r="K21" s="456"/>
      <c r="L21" s="456"/>
      <c r="M21" s="456"/>
    </row>
  </sheetData>
  <mergeCells count="6">
    <mergeCell ref="A21:J21"/>
    <mergeCell ref="A4:A6"/>
    <mergeCell ref="B4:J4"/>
    <mergeCell ref="B5:D5"/>
    <mergeCell ref="E5:G5"/>
    <mergeCell ref="H5:J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89" zoomScaleNormal="89" workbookViewId="0"/>
  </sheetViews>
  <sheetFormatPr defaultColWidth="8.85546875" defaultRowHeight="15" x14ac:dyDescent="0.25"/>
  <cols>
    <col min="1" max="1" width="25.7109375" style="324" customWidth="1"/>
    <col min="2" max="2" width="7.7109375" style="324" bestFit="1" customWidth="1"/>
    <col min="3" max="3" width="8.85546875" style="324" bestFit="1" customWidth="1"/>
    <col min="4" max="4" width="6.5703125" style="324" bestFit="1" customWidth="1"/>
    <col min="5" max="5" width="7.7109375" style="324" bestFit="1" customWidth="1"/>
    <col min="6" max="6" width="8.85546875" style="324" bestFit="1" customWidth="1"/>
    <col min="7" max="7" width="6.5703125" style="324" bestFit="1" customWidth="1"/>
    <col min="8" max="8" width="7.7109375" style="324" bestFit="1" customWidth="1"/>
    <col min="9" max="9" width="8.85546875" style="324" bestFit="1" customWidth="1"/>
    <col min="10" max="10" width="6.5703125" style="324" bestFit="1" customWidth="1"/>
    <col min="11" max="11" width="7.7109375" style="324" bestFit="1" customWidth="1"/>
    <col min="12" max="12" width="8.85546875" style="324" customWidth="1"/>
    <col min="13" max="13" width="6.5703125" style="324" bestFit="1" customWidth="1"/>
    <col min="14" max="19" width="8.85546875" style="324" customWidth="1"/>
    <col min="20" max="20" width="7.7109375" style="304" bestFit="1" customWidth="1"/>
    <col min="21" max="21" width="8.85546875" style="304" bestFit="1" customWidth="1"/>
    <col min="22" max="22" width="6.5703125" style="304" bestFit="1" customWidth="1"/>
    <col min="23" max="28" width="8.85546875" style="304"/>
    <col min="29" max="16384" width="8.85546875" style="324"/>
  </cols>
  <sheetData>
    <row r="1" spans="1:31" x14ac:dyDescent="0.25">
      <c r="A1" s="324" t="s">
        <v>573</v>
      </c>
    </row>
    <row r="2" spans="1:31" x14ac:dyDescent="0.25">
      <c r="A2" s="319" t="s">
        <v>372</v>
      </c>
    </row>
    <row r="3" spans="1:31" x14ac:dyDescent="0.25">
      <c r="A3" s="456"/>
      <c r="B3" s="325"/>
      <c r="C3" s="325"/>
      <c r="D3" s="325"/>
    </row>
    <row r="4" spans="1:31" x14ac:dyDescent="0.25">
      <c r="A4" s="691" t="s">
        <v>33</v>
      </c>
      <c r="B4" s="689">
        <v>2013</v>
      </c>
      <c r="C4" s="689"/>
      <c r="D4" s="689"/>
      <c r="E4" s="679">
        <v>2014</v>
      </c>
      <c r="F4" s="679"/>
      <c r="G4" s="679"/>
      <c r="H4" s="679">
        <v>2015</v>
      </c>
      <c r="I4" s="679"/>
      <c r="J4" s="679"/>
      <c r="K4" s="679">
        <v>2016</v>
      </c>
      <c r="L4" s="679"/>
      <c r="M4" s="679"/>
      <c r="N4" s="679">
        <v>2017</v>
      </c>
      <c r="O4" s="679"/>
      <c r="P4" s="679"/>
      <c r="Q4" s="679">
        <v>2018</v>
      </c>
      <c r="R4" s="679"/>
      <c r="S4" s="679"/>
      <c r="T4" s="684">
        <v>2019</v>
      </c>
      <c r="U4" s="684"/>
      <c r="V4" s="684"/>
      <c r="W4" s="684">
        <v>2020</v>
      </c>
      <c r="X4" s="684"/>
      <c r="Y4" s="684"/>
      <c r="Z4" s="684">
        <v>2021</v>
      </c>
      <c r="AA4" s="684"/>
      <c r="AB4" s="684"/>
      <c r="AC4" s="684">
        <v>2022</v>
      </c>
      <c r="AD4" s="684"/>
      <c r="AE4" s="684"/>
    </row>
    <row r="5" spans="1:31" x14ac:dyDescent="0.25">
      <c r="A5" s="692"/>
      <c r="B5" s="260" t="s">
        <v>142</v>
      </c>
      <c r="C5" s="260" t="s">
        <v>141</v>
      </c>
      <c r="D5" s="260" t="s">
        <v>0</v>
      </c>
      <c r="E5" s="260" t="s">
        <v>142</v>
      </c>
      <c r="F5" s="260" t="s">
        <v>141</v>
      </c>
      <c r="G5" s="260" t="s">
        <v>0</v>
      </c>
      <c r="H5" s="260" t="s">
        <v>142</v>
      </c>
      <c r="I5" s="260" t="s">
        <v>141</v>
      </c>
      <c r="J5" s="260" t="s">
        <v>0</v>
      </c>
      <c r="K5" s="260" t="s">
        <v>142</v>
      </c>
      <c r="L5" s="260" t="s">
        <v>141</v>
      </c>
      <c r="M5" s="260" t="s">
        <v>0</v>
      </c>
      <c r="N5" s="260" t="s">
        <v>142</v>
      </c>
      <c r="O5" s="260" t="s">
        <v>141</v>
      </c>
      <c r="P5" s="260" t="s">
        <v>0</v>
      </c>
      <c r="Q5" s="260" t="s">
        <v>142</v>
      </c>
      <c r="R5" s="260" t="s">
        <v>141</v>
      </c>
      <c r="S5" s="260" t="s">
        <v>0</v>
      </c>
      <c r="T5" s="508" t="s">
        <v>142</v>
      </c>
      <c r="U5" s="508" t="s">
        <v>141</v>
      </c>
      <c r="V5" s="508" t="s">
        <v>0</v>
      </c>
      <c r="W5" s="508" t="s">
        <v>142</v>
      </c>
      <c r="X5" s="508" t="s">
        <v>141</v>
      </c>
      <c r="Y5" s="508" t="s">
        <v>0</v>
      </c>
      <c r="Z5" s="508" t="s">
        <v>142</v>
      </c>
      <c r="AA5" s="508" t="s">
        <v>141</v>
      </c>
      <c r="AB5" s="508" t="s">
        <v>0</v>
      </c>
      <c r="AC5" s="508" t="s">
        <v>142</v>
      </c>
      <c r="AD5" s="508" t="s">
        <v>141</v>
      </c>
      <c r="AE5" s="508" t="s">
        <v>0</v>
      </c>
    </row>
    <row r="6" spans="1:31" ht="15" customHeight="1" x14ac:dyDescent="0.25">
      <c r="A6" s="324" t="s">
        <v>147</v>
      </c>
      <c r="B6" s="148">
        <v>47.149864399999998</v>
      </c>
      <c r="C6" s="148">
        <v>39.970079800000001</v>
      </c>
      <c r="D6" s="148">
        <v>46.068402599999999</v>
      </c>
      <c r="E6" s="148">
        <v>47.600892299999998</v>
      </c>
      <c r="F6" s="148">
        <v>40.1613854</v>
      </c>
      <c r="G6" s="148">
        <v>46.385310099999998</v>
      </c>
      <c r="H6" s="148">
        <v>47.629081100000001</v>
      </c>
      <c r="I6" s="148">
        <v>40.743808700000002</v>
      </c>
      <c r="J6" s="148">
        <v>46.546845599999997</v>
      </c>
      <c r="K6" s="148">
        <v>47.945280699999998</v>
      </c>
      <c r="L6" s="148">
        <v>41.307129799999998</v>
      </c>
      <c r="M6" s="148">
        <v>46.867972100000003</v>
      </c>
      <c r="N6" s="148">
        <v>48.385532099999999</v>
      </c>
      <c r="O6" s="148">
        <v>42.1895551</v>
      </c>
      <c r="P6" s="148">
        <v>47.284167099999998</v>
      </c>
      <c r="Q6" s="148">
        <v>48.489746099999998</v>
      </c>
      <c r="R6" s="148">
        <v>42.888534999999997</v>
      </c>
      <c r="S6" s="148">
        <v>47.442437499999997</v>
      </c>
      <c r="T6" s="32">
        <v>48.6259759</v>
      </c>
      <c r="U6" s="32">
        <v>42.326881700000001</v>
      </c>
      <c r="V6" s="32">
        <v>47.490013599999997</v>
      </c>
      <c r="W6" s="32">
        <v>48</v>
      </c>
      <c r="X6" s="32">
        <v>42</v>
      </c>
      <c r="Y6" s="32">
        <v>47</v>
      </c>
      <c r="Z6" s="513">
        <v>49.666023199999998</v>
      </c>
      <c r="AA6" s="513">
        <v>43.827247200000002</v>
      </c>
      <c r="AB6" s="513">
        <v>48.407026000000002</v>
      </c>
      <c r="AC6" s="148">
        <v>50.827715400000002</v>
      </c>
      <c r="AD6" s="148">
        <v>45.143689299999998</v>
      </c>
      <c r="AE6" s="148">
        <v>49.599832200000002</v>
      </c>
    </row>
    <row r="7" spans="1:31" x14ac:dyDescent="0.25">
      <c r="A7" s="324" t="s">
        <v>146</v>
      </c>
      <c r="B7" s="148">
        <v>45.642857100000001</v>
      </c>
      <c r="C7" s="148">
        <v>38.9375</v>
      </c>
      <c r="D7" s="148">
        <v>45.101010100000003</v>
      </c>
      <c r="E7" s="148">
        <v>46.765822800000002</v>
      </c>
      <c r="F7" s="148">
        <v>38.777777800000003</v>
      </c>
      <c r="G7" s="148">
        <v>45.948863600000003</v>
      </c>
      <c r="H7" s="148">
        <v>46.396825399999997</v>
      </c>
      <c r="I7" s="148">
        <v>43.761904800000003</v>
      </c>
      <c r="J7" s="148">
        <v>46.020408199999999</v>
      </c>
      <c r="K7" s="148">
        <v>46.938053099999998</v>
      </c>
      <c r="L7" s="148">
        <v>44.4375</v>
      </c>
      <c r="M7" s="148">
        <v>46.627907</v>
      </c>
      <c r="N7" s="148">
        <v>49.193181799999998</v>
      </c>
      <c r="O7" s="148">
        <v>43.25</v>
      </c>
      <c r="P7" s="148">
        <v>48.092592600000003</v>
      </c>
      <c r="Q7" s="148">
        <v>47.493506500000002</v>
      </c>
      <c r="R7" s="148">
        <v>43.384615400000001</v>
      </c>
      <c r="S7" s="148">
        <v>46.9</v>
      </c>
      <c r="T7" s="32">
        <v>46.941860499999997</v>
      </c>
      <c r="U7" s="32">
        <v>45.545454499999998</v>
      </c>
      <c r="V7" s="32">
        <v>46.657407399999997</v>
      </c>
      <c r="W7" s="32">
        <v>48</v>
      </c>
      <c r="X7" s="32">
        <v>46</v>
      </c>
      <c r="Y7" s="32">
        <v>47</v>
      </c>
      <c r="Z7" s="513">
        <v>52.710526299999998</v>
      </c>
      <c r="AA7" s="513">
        <v>45.8333333</v>
      </c>
      <c r="AB7" s="513">
        <v>51.7727273</v>
      </c>
      <c r="AC7" s="148">
        <v>50.3333333</v>
      </c>
      <c r="AD7" s="148">
        <v>51.875</v>
      </c>
      <c r="AE7" s="148">
        <v>50.613636399999997</v>
      </c>
    </row>
    <row r="8" spans="1:31" x14ac:dyDescent="0.25">
      <c r="A8" s="324" t="s">
        <v>5</v>
      </c>
      <c r="B8" s="148">
        <v>47.929407500000003</v>
      </c>
      <c r="C8" s="148">
        <v>40.764350499999999</v>
      </c>
      <c r="D8" s="148">
        <v>46.532685499999999</v>
      </c>
      <c r="E8" s="148">
        <v>48.5915903</v>
      </c>
      <c r="F8" s="148">
        <v>41.680814900000001</v>
      </c>
      <c r="G8" s="148">
        <v>47.230692099999999</v>
      </c>
      <c r="H8" s="148">
        <v>48.997007500000002</v>
      </c>
      <c r="I8" s="148">
        <v>43.035363500000003</v>
      </c>
      <c r="J8" s="148">
        <v>47.789976099999997</v>
      </c>
      <c r="K8" s="148">
        <v>49.917331799999999</v>
      </c>
      <c r="L8" s="148">
        <v>42.561743300000003</v>
      </c>
      <c r="M8" s="148">
        <v>48.515459200000002</v>
      </c>
      <c r="N8" s="148">
        <v>50.100200399999999</v>
      </c>
      <c r="O8" s="148">
        <v>42.371014500000001</v>
      </c>
      <c r="P8" s="148">
        <v>48.652551600000002</v>
      </c>
      <c r="Q8" s="148">
        <v>50.526518099999997</v>
      </c>
      <c r="R8" s="148">
        <v>42.8764368</v>
      </c>
      <c r="S8" s="148">
        <v>48.912067899999997</v>
      </c>
      <c r="T8" s="32">
        <v>49.795228600000002</v>
      </c>
      <c r="U8" s="32">
        <v>44.2916667</v>
      </c>
      <c r="V8" s="32">
        <v>48.623891499999999</v>
      </c>
      <c r="W8" s="32">
        <v>51</v>
      </c>
      <c r="X8" s="32">
        <v>46</v>
      </c>
      <c r="Y8" s="32">
        <v>50</v>
      </c>
      <c r="Z8" s="513">
        <v>50.880851100000001</v>
      </c>
      <c r="AA8" s="513">
        <v>44.390334600000003</v>
      </c>
      <c r="AB8" s="513">
        <v>49.436724599999998</v>
      </c>
      <c r="AC8" s="148">
        <v>52.559254299999999</v>
      </c>
      <c r="AD8" s="148">
        <v>44.471153800000003</v>
      </c>
      <c r="AE8" s="148">
        <v>50.805005199999997</v>
      </c>
    </row>
    <row r="9" spans="1:31" x14ac:dyDescent="0.25">
      <c r="A9" s="324" t="s">
        <v>6</v>
      </c>
      <c r="B9" s="148">
        <v>46.798247000000003</v>
      </c>
      <c r="C9" s="148">
        <v>40.091244199999998</v>
      </c>
      <c r="D9" s="148">
        <v>45.290727500000003</v>
      </c>
      <c r="E9" s="148">
        <v>47.3280241</v>
      </c>
      <c r="F9" s="148">
        <v>40.539560700000003</v>
      </c>
      <c r="G9" s="148">
        <v>45.785520400000003</v>
      </c>
      <c r="H9" s="148">
        <v>47.8365838</v>
      </c>
      <c r="I9" s="148">
        <v>41.625242700000001</v>
      </c>
      <c r="J9" s="148">
        <v>46.4079719</v>
      </c>
      <c r="K9" s="148">
        <v>48.365803499999998</v>
      </c>
      <c r="L9" s="148">
        <v>42.319242000000003</v>
      </c>
      <c r="M9" s="148">
        <v>46.991584899999999</v>
      </c>
      <c r="N9" s="148">
        <v>48.577910799999998</v>
      </c>
      <c r="O9" s="148">
        <v>42.6276218</v>
      </c>
      <c r="P9" s="148">
        <v>47.207624299999999</v>
      </c>
      <c r="Q9" s="148">
        <v>48.7264859</v>
      </c>
      <c r="R9" s="148">
        <v>43.556149699999999</v>
      </c>
      <c r="S9" s="148">
        <v>47.462074999999999</v>
      </c>
      <c r="T9" s="32">
        <v>48.7448744</v>
      </c>
      <c r="U9" s="32">
        <v>43.514346400000001</v>
      </c>
      <c r="V9" s="32">
        <v>47.410536800000003</v>
      </c>
      <c r="W9" s="32">
        <v>49</v>
      </c>
      <c r="X9" s="32">
        <v>45</v>
      </c>
      <c r="Y9" s="32">
        <v>48</v>
      </c>
      <c r="Z9" s="514">
        <v>49.869371800000003</v>
      </c>
      <c r="AA9" s="514">
        <v>45.2201673</v>
      </c>
      <c r="AB9" s="514">
        <v>48.531178699999998</v>
      </c>
      <c r="AC9" s="148">
        <v>50.833645699999998</v>
      </c>
      <c r="AD9" s="148">
        <v>45.695759099999997</v>
      </c>
      <c r="AE9" s="148">
        <v>49.415606400000001</v>
      </c>
    </row>
    <row r="10" spans="1:31" x14ac:dyDescent="0.25">
      <c r="A10" s="324" t="s">
        <v>83</v>
      </c>
      <c r="B10" s="148">
        <v>46.503030299999999</v>
      </c>
      <c r="C10" s="148">
        <v>40.622449000000003</v>
      </c>
      <c r="D10" s="148">
        <v>44.835021699999999</v>
      </c>
      <c r="E10" s="148">
        <v>46.479452100000003</v>
      </c>
      <c r="F10" s="148">
        <v>40.3333333</v>
      </c>
      <c r="G10" s="148">
        <v>44.753694600000003</v>
      </c>
      <c r="H10" s="148">
        <v>47.180722899999999</v>
      </c>
      <c r="I10" s="148">
        <v>40.679775300000003</v>
      </c>
      <c r="J10" s="148">
        <v>45.229342299999999</v>
      </c>
      <c r="K10" s="148">
        <v>46.668523700000001</v>
      </c>
      <c r="L10" s="148">
        <v>42.94</v>
      </c>
      <c r="M10" s="148">
        <v>45.5697446</v>
      </c>
      <c r="N10" s="148">
        <v>48.346938799999997</v>
      </c>
      <c r="O10" s="148">
        <v>42.827067700000001</v>
      </c>
      <c r="P10" s="148">
        <v>46.627634700000002</v>
      </c>
      <c r="Q10" s="148">
        <v>47.596958200000003</v>
      </c>
      <c r="R10" s="148">
        <v>44.6015625</v>
      </c>
      <c r="S10" s="148">
        <v>46.616368299999998</v>
      </c>
      <c r="T10" s="32">
        <v>48.868525900000002</v>
      </c>
      <c r="U10" s="32">
        <v>43.613445400000003</v>
      </c>
      <c r="V10" s="32">
        <v>47.1783784</v>
      </c>
      <c r="W10" s="32">
        <v>49</v>
      </c>
      <c r="X10" s="32">
        <v>46</v>
      </c>
      <c r="Y10" s="32">
        <v>48</v>
      </c>
      <c r="Z10" s="514">
        <v>47.9352941</v>
      </c>
      <c r="AA10" s="514">
        <v>44.495575199999998</v>
      </c>
      <c r="AB10" s="514">
        <v>46.561837500000003</v>
      </c>
      <c r="AC10" s="148">
        <v>48.2727273</v>
      </c>
      <c r="AD10" s="148">
        <v>43.283950599999997</v>
      </c>
      <c r="AE10" s="148">
        <v>46.272277199999998</v>
      </c>
    </row>
    <row r="11" spans="1:31" x14ac:dyDescent="0.25">
      <c r="A11" s="324" t="s">
        <v>108</v>
      </c>
      <c r="B11" s="148">
        <v>45.377451000000001</v>
      </c>
      <c r="C11" s="148">
        <v>40.433734899999997</v>
      </c>
      <c r="D11" s="148">
        <v>43.947735199999997</v>
      </c>
      <c r="E11" s="148">
        <v>45.918478299999997</v>
      </c>
      <c r="F11" s="148">
        <v>41.013888899999998</v>
      </c>
      <c r="G11" s="148">
        <v>44.5390625</v>
      </c>
      <c r="H11" s="148">
        <v>46.951807199999998</v>
      </c>
      <c r="I11" s="148">
        <v>41.040540499999999</v>
      </c>
      <c r="J11" s="148">
        <v>45.129166699999999</v>
      </c>
      <c r="K11" s="148">
        <v>46.588235300000001</v>
      </c>
      <c r="L11" s="148">
        <v>43.733333299999998</v>
      </c>
      <c r="M11" s="148">
        <v>45.714285699999998</v>
      </c>
      <c r="N11" s="148">
        <v>46.881818199999998</v>
      </c>
      <c r="O11" s="148">
        <v>42.9583333</v>
      </c>
      <c r="P11" s="148">
        <v>45.689873400000003</v>
      </c>
      <c r="Q11" s="148">
        <v>47.212121199999999</v>
      </c>
      <c r="R11" s="148">
        <v>45.132075499999999</v>
      </c>
      <c r="S11" s="148">
        <v>46.486842099999997</v>
      </c>
      <c r="T11" s="32">
        <v>48.981818199999999</v>
      </c>
      <c r="U11" s="32">
        <v>44</v>
      </c>
      <c r="V11" s="32">
        <v>47.512820499999997</v>
      </c>
      <c r="W11" s="32">
        <v>48</v>
      </c>
      <c r="X11" s="32">
        <v>47</v>
      </c>
      <c r="Y11" s="32">
        <v>48</v>
      </c>
      <c r="Z11" s="514">
        <v>44.866666700000003</v>
      </c>
      <c r="AA11" s="514">
        <v>46.018518499999999</v>
      </c>
      <c r="AB11" s="514">
        <v>45.348837199999998</v>
      </c>
      <c r="AC11" s="148">
        <v>45.2</v>
      </c>
      <c r="AD11" s="148">
        <v>43.111111100000002</v>
      </c>
      <c r="AE11" s="148">
        <v>44.325581399999997</v>
      </c>
    </row>
    <row r="12" spans="1:31" x14ac:dyDescent="0.25">
      <c r="A12" s="324" t="s">
        <v>4</v>
      </c>
      <c r="B12" s="148">
        <v>47.292096200000003</v>
      </c>
      <c r="C12" s="148">
        <v>40.761061900000001</v>
      </c>
      <c r="D12" s="148">
        <v>45.465346500000003</v>
      </c>
      <c r="E12" s="148">
        <v>46.885826799999997</v>
      </c>
      <c r="F12" s="148">
        <v>39.838383800000003</v>
      </c>
      <c r="G12" s="148">
        <v>44.909348399999999</v>
      </c>
      <c r="H12" s="148">
        <v>47.3333333</v>
      </c>
      <c r="I12" s="148">
        <v>40.423076899999998</v>
      </c>
      <c r="J12" s="148">
        <v>45.297450400000002</v>
      </c>
      <c r="K12" s="148">
        <v>46.717488799999998</v>
      </c>
      <c r="L12" s="148">
        <v>42.411111099999999</v>
      </c>
      <c r="M12" s="148">
        <v>45.479233200000003</v>
      </c>
      <c r="N12" s="148">
        <v>49.222826099999999</v>
      </c>
      <c r="O12" s="148">
        <v>42.752941200000002</v>
      </c>
      <c r="P12" s="148">
        <v>47.178438700000001</v>
      </c>
      <c r="Q12" s="148">
        <v>47.829268300000003</v>
      </c>
      <c r="R12" s="148">
        <v>44.226666700000003</v>
      </c>
      <c r="S12" s="148">
        <v>46.6987448</v>
      </c>
      <c r="T12" s="32">
        <v>48.780141800000003</v>
      </c>
      <c r="U12" s="32">
        <v>43.369863000000002</v>
      </c>
      <c r="V12" s="32">
        <v>46.934579399999997</v>
      </c>
      <c r="W12" s="32">
        <v>50</v>
      </c>
      <c r="X12" s="32">
        <v>46</v>
      </c>
      <c r="Y12" s="32">
        <v>49</v>
      </c>
      <c r="Z12" s="514">
        <v>50.357894700000003</v>
      </c>
      <c r="AA12" s="514">
        <v>43.101694899999998</v>
      </c>
      <c r="AB12" s="514">
        <v>47.577922100000002</v>
      </c>
      <c r="AC12" s="148">
        <v>50.436619700000001</v>
      </c>
      <c r="AD12" s="148">
        <v>43.4222222</v>
      </c>
      <c r="AE12" s="148">
        <v>47.715517200000001</v>
      </c>
    </row>
    <row r="13" spans="1:31" x14ac:dyDescent="0.25">
      <c r="A13" s="324" t="s">
        <v>7</v>
      </c>
      <c r="B13" s="148">
        <v>46.931788900000001</v>
      </c>
      <c r="C13" s="148">
        <v>40.124097499999998</v>
      </c>
      <c r="D13" s="148">
        <v>44.961071199999999</v>
      </c>
      <c r="E13" s="148">
        <v>47.842093599999998</v>
      </c>
      <c r="F13" s="148">
        <v>40.561312600000001</v>
      </c>
      <c r="G13" s="148">
        <v>45.823463699999998</v>
      </c>
      <c r="H13" s="148">
        <v>47.9498216</v>
      </c>
      <c r="I13" s="148">
        <v>41.429286599999998</v>
      </c>
      <c r="J13" s="148">
        <v>46.154230599999998</v>
      </c>
      <c r="K13" s="148">
        <v>48.332676599999999</v>
      </c>
      <c r="L13" s="148">
        <v>41.989314899999997</v>
      </c>
      <c r="M13" s="148">
        <v>46.3707232</v>
      </c>
      <c r="N13" s="148">
        <v>48.538110699999997</v>
      </c>
      <c r="O13" s="148">
        <v>42.716558200000001</v>
      </c>
      <c r="P13" s="148">
        <v>46.7300696</v>
      </c>
      <c r="Q13" s="148">
        <v>48.654942599999998</v>
      </c>
      <c r="R13" s="148">
        <v>42.858231699999997</v>
      </c>
      <c r="S13" s="148">
        <v>46.7597807</v>
      </c>
      <c r="T13" s="32">
        <v>48.236720599999998</v>
      </c>
      <c r="U13" s="32">
        <v>43.0911458</v>
      </c>
      <c r="V13" s="32">
        <v>46.655999999999999</v>
      </c>
      <c r="W13" s="32">
        <v>49</v>
      </c>
      <c r="X13" s="32">
        <v>44</v>
      </c>
      <c r="Y13" s="32">
        <v>47</v>
      </c>
      <c r="Z13" s="514">
        <v>48.677281100000002</v>
      </c>
      <c r="AA13" s="514">
        <v>42.930817599999997</v>
      </c>
      <c r="AB13" s="514">
        <v>46.558175499999997</v>
      </c>
      <c r="AC13" s="148">
        <v>48.838683799999998</v>
      </c>
      <c r="AD13" s="148">
        <v>43.469354799999998</v>
      </c>
      <c r="AE13" s="148">
        <v>47.054662399999998</v>
      </c>
    </row>
    <row r="14" spans="1:31" x14ac:dyDescent="0.25">
      <c r="A14" s="324" t="s">
        <v>145</v>
      </c>
      <c r="B14" s="148">
        <v>47.787979999999997</v>
      </c>
      <c r="C14" s="148">
        <v>41.964285699999998</v>
      </c>
      <c r="D14" s="148">
        <v>46.430857899999999</v>
      </c>
      <c r="E14" s="148">
        <v>48.264529099999997</v>
      </c>
      <c r="F14" s="148">
        <v>42</v>
      </c>
      <c r="G14" s="148">
        <v>46.6796407</v>
      </c>
      <c r="H14" s="148">
        <v>48.314736799999999</v>
      </c>
      <c r="I14" s="148">
        <v>43.394136799999998</v>
      </c>
      <c r="J14" s="148">
        <v>47.112967400000002</v>
      </c>
      <c r="K14" s="148">
        <v>49</v>
      </c>
      <c r="L14" s="148">
        <v>43.783783800000002</v>
      </c>
      <c r="M14" s="148">
        <v>47.462151400000003</v>
      </c>
      <c r="N14" s="148">
        <v>49.630914799999999</v>
      </c>
      <c r="O14" s="148">
        <v>44.4246032</v>
      </c>
      <c r="P14" s="148">
        <v>48.150112900000003</v>
      </c>
      <c r="Q14" s="148">
        <v>49.641711200000003</v>
      </c>
      <c r="R14" s="148">
        <v>43.636000000000003</v>
      </c>
      <c r="S14" s="148">
        <v>47.790382200000003</v>
      </c>
      <c r="T14" s="32">
        <v>49.165703299999997</v>
      </c>
      <c r="U14" s="32">
        <v>45.315126100000001</v>
      </c>
      <c r="V14" s="32">
        <v>47.9550859</v>
      </c>
      <c r="W14" s="32">
        <v>49</v>
      </c>
      <c r="X14" s="32">
        <v>45</v>
      </c>
      <c r="Y14" s="32">
        <v>48</v>
      </c>
      <c r="Z14" s="514">
        <v>52.016548499999999</v>
      </c>
      <c r="AA14" s="514">
        <v>46.465346500000003</v>
      </c>
      <c r="AB14" s="514">
        <v>50.2224</v>
      </c>
      <c r="AC14" s="148">
        <v>51.587628899999999</v>
      </c>
      <c r="AD14" s="148">
        <v>46.4785714</v>
      </c>
      <c r="AE14" s="148">
        <v>49.928074199999998</v>
      </c>
    </row>
    <row r="15" spans="1:31" x14ac:dyDescent="0.25">
      <c r="A15" s="324" t="s">
        <v>8</v>
      </c>
      <c r="B15" s="148">
        <v>46.949488100000003</v>
      </c>
      <c r="C15" s="148">
        <v>40.770343599999997</v>
      </c>
      <c r="D15" s="148">
        <v>45.516304900000002</v>
      </c>
      <c r="E15" s="148">
        <v>47.551186100000002</v>
      </c>
      <c r="F15" s="148">
        <v>41.187255399999998</v>
      </c>
      <c r="G15" s="148">
        <v>46.140396500000001</v>
      </c>
      <c r="H15" s="148">
        <v>48.0626003</v>
      </c>
      <c r="I15" s="148">
        <v>41.3535051</v>
      </c>
      <c r="J15" s="148">
        <v>46.5236394</v>
      </c>
      <c r="K15" s="148">
        <v>48.1674711</v>
      </c>
      <c r="L15" s="148">
        <v>42.678347899999999</v>
      </c>
      <c r="M15" s="148">
        <v>46.788936</v>
      </c>
      <c r="N15" s="148">
        <v>48.5719688</v>
      </c>
      <c r="O15" s="148">
        <v>43.042068999999998</v>
      </c>
      <c r="P15" s="148">
        <v>47.160535099999997</v>
      </c>
      <c r="Q15" s="148">
        <v>48.644002200000003</v>
      </c>
      <c r="R15" s="148">
        <v>44.313679200000003</v>
      </c>
      <c r="S15" s="148">
        <v>47.517586899999998</v>
      </c>
      <c r="T15" s="32">
        <v>48.790116300000001</v>
      </c>
      <c r="U15" s="32">
        <v>43.304858899999999</v>
      </c>
      <c r="V15" s="32">
        <v>47.305979600000001</v>
      </c>
      <c r="W15" s="304">
        <v>49</v>
      </c>
      <c r="X15" s="304">
        <v>44</v>
      </c>
      <c r="Y15" s="304">
        <v>48</v>
      </c>
      <c r="Z15" s="514">
        <v>49.437133799999998</v>
      </c>
      <c r="AA15" s="514">
        <v>44.663274700000002</v>
      </c>
      <c r="AB15" s="514">
        <v>47.873333299999999</v>
      </c>
      <c r="AC15" s="148">
        <v>50.307541000000001</v>
      </c>
      <c r="AD15" s="148">
        <v>44.881632699999997</v>
      </c>
      <c r="AE15" s="148">
        <v>48.5429204</v>
      </c>
    </row>
    <row r="16" spans="1:31" x14ac:dyDescent="0.25">
      <c r="A16" s="324" t="s">
        <v>9</v>
      </c>
      <c r="B16" s="148">
        <v>48.044733600000001</v>
      </c>
      <c r="C16" s="148">
        <v>39.8296122</v>
      </c>
      <c r="D16" s="148">
        <v>46.613896799999999</v>
      </c>
      <c r="E16" s="148">
        <v>48.4752285</v>
      </c>
      <c r="F16" s="148">
        <v>40.973815500000001</v>
      </c>
      <c r="G16" s="148">
        <v>47.0404245</v>
      </c>
      <c r="H16" s="148">
        <v>48.898573900000002</v>
      </c>
      <c r="I16" s="148">
        <v>41.251927999999999</v>
      </c>
      <c r="J16" s="148">
        <v>47.372579199999997</v>
      </c>
      <c r="K16" s="148">
        <v>49.391993999999997</v>
      </c>
      <c r="L16" s="148">
        <v>42.549924400000002</v>
      </c>
      <c r="M16" s="148">
        <v>48.0252342</v>
      </c>
      <c r="N16" s="148">
        <v>49.993938100000001</v>
      </c>
      <c r="O16" s="148">
        <v>42.971162</v>
      </c>
      <c r="P16" s="148">
        <v>48.605400000000003</v>
      </c>
      <c r="Q16" s="148">
        <v>49.761977199999997</v>
      </c>
      <c r="R16" s="148">
        <v>43.220487800000001</v>
      </c>
      <c r="S16" s="148">
        <v>48.412877299999998</v>
      </c>
      <c r="T16" s="32">
        <v>50.347616600000002</v>
      </c>
      <c r="U16" s="32">
        <v>44.413573700000001</v>
      </c>
      <c r="V16" s="32">
        <v>49.202578299999999</v>
      </c>
      <c r="W16" s="304">
        <v>51</v>
      </c>
      <c r="X16" s="304">
        <v>45</v>
      </c>
      <c r="Y16" s="304">
        <v>49</v>
      </c>
      <c r="Z16" s="514">
        <v>51.095768399999997</v>
      </c>
      <c r="AA16" s="514">
        <v>45.559556800000003</v>
      </c>
      <c r="AB16" s="514">
        <v>49.748567600000001</v>
      </c>
      <c r="AC16" s="148">
        <v>51.539240499999998</v>
      </c>
      <c r="AD16" s="148">
        <v>46.635108500000001</v>
      </c>
      <c r="AE16" s="148">
        <v>50.347867800000003</v>
      </c>
    </row>
    <row r="17" spans="1:31" x14ac:dyDescent="0.25">
      <c r="A17" s="324" t="s">
        <v>10</v>
      </c>
      <c r="B17" s="148">
        <v>48.253227799999998</v>
      </c>
      <c r="C17" s="148">
        <v>40.063551400000001</v>
      </c>
      <c r="D17" s="148">
        <v>46.760899199999997</v>
      </c>
      <c r="E17" s="148">
        <v>48.627480900000002</v>
      </c>
      <c r="F17" s="148">
        <v>40.757369599999997</v>
      </c>
      <c r="G17" s="148">
        <v>47.184954300000001</v>
      </c>
      <c r="H17" s="148">
        <v>49.0347881</v>
      </c>
      <c r="I17" s="148">
        <v>42.659701499999997</v>
      </c>
      <c r="J17" s="148">
        <v>47.920146099999997</v>
      </c>
      <c r="K17" s="148">
        <v>49.069486400000002</v>
      </c>
      <c r="L17" s="148">
        <v>43.4918567</v>
      </c>
      <c r="M17" s="148">
        <v>48.019619900000002</v>
      </c>
      <c r="N17" s="148">
        <v>49.170445000000001</v>
      </c>
      <c r="O17" s="148">
        <v>43.2154472</v>
      </c>
      <c r="P17" s="148">
        <v>48.151009000000002</v>
      </c>
      <c r="Q17" s="148">
        <v>49.197802199999998</v>
      </c>
      <c r="R17" s="148">
        <v>43.767241400000003</v>
      </c>
      <c r="S17" s="148">
        <v>48.175993499999997</v>
      </c>
      <c r="T17" s="32">
        <v>49.518479399999997</v>
      </c>
      <c r="U17" s="32">
        <v>43.208121800000001</v>
      </c>
      <c r="V17" s="32">
        <v>48.431818200000002</v>
      </c>
      <c r="W17" s="304">
        <v>50</v>
      </c>
      <c r="X17" s="304">
        <v>46</v>
      </c>
      <c r="Y17" s="304">
        <v>49</v>
      </c>
      <c r="Z17" s="514">
        <v>50.285192000000002</v>
      </c>
      <c r="AA17" s="514">
        <v>44.496894400000002</v>
      </c>
      <c r="AB17" s="514">
        <v>48.968926600000003</v>
      </c>
      <c r="AC17" s="148">
        <v>51.947499999999998</v>
      </c>
      <c r="AD17" s="148">
        <v>45.087301600000004</v>
      </c>
      <c r="AE17" s="148">
        <v>50.304182500000003</v>
      </c>
    </row>
    <row r="18" spans="1:31" x14ac:dyDescent="0.25">
      <c r="A18" s="324" t="s">
        <v>11</v>
      </c>
      <c r="B18" s="148">
        <v>47.747506199999997</v>
      </c>
      <c r="C18" s="148">
        <v>40.490398800000001</v>
      </c>
      <c r="D18" s="148">
        <v>46.4828829</v>
      </c>
      <c r="E18" s="148">
        <v>47.831690399999999</v>
      </c>
      <c r="F18" s="148">
        <v>41.346642500000002</v>
      </c>
      <c r="G18" s="148">
        <v>46.745592700000003</v>
      </c>
      <c r="H18" s="148">
        <v>48.623421899999997</v>
      </c>
      <c r="I18" s="148">
        <v>42.756592300000001</v>
      </c>
      <c r="J18" s="148">
        <v>47.586738400000002</v>
      </c>
      <c r="K18" s="148">
        <v>49.105208900000001</v>
      </c>
      <c r="L18" s="148">
        <v>42.741735499999997</v>
      </c>
      <c r="M18" s="148">
        <v>47.834090000000003</v>
      </c>
      <c r="N18" s="148">
        <v>49.802477199999998</v>
      </c>
      <c r="O18" s="148">
        <v>42.946478900000002</v>
      </c>
      <c r="P18" s="148">
        <v>48.514028600000003</v>
      </c>
      <c r="Q18" s="148">
        <v>49.863298700000001</v>
      </c>
      <c r="R18" s="148">
        <v>43.787233999999998</v>
      </c>
      <c r="S18" s="148">
        <v>48.669850699999998</v>
      </c>
      <c r="T18" s="32">
        <v>50.126359800000003</v>
      </c>
      <c r="U18" s="32">
        <v>43.442028999999998</v>
      </c>
      <c r="V18" s="32">
        <v>48.8721958</v>
      </c>
      <c r="W18" s="304">
        <v>50</v>
      </c>
      <c r="X18" s="304">
        <v>44</v>
      </c>
      <c r="Y18" s="304">
        <v>49</v>
      </c>
      <c r="Z18" s="514">
        <v>49.396694199999999</v>
      </c>
      <c r="AA18" s="514">
        <v>45.371040700000002</v>
      </c>
      <c r="AB18" s="514">
        <v>48.4572334</v>
      </c>
      <c r="AC18" s="148">
        <v>51.0322581</v>
      </c>
      <c r="AD18" s="148">
        <v>44.162337700000002</v>
      </c>
      <c r="AE18" s="148">
        <v>49.404615399999997</v>
      </c>
    </row>
    <row r="19" spans="1:31" x14ac:dyDescent="0.25">
      <c r="A19" s="324" t="s">
        <v>12</v>
      </c>
      <c r="B19" s="148">
        <v>47.442667</v>
      </c>
      <c r="C19" s="148">
        <v>41.842168700000002</v>
      </c>
      <c r="D19" s="148">
        <v>46.758002699999999</v>
      </c>
      <c r="E19" s="148">
        <v>47.987338399999999</v>
      </c>
      <c r="F19" s="148">
        <v>42.225376300000001</v>
      </c>
      <c r="G19" s="148">
        <v>47.2143558</v>
      </c>
      <c r="H19" s="148">
        <v>48.3766234</v>
      </c>
      <c r="I19" s="148">
        <v>43.149562799999998</v>
      </c>
      <c r="J19" s="148">
        <v>47.647164600000004</v>
      </c>
      <c r="K19" s="148">
        <v>48.824736799999997</v>
      </c>
      <c r="L19" s="148">
        <v>43.871444199999999</v>
      </c>
      <c r="M19" s="148">
        <v>48.1402328</v>
      </c>
      <c r="N19" s="148">
        <v>49.032420999999999</v>
      </c>
      <c r="O19" s="148">
        <v>44.027855199999998</v>
      </c>
      <c r="P19" s="148">
        <v>48.324134700000002</v>
      </c>
      <c r="Q19" s="148">
        <v>48.938823800000002</v>
      </c>
      <c r="R19" s="148">
        <v>45.463276800000003</v>
      </c>
      <c r="S19" s="148">
        <v>48.430604000000002</v>
      </c>
      <c r="T19" s="32">
        <v>49.321815899999997</v>
      </c>
      <c r="U19" s="32">
        <v>45.643262399999998</v>
      </c>
      <c r="V19" s="32">
        <v>48.820824899999998</v>
      </c>
      <c r="W19" s="304">
        <v>50</v>
      </c>
      <c r="X19" s="304">
        <v>46</v>
      </c>
      <c r="Y19" s="304">
        <v>50</v>
      </c>
      <c r="Z19" s="514">
        <v>50.066827000000004</v>
      </c>
      <c r="AA19" s="514">
        <v>46.931348200000002</v>
      </c>
      <c r="AB19" s="514">
        <v>49.527596000000003</v>
      </c>
      <c r="AC19" s="148">
        <v>50.808048100000001</v>
      </c>
      <c r="AD19" s="148">
        <v>47.345817699999998</v>
      </c>
      <c r="AE19" s="148">
        <v>50.2669268</v>
      </c>
    </row>
    <row r="20" spans="1:31" x14ac:dyDescent="0.25">
      <c r="A20" s="324" t="s">
        <v>13</v>
      </c>
      <c r="B20" s="148">
        <v>46.835619299999998</v>
      </c>
      <c r="C20" s="148">
        <v>41.120815100000002</v>
      </c>
      <c r="D20" s="148">
        <v>46.121658500000002</v>
      </c>
      <c r="E20" s="148">
        <v>47.1840476</v>
      </c>
      <c r="F20" s="148">
        <v>41.276119399999999</v>
      </c>
      <c r="G20" s="148">
        <v>46.491580999999996</v>
      </c>
      <c r="H20" s="148">
        <v>47.838719400000002</v>
      </c>
      <c r="I20" s="148">
        <v>42.329383900000003</v>
      </c>
      <c r="J20" s="148">
        <v>47.215912099999997</v>
      </c>
      <c r="K20" s="148">
        <v>48.410863999999997</v>
      </c>
      <c r="L20" s="148">
        <v>43.8911765</v>
      </c>
      <c r="M20" s="148">
        <v>47.912422999999997</v>
      </c>
      <c r="N20" s="148">
        <v>48.341586200000002</v>
      </c>
      <c r="O20" s="148">
        <v>44.989830499999997</v>
      </c>
      <c r="P20" s="148">
        <v>47.972367400000003</v>
      </c>
      <c r="Q20" s="148">
        <v>48.5164148</v>
      </c>
      <c r="R20" s="148">
        <v>46.646788999999998</v>
      </c>
      <c r="S20" s="148">
        <v>48.325690199999997</v>
      </c>
      <c r="T20" s="32">
        <v>49.3346728</v>
      </c>
      <c r="U20" s="32">
        <v>44.995594699999998</v>
      </c>
      <c r="V20" s="32">
        <v>48.834433699999998</v>
      </c>
      <c r="W20" s="304">
        <v>49</v>
      </c>
      <c r="X20" s="304">
        <v>46</v>
      </c>
      <c r="Y20" s="304">
        <v>49</v>
      </c>
      <c r="Z20" s="514">
        <v>49.544354800000001</v>
      </c>
      <c r="AA20" s="514">
        <v>47.673076899999998</v>
      </c>
      <c r="AB20" s="514">
        <v>49.290069699999997</v>
      </c>
      <c r="AC20" s="148">
        <v>50.9244755</v>
      </c>
      <c r="AD20" s="148">
        <v>47.471153800000003</v>
      </c>
      <c r="AE20" s="148">
        <v>50.485958500000002</v>
      </c>
    </row>
    <row r="21" spans="1:31" x14ac:dyDescent="0.25">
      <c r="A21" s="324" t="s">
        <v>14</v>
      </c>
      <c r="B21" s="148">
        <v>46.662500000000001</v>
      </c>
      <c r="C21" s="148">
        <v>41.821052600000002</v>
      </c>
      <c r="D21" s="148">
        <v>46.257268699999997</v>
      </c>
      <c r="E21" s="148">
        <v>46.554479399999998</v>
      </c>
      <c r="F21" s="148">
        <v>40.485714299999998</v>
      </c>
      <c r="G21" s="148">
        <v>46.080357100000001</v>
      </c>
      <c r="H21" s="148">
        <v>47.218633500000003</v>
      </c>
      <c r="I21" s="148">
        <v>43.7</v>
      </c>
      <c r="J21" s="148">
        <v>46.900565</v>
      </c>
      <c r="K21" s="148">
        <v>48.399089500000002</v>
      </c>
      <c r="L21" s="148">
        <v>43.365079399999999</v>
      </c>
      <c r="M21" s="148">
        <v>47.959833799999998</v>
      </c>
      <c r="N21" s="148">
        <v>47.930047700000003</v>
      </c>
      <c r="O21" s="148">
        <v>45</v>
      </c>
      <c r="P21" s="148">
        <v>47.682678299999999</v>
      </c>
      <c r="Q21" s="148">
        <v>48.265225899999997</v>
      </c>
      <c r="R21" s="148">
        <v>46.476190500000001</v>
      </c>
      <c r="S21" s="148">
        <v>48.128856599999999</v>
      </c>
      <c r="T21" s="32">
        <v>49.0076775</v>
      </c>
      <c r="U21" s="32">
        <v>46.516666700000002</v>
      </c>
      <c r="V21" s="32">
        <v>48.750430299999998</v>
      </c>
      <c r="W21" s="304">
        <v>49</v>
      </c>
      <c r="X21" s="304">
        <v>49</v>
      </c>
      <c r="Y21" s="304">
        <v>49</v>
      </c>
      <c r="Z21" s="514">
        <v>49.851301100000001</v>
      </c>
      <c r="AA21" s="514">
        <v>47.307692299999999</v>
      </c>
      <c r="AB21" s="514">
        <v>49.627118600000003</v>
      </c>
      <c r="AC21" s="148">
        <v>50.431279600000003</v>
      </c>
      <c r="AD21" s="148">
        <v>47.956521700000003</v>
      </c>
      <c r="AE21" s="148">
        <v>50.188034199999997</v>
      </c>
    </row>
    <row r="22" spans="1:31" x14ac:dyDescent="0.25">
      <c r="A22" s="324" t="s">
        <v>15</v>
      </c>
      <c r="B22" s="148">
        <v>45.229092700000002</v>
      </c>
      <c r="C22" s="148">
        <v>41.322234199999997</v>
      </c>
      <c r="D22" s="148">
        <v>45.115074800000002</v>
      </c>
      <c r="E22" s="148">
        <v>45.758302</v>
      </c>
      <c r="F22" s="148">
        <v>41.842233</v>
      </c>
      <c r="G22" s="148">
        <v>45.635887699999998</v>
      </c>
      <c r="H22" s="148">
        <v>46.153411699999999</v>
      </c>
      <c r="I22" s="148">
        <v>42.749654200000002</v>
      </c>
      <c r="J22" s="148">
        <v>46.044042500000003</v>
      </c>
      <c r="K22" s="148">
        <v>46.4355993</v>
      </c>
      <c r="L22" s="148">
        <v>43.223270399999997</v>
      </c>
      <c r="M22" s="148">
        <v>46.329273999999998</v>
      </c>
      <c r="N22" s="148">
        <v>46.8597313</v>
      </c>
      <c r="O22" s="148">
        <v>43.431249999999999</v>
      </c>
      <c r="P22" s="148">
        <v>46.740193900000001</v>
      </c>
      <c r="Q22" s="148">
        <v>47.330838200000002</v>
      </c>
      <c r="R22" s="148">
        <v>43.926739900000001</v>
      </c>
      <c r="S22" s="148">
        <v>47.209951199999999</v>
      </c>
      <c r="T22" s="32">
        <v>47.444955700000001</v>
      </c>
      <c r="U22" s="32">
        <v>44.448897799999997</v>
      </c>
      <c r="V22" s="32">
        <v>47.345683899999997</v>
      </c>
      <c r="W22" s="304">
        <v>48</v>
      </c>
      <c r="X22" s="304">
        <v>46</v>
      </c>
      <c r="Y22" s="304">
        <v>48</v>
      </c>
      <c r="Z22" s="514">
        <v>48.167585600000002</v>
      </c>
      <c r="AA22" s="514">
        <v>45.681957199999999</v>
      </c>
      <c r="AB22" s="514">
        <v>48.077604299999997</v>
      </c>
      <c r="AC22" s="148">
        <v>48.903725700000003</v>
      </c>
      <c r="AD22" s="148">
        <v>47.1041667</v>
      </c>
      <c r="AE22" s="148">
        <v>48.835236299999998</v>
      </c>
    </row>
    <row r="23" spans="1:31" x14ac:dyDescent="0.25">
      <c r="A23" s="324" t="s">
        <v>16</v>
      </c>
      <c r="B23" s="148">
        <v>45.093019099999999</v>
      </c>
      <c r="C23" s="148">
        <v>40.360158300000002</v>
      </c>
      <c r="D23" s="148">
        <v>44.8897263</v>
      </c>
      <c r="E23" s="148">
        <v>45.542648499999999</v>
      </c>
      <c r="F23" s="148">
        <v>40.644578299999999</v>
      </c>
      <c r="G23" s="148">
        <v>45.32837</v>
      </c>
      <c r="H23" s="148">
        <v>46.035003500000002</v>
      </c>
      <c r="I23" s="148">
        <v>41.6339434</v>
      </c>
      <c r="J23" s="148">
        <v>45.839277799999998</v>
      </c>
      <c r="K23" s="148">
        <v>46.392622500000002</v>
      </c>
      <c r="L23" s="148">
        <v>42.469273700000002</v>
      </c>
      <c r="M23" s="148">
        <v>46.204360600000001</v>
      </c>
      <c r="N23" s="148">
        <v>46.827100799999997</v>
      </c>
      <c r="O23" s="148">
        <v>43.137096800000002</v>
      </c>
      <c r="P23" s="148">
        <v>46.644368999999998</v>
      </c>
      <c r="Q23" s="148">
        <v>46.913740099999998</v>
      </c>
      <c r="R23" s="148">
        <v>44.6328125</v>
      </c>
      <c r="S23" s="148">
        <v>46.8067432</v>
      </c>
      <c r="T23" s="32">
        <v>47.253771899999997</v>
      </c>
      <c r="U23" s="32">
        <v>45.134366900000003</v>
      </c>
      <c r="V23" s="32">
        <v>47.147856400000002</v>
      </c>
      <c r="W23" s="304">
        <v>48</v>
      </c>
      <c r="X23" s="304">
        <v>46</v>
      </c>
      <c r="Y23" s="304">
        <v>48</v>
      </c>
      <c r="Z23" s="514">
        <v>47.358191599999998</v>
      </c>
      <c r="AA23" s="514">
        <v>45.728070199999998</v>
      </c>
      <c r="AB23" s="514">
        <v>47.275945999999998</v>
      </c>
      <c r="AC23" s="148">
        <v>47.435528099999999</v>
      </c>
      <c r="AD23" s="148">
        <v>45.835442999999998</v>
      </c>
      <c r="AE23" s="148">
        <v>47.3532856</v>
      </c>
    </row>
    <row r="24" spans="1:31" x14ac:dyDescent="0.25">
      <c r="A24" s="324" t="s">
        <v>17</v>
      </c>
      <c r="B24" s="148">
        <v>45.0311436</v>
      </c>
      <c r="C24" s="148">
        <v>40.4457831</v>
      </c>
      <c r="D24" s="148">
        <v>44.853133800000002</v>
      </c>
      <c r="E24" s="148">
        <v>45.456360500000002</v>
      </c>
      <c r="F24" s="148">
        <v>40.028571399999997</v>
      </c>
      <c r="G24" s="148">
        <v>45.247942999999999</v>
      </c>
      <c r="H24" s="148">
        <v>46.219563700000002</v>
      </c>
      <c r="I24" s="148">
        <v>40.238805999999997</v>
      </c>
      <c r="J24" s="148">
        <v>45.950268800000003</v>
      </c>
      <c r="K24" s="148">
        <v>47.411323899999999</v>
      </c>
      <c r="L24" s="148">
        <v>44.068181799999998</v>
      </c>
      <c r="M24" s="148">
        <v>47.2931727</v>
      </c>
      <c r="N24" s="148">
        <v>47.324927299999999</v>
      </c>
      <c r="O24" s="148">
        <v>41.296296300000002</v>
      </c>
      <c r="P24" s="148">
        <v>47.024884800000002</v>
      </c>
      <c r="Q24" s="148">
        <v>47.548853999999999</v>
      </c>
      <c r="R24" s="148">
        <v>42.288888900000003</v>
      </c>
      <c r="S24" s="148">
        <v>47.278032000000003</v>
      </c>
      <c r="T24" s="32">
        <v>47.655851699999999</v>
      </c>
      <c r="U24" s="32">
        <v>43.019607800000003</v>
      </c>
      <c r="V24" s="32">
        <v>47.397155400000003</v>
      </c>
      <c r="W24" s="304">
        <v>48</v>
      </c>
      <c r="X24" s="304">
        <v>43</v>
      </c>
      <c r="Y24" s="304">
        <v>48</v>
      </c>
      <c r="Z24" s="514">
        <v>48.663130000000002</v>
      </c>
      <c r="AA24" s="514">
        <v>44.8</v>
      </c>
      <c r="AB24" s="514">
        <v>48.468513899999998</v>
      </c>
      <c r="AC24" s="148">
        <v>49.205741600000003</v>
      </c>
      <c r="AD24" s="148">
        <v>43.615384599999999</v>
      </c>
      <c r="AE24" s="148">
        <v>48.878378400000003</v>
      </c>
    </row>
    <row r="25" spans="1:31" x14ac:dyDescent="0.25">
      <c r="A25" s="324" t="s">
        <v>18</v>
      </c>
      <c r="B25" s="148">
        <v>45.019356000000002</v>
      </c>
      <c r="C25" s="148">
        <v>39.980119299999998</v>
      </c>
      <c r="D25" s="148">
        <v>44.797088700000003</v>
      </c>
      <c r="E25" s="148">
        <v>45.438968899999999</v>
      </c>
      <c r="F25" s="148">
        <v>40.0508083</v>
      </c>
      <c r="G25" s="148">
        <v>45.197599799999999</v>
      </c>
      <c r="H25" s="148">
        <v>45.634020599999999</v>
      </c>
      <c r="I25" s="148">
        <v>40.155388500000001</v>
      </c>
      <c r="J25" s="148">
        <v>45.372321300000003</v>
      </c>
      <c r="K25" s="148">
        <v>46.2689211</v>
      </c>
      <c r="L25" s="148">
        <v>40.6392405</v>
      </c>
      <c r="M25" s="148">
        <v>46.020008400000002</v>
      </c>
      <c r="N25" s="148">
        <v>46.631898999999997</v>
      </c>
      <c r="O25" s="148">
        <v>42.121468900000004</v>
      </c>
      <c r="P25" s="148">
        <v>46.401529400000001</v>
      </c>
      <c r="Q25" s="148">
        <v>47.464153699999997</v>
      </c>
      <c r="R25" s="148">
        <v>42.494071099999999</v>
      </c>
      <c r="S25" s="148">
        <v>47.242188900000002</v>
      </c>
      <c r="T25" s="32">
        <v>47.393754899999998</v>
      </c>
      <c r="U25" s="32">
        <v>42.405857699999999</v>
      </c>
      <c r="V25" s="32">
        <v>47.170136900000003</v>
      </c>
      <c r="W25" s="304">
        <v>48</v>
      </c>
      <c r="X25" s="304">
        <v>45</v>
      </c>
      <c r="Y25" s="304">
        <v>48</v>
      </c>
      <c r="Z25" s="514">
        <v>48.546353099999997</v>
      </c>
      <c r="AA25" s="514">
        <v>46.163265299999999</v>
      </c>
      <c r="AB25" s="514">
        <v>48.432651700000001</v>
      </c>
      <c r="AC25" s="148">
        <v>49.1497934</v>
      </c>
      <c r="AD25" s="148">
        <v>47.594339599999998</v>
      </c>
      <c r="AE25" s="148">
        <v>49.069049999999997</v>
      </c>
    </row>
    <row r="26" spans="1:31" x14ac:dyDescent="0.25">
      <c r="A26" s="324" t="s">
        <v>19</v>
      </c>
      <c r="B26" s="148">
        <v>45.770879700000002</v>
      </c>
      <c r="C26" s="148">
        <v>41.116504900000002</v>
      </c>
      <c r="D26" s="148">
        <v>45.575294700000001</v>
      </c>
      <c r="E26" s="148">
        <v>46.164174799999998</v>
      </c>
      <c r="F26" s="148">
        <v>41.224299100000003</v>
      </c>
      <c r="G26" s="148">
        <v>45.959440000000001</v>
      </c>
      <c r="H26" s="148">
        <v>46.757849</v>
      </c>
      <c r="I26" s="148">
        <v>43.043090599999999</v>
      </c>
      <c r="J26" s="148">
        <v>46.602461300000002</v>
      </c>
      <c r="K26" s="148">
        <v>47.251378299999999</v>
      </c>
      <c r="L26" s="148">
        <v>42.236886599999998</v>
      </c>
      <c r="M26" s="148">
        <v>47.034283199999997</v>
      </c>
      <c r="N26" s="148">
        <v>47.634703199999997</v>
      </c>
      <c r="O26" s="148">
        <v>44.062949600000003</v>
      </c>
      <c r="P26" s="148">
        <v>47.474317599999999</v>
      </c>
      <c r="Q26" s="148">
        <v>47.776642600000002</v>
      </c>
      <c r="R26" s="148">
        <v>44.431415899999998</v>
      </c>
      <c r="S26" s="148">
        <v>47.631755499999997</v>
      </c>
      <c r="T26" s="32">
        <v>47.914647899999999</v>
      </c>
      <c r="U26" s="32">
        <v>44.7380353</v>
      </c>
      <c r="V26" s="32">
        <v>47.7907662</v>
      </c>
      <c r="W26" s="304">
        <v>49</v>
      </c>
      <c r="X26" s="304">
        <v>46</v>
      </c>
      <c r="Y26" s="304">
        <v>49</v>
      </c>
      <c r="Z26" s="514">
        <v>49.443096099999998</v>
      </c>
      <c r="AA26" s="514">
        <v>45.829508199999999</v>
      </c>
      <c r="AB26" s="514">
        <v>49.270966700000002</v>
      </c>
      <c r="AC26" s="148">
        <v>49.757750700000003</v>
      </c>
      <c r="AD26" s="148">
        <v>46.363636399999997</v>
      </c>
      <c r="AE26" s="148">
        <v>49.619897399999999</v>
      </c>
    </row>
    <row r="27" spans="1:31" x14ac:dyDescent="0.25">
      <c r="A27" s="324" t="s">
        <v>20</v>
      </c>
      <c r="B27" s="148">
        <v>45.462299100000003</v>
      </c>
      <c r="C27" s="148">
        <v>42.629807700000001</v>
      </c>
      <c r="D27" s="148">
        <v>45.345910699999997</v>
      </c>
      <c r="E27" s="148">
        <v>46.069217199999997</v>
      </c>
      <c r="F27" s="148">
        <v>43.7272727</v>
      </c>
      <c r="G27" s="148">
        <v>45.975833700000003</v>
      </c>
      <c r="H27" s="148">
        <v>46.625145199999999</v>
      </c>
      <c r="I27" s="148">
        <v>42.791044800000002</v>
      </c>
      <c r="J27" s="148">
        <v>46.481553900000002</v>
      </c>
      <c r="K27" s="148">
        <v>46.964417599999997</v>
      </c>
      <c r="L27" s="148">
        <v>42.724770599999999</v>
      </c>
      <c r="M27" s="148">
        <v>46.814766800000001</v>
      </c>
      <c r="N27" s="148">
        <v>47.150051400000002</v>
      </c>
      <c r="O27" s="148">
        <v>42.575757600000003</v>
      </c>
      <c r="P27" s="148">
        <v>46.952146800000001</v>
      </c>
      <c r="Q27" s="148">
        <v>47.5721299</v>
      </c>
      <c r="R27" s="148">
        <v>44.318584100000002</v>
      </c>
      <c r="S27" s="148">
        <v>47.4389714</v>
      </c>
      <c r="T27" s="32">
        <v>46.880510899999997</v>
      </c>
      <c r="U27" s="32">
        <v>45.752212399999998</v>
      </c>
      <c r="V27" s="32">
        <v>46.830314999999999</v>
      </c>
      <c r="W27" s="304">
        <v>47</v>
      </c>
      <c r="X27" s="304">
        <v>44</v>
      </c>
      <c r="Y27" s="304">
        <v>47</v>
      </c>
      <c r="Z27" s="514">
        <v>47.098559100000003</v>
      </c>
      <c r="AA27" s="514">
        <v>46.6206897</v>
      </c>
      <c r="AB27" s="514">
        <v>47.0757409</v>
      </c>
      <c r="AC27" s="148">
        <v>47.884859499999997</v>
      </c>
      <c r="AD27" s="148">
        <v>48.129629600000001</v>
      </c>
      <c r="AE27" s="148">
        <v>47.896283500000003</v>
      </c>
    </row>
    <row r="28" spans="1:31" s="288" customFormat="1" x14ac:dyDescent="0.25">
      <c r="A28" s="288" t="s">
        <v>21</v>
      </c>
      <c r="B28" s="149">
        <v>46.993025099999997</v>
      </c>
      <c r="C28" s="149">
        <v>40.123438899999996</v>
      </c>
      <c r="D28" s="149">
        <v>45.6074506</v>
      </c>
      <c r="E28" s="149">
        <v>47.518247899999999</v>
      </c>
      <c r="F28" s="149">
        <v>40.558695299999997</v>
      </c>
      <c r="G28" s="149">
        <v>46.076180399999998</v>
      </c>
      <c r="H28" s="149">
        <v>47.8745215</v>
      </c>
      <c r="I28" s="149">
        <v>41.578938299999997</v>
      </c>
      <c r="J28" s="149">
        <v>46.566835599999997</v>
      </c>
      <c r="K28" s="149">
        <v>48.375469299999999</v>
      </c>
      <c r="L28" s="149">
        <v>42.122753899999999</v>
      </c>
      <c r="M28" s="149">
        <v>47.091963999999997</v>
      </c>
      <c r="N28" s="149">
        <v>48.6623819</v>
      </c>
      <c r="O28" s="149">
        <v>42.5100044</v>
      </c>
      <c r="P28" s="149">
        <v>47.3585092</v>
      </c>
      <c r="Q28" s="149">
        <v>48.816818699999999</v>
      </c>
      <c r="R28" s="149">
        <v>43.344936699999998</v>
      </c>
      <c r="S28" s="149">
        <v>47.584918100000003</v>
      </c>
      <c r="T28" s="56">
        <v>48.810806999999997</v>
      </c>
      <c r="U28" s="56">
        <v>43.336839599999998</v>
      </c>
      <c r="V28" s="56">
        <v>47.556006099999998</v>
      </c>
      <c r="W28" s="279">
        <v>49</v>
      </c>
      <c r="X28" s="279">
        <v>44</v>
      </c>
      <c r="Y28" s="279">
        <v>48</v>
      </c>
      <c r="Z28" s="519">
        <v>49.927288599999997</v>
      </c>
      <c r="AA28" s="519">
        <v>44.848373199999997</v>
      </c>
      <c r="AB28" s="519">
        <v>48.597669699999997</v>
      </c>
      <c r="AC28" s="149">
        <v>51.016608900000001</v>
      </c>
      <c r="AD28" s="149">
        <v>45.488125500000002</v>
      </c>
      <c r="AE28" s="149">
        <v>49.612152600000002</v>
      </c>
    </row>
    <row r="29" spans="1:31" s="288" customFormat="1" x14ac:dyDescent="0.25">
      <c r="A29" s="288" t="s">
        <v>22</v>
      </c>
      <c r="B29" s="149">
        <v>46.997025700000002</v>
      </c>
      <c r="C29" s="149">
        <v>40.564554899999997</v>
      </c>
      <c r="D29" s="149">
        <v>45.346978700000001</v>
      </c>
      <c r="E29" s="149">
        <v>47.678562700000001</v>
      </c>
      <c r="F29" s="149">
        <v>40.949690199999999</v>
      </c>
      <c r="G29" s="149">
        <v>46.010810800000002</v>
      </c>
      <c r="H29" s="149">
        <v>48.008857499999998</v>
      </c>
      <c r="I29" s="149">
        <v>41.520788899999999</v>
      </c>
      <c r="J29" s="149">
        <v>46.378257099999999</v>
      </c>
      <c r="K29" s="149">
        <v>48.2354822</v>
      </c>
      <c r="L29" s="149">
        <v>42.4775791</v>
      </c>
      <c r="M29" s="149">
        <v>46.627957000000002</v>
      </c>
      <c r="N29" s="149">
        <v>48.632883700000001</v>
      </c>
      <c r="O29" s="149">
        <v>43.001553800000003</v>
      </c>
      <c r="P29" s="149">
        <v>47.0497947</v>
      </c>
      <c r="Q29" s="149">
        <v>48.687946199999999</v>
      </c>
      <c r="R29" s="149">
        <v>43.624240399999998</v>
      </c>
      <c r="S29" s="149">
        <v>47.203661599999997</v>
      </c>
      <c r="T29" s="56">
        <v>48.610458299999998</v>
      </c>
      <c r="U29" s="56">
        <v>43.4014363</v>
      </c>
      <c r="V29" s="56">
        <v>47.098196600000001</v>
      </c>
      <c r="W29" s="279">
        <v>49</v>
      </c>
      <c r="X29" s="279">
        <v>44</v>
      </c>
      <c r="Y29" s="279">
        <v>47</v>
      </c>
      <c r="Z29" s="519">
        <v>49.346006699999997</v>
      </c>
      <c r="AA29" s="519">
        <v>44.1068085</v>
      </c>
      <c r="AB29" s="519">
        <v>47.534069199999998</v>
      </c>
      <c r="AC29" s="149">
        <v>49.7722275</v>
      </c>
      <c r="AD29" s="149">
        <v>44.385786799999998</v>
      </c>
      <c r="AE29" s="149">
        <v>47.988442999999997</v>
      </c>
    </row>
    <row r="30" spans="1:31" s="288" customFormat="1" x14ac:dyDescent="0.25">
      <c r="A30" s="288" t="s">
        <v>23</v>
      </c>
      <c r="B30" s="149">
        <v>47.689292399999999</v>
      </c>
      <c r="C30" s="149">
        <v>40.862879300000003</v>
      </c>
      <c r="D30" s="149">
        <v>46.691215100000001</v>
      </c>
      <c r="E30" s="149">
        <v>48.143628300000003</v>
      </c>
      <c r="F30" s="149">
        <v>41.587482199999997</v>
      </c>
      <c r="G30" s="149">
        <v>47.116575900000001</v>
      </c>
      <c r="H30" s="149">
        <v>48.583492800000002</v>
      </c>
      <c r="I30" s="149">
        <v>42.423085399999998</v>
      </c>
      <c r="J30" s="149">
        <v>47.583529200000001</v>
      </c>
      <c r="K30" s="149">
        <v>49.018738399999997</v>
      </c>
      <c r="L30" s="149">
        <v>43.259832500000002</v>
      </c>
      <c r="M30" s="149">
        <v>48.069121299999999</v>
      </c>
      <c r="N30" s="149">
        <v>49.355601499999999</v>
      </c>
      <c r="O30" s="149">
        <v>43.516083899999998</v>
      </c>
      <c r="P30" s="149">
        <v>48.405470600000001</v>
      </c>
      <c r="Q30" s="149">
        <v>49.243506699999998</v>
      </c>
      <c r="R30" s="149">
        <v>44.442906600000001</v>
      </c>
      <c r="S30" s="149">
        <v>48.430534799999997</v>
      </c>
      <c r="T30" s="56">
        <v>49.667376400000002</v>
      </c>
      <c r="U30" s="56">
        <v>44.8481953</v>
      </c>
      <c r="V30" s="56">
        <v>48.904620600000001</v>
      </c>
      <c r="W30" s="279">
        <v>50</v>
      </c>
      <c r="X30" s="279">
        <v>46</v>
      </c>
      <c r="Y30" s="279">
        <v>49</v>
      </c>
      <c r="Z30" s="519">
        <v>50.2748688</v>
      </c>
      <c r="AA30" s="519">
        <v>46.184608699999998</v>
      </c>
      <c r="AB30" s="519">
        <v>49.462924800000003</v>
      </c>
      <c r="AC30" s="149">
        <v>51.0613235</v>
      </c>
      <c r="AD30" s="149">
        <v>46.630982400000001</v>
      </c>
      <c r="AE30" s="149">
        <v>50.222579899999999</v>
      </c>
    </row>
    <row r="31" spans="1:31" s="288" customFormat="1" x14ac:dyDescent="0.25">
      <c r="A31" s="288" t="s">
        <v>24</v>
      </c>
      <c r="B31" s="149">
        <v>45.292543500000001</v>
      </c>
      <c r="C31" s="149">
        <v>40.8092902</v>
      </c>
      <c r="D31" s="149">
        <v>45.0959784</v>
      </c>
      <c r="E31" s="149">
        <v>45.754825699999998</v>
      </c>
      <c r="F31" s="149">
        <v>41.0350404</v>
      </c>
      <c r="G31" s="149">
        <v>45.545285100000001</v>
      </c>
      <c r="H31" s="149">
        <v>46.1714956</v>
      </c>
      <c r="I31" s="149">
        <v>41.887870900000003</v>
      </c>
      <c r="J31" s="149">
        <v>45.976978199999998</v>
      </c>
      <c r="K31" s="149">
        <v>46.5902083</v>
      </c>
      <c r="L31" s="149">
        <v>42.733471100000003</v>
      </c>
      <c r="M31" s="149">
        <v>46.414947300000001</v>
      </c>
      <c r="N31" s="149">
        <v>46.935677300000002</v>
      </c>
      <c r="O31" s="149">
        <v>43.339483399999999</v>
      </c>
      <c r="P31" s="149">
        <v>46.764068100000003</v>
      </c>
      <c r="Q31" s="149">
        <v>47.343578299999997</v>
      </c>
      <c r="R31" s="149">
        <v>44.286290299999997</v>
      </c>
      <c r="S31" s="149">
        <v>47.204830999999999</v>
      </c>
      <c r="T31" s="56">
        <v>47.531922000000002</v>
      </c>
      <c r="U31" s="56">
        <v>44.416267900000001</v>
      </c>
      <c r="V31" s="56">
        <v>47.387670499999999</v>
      </c>
      <c r="W31" s="279">
        <v>48</v>
      </c>
      <c r="X31" s="279">
        <v>46</v>
      </c>
      <c r="Y31" s="279">
        <v>48</v>
      </c>
      <c r="Z31" s="519">
        <v>48.147304900000002</v>
      </c>
      <c r="AA31" s="519">
        <v>46.142699100000002</v>
      </c>
      <c r="AB31" s="519">
        <v>48.049207000000003</v>
      </c>
      <c r="AC31" s="149">
        <v>48.739898799999999</v>
      </c>
      <c r="AD31" s="149">
        <v>46.892857100000001</v>
      </c>
      <c r="AE31" s="149">
        <v>48.646215599999998</v>
      </c>
    </row>
    <row r="32" spans="1:31" s="288" customFormat="1" x14ac:dyDescent="0.25">
      <c r="A32" s="288" t="s">
        <v>25</v>
      </c>
      <c r="B32" s="149">
        <v>45.713241199999999</v>
      </c>
      <c r="C32" s="149">
        <v>41.393832600000003</v>
      </c>
      <c r="D32" s="149">
        <v>45.532482899999998</v>
      </c>
      <c r="E32" s="149">
        <v>46.146459399999998</v>
      </c>
      <c r="F32" s="149">
        <v>41.6761488</v>
      </c>
      <c r="G32" s="149">
        <v>45.962494399999997</v>
      </c>
      <c r="H32" s="149">
        <v>46.733616099999999</v>
      </c>
      <c r="I32" s="149">
        <v>43.001239200000001</v>
      </c>
      <c r="J32" s="149">
        <v>46.5804647</v>
      </c>
      <c r="K32" s="149">
        <v>47.198079700000001</v>
      </c>
      <c r="L32" s="149">
        <v>42.312857100000002</v>
      </c>
      <c r="M32" s="149">
        <v>46.993786999999998</v>
      </c>
      <c r="N32" s="149">
        <v>47.538758899999998</v>
      </c>
      <c r="O32" s="149">
        <v>43.777616299999998</v>
      </c>
      <c r="P32" s="149">
        <v>47.371087899999999</v>
      </c>
      <c r="Q32" s="149">
        <v>47.733771400000002</v>
      </c>
      <c r="R32" s="149">
        <v>44.408849600000003</v>
      </c>
      <c r="S32" s="149">
        <v>47.591422299999998</v>
      </c>
      <c r="T32" s="56">
        <v>47.7090909</v>
      </c>
      <c r="U32" s="56">
        <v>44.962745099999999</v>
      </c>
      <c r="V32" s="56">
        <v>47.598978000000002</v>
      </c>
      <c r="W32" s="279">
        <v>48</v>
      </c>
      <c r="X32" s="279">
        <v>45</v>
      </c>
      <c r="Y32" s="279">
        <v>48</v>
      </c>
      <c r="Z32" s="519">
        <v>48.923783999999998</v>
      </c>
      <c r="AA32" s="519">
        <v>46.005102000000001</v>
      </c>
      <c r="AB32" s="519">
        <v>48.784680899999998</v>
      </c>
      <c r="AC32" s="149">
        <v>49.400345999999999</v>
      </c>
      <c r="AD32" s="149">
        <v>46.7420635</v>
      </c>
      <c r="AE32" s="149">
        <v>49.2892905</v>
      </c>
    </row>
    <row r="33" spans="1:31" s="288" customFormat="1" x14ac:dyDescent="0.25">
      <c r="A33" s="44" t="s">
        <v>26</v>
      </c>
      <c r="B33" s="252">
        <v>46</v>
      </c>
      <c r="C33" s="252">
        <v>41</v>
      </c>
      <c r="D33" s="252">
        <v>46</v>
      </c>
      <c r="E33" s="288">
        <v>47</v>
      </c>
      <c r="F33" s="288">
        <v>41</v>
      </c>
      <c r="G33" s="288">
        <v>46</v>
      </c>
      <c r="H33" s="288">
        <v>47</v>
      </c>
      <c r="I33" s="288">
        <v>42</v>
      </c>
      <c r="J33" s="288">
        <v>47</v>
      </c>
      <c r="K33" s="252">
        <v>48</v>
      </c>
      <c r="L33" s="252">
        <v>43</v>
      </c>
      <c r="M33" s="252">
        <v>47</v>
      </c>
      <c r="N33" s="288">
        <v>48</v>
      </c>
      <c r="O33" s="288">
        <v>43</v>
      </c>
      <c r="P33" s="288">
        <v>47</v>
      </c>
      <c r="Q33" s="288">
        <v>48</v>
      </c>
      <c r="R33" s="288">
        <v>44</v>
      </c>
      <c r="S33" s="288">
        <v>48</v>
      </c>
      <c r="T33" s="279">
        <v>48</v>
      </c>
      <c r="U33" s="279">
        <v>44</v>
      </c>
      <c r="V33" s="279">
        <v>48</v>
      </c>
      <c r="W33" s="279">
        <v>49</v>
      </c>
      <c r="X33" s="279">
        <v>45</v>
      </c>
      <c r="Y33" s="279">
        <v>48</v>
      </c>
      <c r="Z33" s="288">
        <v>49</v>
      </c>
      <c r="AA33" s="279">
        <v>45</v>
      </c>
      <c r="AB33" s="520">
        <v>48.500407199999998</v>
      </c>
      <c r="AC33" s="288">
        <v>50</v>
      </c>
      <c r="AD33" s="279">
        <v>46</v>
      </c>
      <c r="AE33" s="279">
        <v>49</v>
      </c>
    </row>
    <row r="34" spans="1:31" x14ac:dyDescent="0.25">
      <c r="A34" s="347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25"/>
      <c r="AD34" s="325"/>
      <c r="AE34" s="325"/>
    </row>
    <row r="35" spans="1:31" s="456" customFormat="1" ht="6" customHeight="1" x14ac:dyDescent="0.25">
      <c r="A35" s="328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26"/>
      <c r="AD35" s="326"/>
      <c r="AE35" s="326"/>
    </row>
    <row r="36" spans="1:31" x14ac:dyDescent="0.25">
      <c r="A36" s="50" t="s">
        <v>534</v>
      </c>
      <c r="S36" s="304"/>
    </row>
    <row r="37" spans="1:31" ht="16.5" customHeight="1" x14ac:dyDescent="0.25">
      <c r="A37" s="329" t="s">
        <v>338</v>
      </c>
      <c r="B37" s="304"/>
      <c r="C37" s="304"/>
      <c r="S37" s="304"/>
    </row>
    <row r="38" spans="1:31" x14ac:dyDescent="0.25">
      <c r="A38" s="329" t="s">
        <v>530</v>
      </c>
      <c r="S38" s="304"/>
    </row>
    <row r="39" spans="1:31" x14ac:dyDescent="0.25">
      <c r="S39" s="304"/>
    </row>
    <row r="40" spans="1:31" x14ac:dyDescent="0.25">
      <c r="S40" s="304"/>
    </row>
    <row r="41" spans="1:31" ht="30" customHeight="1" x14ac:dyDescent="0.25">
      <c r="A41" s="326"/>
      <c r="B41" s="326"/>
      <c r="C41" s="326"/>
      <c r="D41" s="326"/>
      <c r="E41" s="326"/>
      <c r="S41" s="304"/>
    </row>
    <row r="42" spans="1:31" x14ac:dyDescent="0.25">
      <c r="S42" s="304"/>
    </row>
    <row r="43" spans="1:31" x14ac:dyDescent="0.25">
      <c r="S43" s="304"/>
    </row>
    <row r="44" spans="1:31" ht="30" customHeight="1" x14ac:dyDescent="0.25">
      <c r="S44" s="304"/>
    </row>
    <row r="45" spans="1:31" x14ac:dyDescent="0.25">
      <c r="S45" s="304"/>
    </row>
    <row r="46" spans="1:31" x14ac:dyDescent="0.25">
      <c r="S46" s="304"/>
    </row>
    <row r="47" spans="1:31" ht="30" customHeight="1" x14ac:dyDescent="0.25">
      <c r="S47" s="304"/>
    </row>
    <row r="48" spans="1:31" x14ac:dyDescent="0.25">
      <c r="S48" s="304"/>
    </row>
    <row r="49" spans="19:19" ht="30" customHeight="1" x14ac:dyDescent="0.25">
      <c r="S49" s="304"/>
    </row>
    <row r="50" spans="19:19" ht="30" customHeight="1" x14ac:dyDescent="0.25">
      <c r="S50" s="304"/>
    </row>
    <row r="51" spans="19:19" x14ac:dyDescent="0.25">
      <c r="S51" s="304"/>
    </row>
    <row r="53" spans="19:19" ht="30" customHeight="1" x14ac:dyDescent="0.25"/>
    <row r="55" spans="19:19" ht="30" customHeight="1" x14ac:dyDescent="0.25"/>
    <row r="56" spans="19:19" ht="30" customHeight="1" x14ac:dyDescent="0.25"/>
    <row r="59" spans="19:19" ht="30" customHeight="1" x14ac:dyDescent="0.25"/>
    <row r="61" spans="19:19" ht="30" customHeight="1" x14ac:dyDescent="0.25"/>
    <row r="62" spans="19:19" ht="30" customHeight="1" x14ac:dyDescent="0.25"/>
    <row r="64" spans="19:19" ht="30" customHeight="1" x14ac:dyDescent="0.25"/>
    <row r="65" ht="30" customHeight="1" x14ac:dyDescent="0.25"/>
    <row r="68" ht="30" customHeight="1" x14ac:dyDescent="0.25"/>
    <row r="70" ht="30" customHeight="1" x14ac:dyDescent="0.25"/>
    <row r="71" ht="30" customHeight="1" x14ac:dyDescent="0.25"/>
    <row r="74" ht="30" customHeight="1" x14ac:dyDescent="0.25"/>
    <row r="76" ht="30" customHeight="1" x14ac:dyDescent="0.25"/>
    <row r="77" ht="30" customHeight="1" x14ac:dyDescent="0.25"/>
    <row r="80" ht="30" customHeight="1" x14ac:dyDescent="0.25"/>
    <row r="83" ht="30" customHeight="1" x14ac:dyDescent="0.25"/>
    <row r="86" ht="30" customHeight="1" x14ac:dyDescent="0.25"/>
  </sheetData>
  <mergeCells count="11">
    <mergeCell ref="Z4:AB4"/>
    <mergeCell ref="AC4:AE4"/>
    <mergeCell ref="W4:Y4"/>
    <mergeCell ref="A4:A5"/>
    <mergeCell ref="B4:D4"/>
    <mergeCell ref="E4:G4"/>
    <mergeCell ref="T4:V4"/>
    <mergeCell ref="H4:J4"/>
    <mergeCell ref="K4:M4"/>
    <mergeCell ref="N4:P4"/>
    <mergeCell ref="Q4:S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98" zoomScaleNormal="98" workbookViewId="0"/>
  </sheetViews>
  <sheetFormatPr defaultColWidth="8.85546875" defaultRowHeight="15" x14ac:dyDescent="0.25"/>
  <cols>
    <col min="1" max="1" width="17.28515625" style="324" customWidth="1"/>
    <col min="2" max="2" width="7.85546875" style="324" customWidth="1"/>
    <col min="3" max="3" width="8.85546875" style="324" customWidth="1"/>
    <col min="4" max="4" width="8" style="324" bestFit="1" customWidth="1"/>
    <col min="5" max="5" width="6.42578125" style="324" customWidth="1"/>
    <col min="6" max="6" width="8" style="324" customWidth="1"/>
    <col min="7" max="7" width="6.28515625" style="324" customWidth="1"/>
    <col min="8" max="8" width="8.7109375" style="324" customWidth="1"/>
    <col min="9" max="9" width="7" style="324" customWidth="1"/>
    <col min="10" max="10" width="8.140625" style="324" customWidth="1"/>
    <col min="11" max="11" width="7" style="324" customWidth="1"/>
    <col min="12" max="12" width="7.42578125" style="324" customWidth="1"/>
    <col min="13" max="13" width="7.28515625" style="324" customWidth="1"/>
    <col min="14" max="14" width="8.7109375" style="324" customWidth="1"/>
    <col min="15" max="15" width="7.28515625" style="324" customWidth="1"/>
    <col min="16" max="16" width="11.140625" style="324" customWidth="1"/>
    <col min="17" max="17" width="7" style="324" customWidth="1"/>
    <col min="18" max="18" width="9.28515625" style="324" customWidth="1"/>
    <col min="19" max="19" width="8.28515625" style="324" customWidth="1"/>
    <col min="21" max="16384" width="8.85546875" style="324"/>
  </cols>
  <sheetData>
    <row r="1" spans="1:21" x14ac:dyDescent="0.25">
      <c r="A1" s="324" t="s">
        <v>574</v>
      </c>
    </row>
    <row r="2" spans="1:21" x14ac:dyDescent="0.25">
      <c r="A2" s="319" t="s">
        <v>355</v>
      </c>
    </row>
    <row r="3" spans="1:21" x14ac:dyDescent="0.25">
      <c r="A3" s="456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21" x14ac:dyDescent="0.25">
      <c r="A4" s="726" t="s">
        <v>113</v>
      </c>
      <c r="B4" s="679" t="s">
        <v>105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260"/>
      <c r="R4" s="721" t="s">
        <v>0</v>
      </c>
      <c r="S4" s="721"/>
    </row>
    <row r="5" spans="1:21" x14ac:dyDescent="0.25">
      <c r="A5" s="727"/>
      <c r="B5" s="679" t="s">
        <v>168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721" t="s">
        <v>34</v>
      </c>
      <c r="Q5" s="721"/>
      <c r="R5" s="721"/>
      <c r="S5" s="721"/>
    </row>
    <row r="6" spans="1:21" x14ac:dyDescent="0.25">
      <c r="A6" s="727"/>
      <c r="B6" s="679">
        <v>1</v>
      </c>
      <c r="C6" s="679"/>
      <c r="D6" s="679">
        <v>2</v>
      </c>
      <c r="E6" s="679"/>
      <c r="F6" s="731" t="s">
        <v>153</v>
      </c>
      <c r="G6" s="731"/>
      <c r="H6" s="731" t="s">
        <v>152</v>
      </c>
      <c r="I6" s="731"/>
      <c r="J6" s="731" t="s">
        <v>151</v>
      </c>
      <c r="K6" s="731"/>
      <c r="L6" s="731" t="s">
        <v>150</v>
      </c>
      <c r="M6" s="731"/>
      <c r="N6" s="679" t="s">
        <v>149</v>
      </c>
      <c r="O6" s="679"/>
      <c r="P6" s="692"/>
      <c r="Q6" s="692"/>
      <c r="R6" s="721"/>
      <c r="S6" s="721"/>
    </row>
    <row r="7" spans="1:21" x14ac:dyDescent="0.25">
      <c r="A7" s="728"/>
      <c r="B7" s="287" t="s">
        <v>115</v>
      </c>
      <c r="C7" s="287" t="s">
        <v>116</v>
      </c>
      <c r="D7" s="287" t="s">
        <v>115</v>
      </c>
      <c r="E7" s="287" t="s">
        <v>116</v>
      </c>
      <c r="F7" s="287" t="s">
        <v>115</v>
      </c>
      <c r="G7" s="287" t="s">
        <v>116</v>
      </c>
      <c r="H7" s="287" t="s">
        <v>115</v>
      </c>
      <c r="I7" s="287" t="s">
        <v>116</v>
      </c>
      <c r="J7" s="287" t="s">
        <v>115</v>
      </c>
      <c r="K7" s="287" t="s">
        <v>116</v>
      </c>
      <c r="L7" s="287" t="s">
        <v>115</v>
      </c>
      <c r="M7" s="287" t="s">
        <v>116</v>
      </c>
      <c r="N7" s="287" t="s">
        <v>115</v>
      </c>
      <c r="O7" s="287" t="s">
        <v>116</v>
      </c>
      <c r="P7" s="287" t="s">
        <v>115</v>
      </c>
      <c r="Q7" s="287" t="s">
        <v>116</v>
      </c>
      <c r="R7" s="287" t="s">
        <v>115</v>
      </c>
      <c r="S7" s="287" t="s">
        <v>116</v>
      </c>
    </row>
    <row r="8" spans="1:21" x14ac:dyDescent="0.25">
      <c r="A8" s="327"/>
      <c r="B8" s="328"/>
      <c r="C8" s="328"/>
      <c r="D8" s="328"/>
      <c r="E8" s="328"/>
      <c r="F8" s="352"/>
      <c r="G8" s="352"/>
      <c r="H8" s="352"/>
      <c r="I8" s="352"/>
      <c r="J8" s="352"/>
      <c r="K8" s="352"/>
      <c r="L8" s="352"/>
      <c r="M8" s="352"/>
      <c r="N8" s="326"/>
      <c r="O8" s="326"/>
      <c r="P8" s="326"/>
      <c r="Q8" s="326"/>
      <c r="R8" s="327"/>
    </row>
    <row r="9" spans="1:21" x14ac:dyDescent="0.25">
      <c r="A9" s="329">
        <v>2013</v>
      </c>
      <c r="B9" s="138">
        <v>69825</v>
      </c>
      <c r="C9" s="349">
        <f t="shared" ref="C9:C18" si="0">B9/$R9*100</f>
        <v>36.505986302086058</v>
      </c>
      <c r="D9" s="138">
        <v>32435</v>
      </c>
      <c r="E9" s="349">
        <f t="shared" ref="E9:E18" si="1">D9/$R9*100</f>
        <v>16.957703769540441</v>
      </c>
      <c r="F9" s="138">
        <v>39632</v>
      </c>
      <c r="G9" s="349">
        <f t="shared" ref="G9:G18" si="2">F9/$R9*100</f>
        <v>20.720447534898312</v>
      </c>
      <c r="H9" s="138">
        <v>21266</v>
      </c>
      <c r="I9" s="349">
        <f t="shared" ref="I9:I18" si="3">H9/$R9*100</f>
        <v>11.118314424635333</v>
      </c>
      <c r="J9" s="138">
        <v>10633</v>
      </c>
      <c r="K9" s="349">
        <f t="shared" ref="K9:K18" si="4">J9/$R9*100</f>
        <v>5.5591572123176665</v>
      </c>
      <c r="L9" s="138">
        <v>6408</v>
      </c>
      <c r="M9" s="349">
        <f t="shared" ref="M9:M18" si="5">L9/$R9*100</f>
        <v>3.3502378836200135</v>
      </c>
      <c r="N9" s="138">
        <v>11071</v>
      </c>
      <c r="O9" s="349">
        <f t="shared" ref="O9:O18" si="6">N9/$R9*100</f>
        <v>5.7881528729021801</v>
      </c>
      <c r="P9" s="590">
        <v>2</v>
      </c>
      <c r="Q9" s="430">
        <f t="shared" ref="Q9:Q14" si="7">P9/$R9*100</f>
        <v>1.0456422857740367E-3</v>
      </c>
      <c r="R9" s="138">
        <f>B9+D9+F9+H9+J9+L9+N9</f>
        <v>191270</v>
      </c>
      <c r="S9" s="334">
        <f t="shared" ref="S9:S14" si="8">R9/$R9*100</f>
        <v>100</v>
      </c>
      <c r="U9"/>
    </row>
    <row r="10" spans="1:21" x14ac:dyDescent="0.25">
      <c r="A10" s="329">
        <v>2014</v>
      </c>
      <c r="B10" s="138">
        <v>60830</v>
      </c>
      <c r="C10" s="349">
        <f t="shared" si="0"/>
        <v>37.851964780187295</v>
      </c>
      <c r="D10" s="138">
        <v>26654</v>
      </c>
      <c r="E10" s="349">
        <f t="shared" si="1"/>
        <v>16.585669394231665</v>
      </c>
      <c r="F10" s="138">
        <v>33469</v>
      </c>
      <c r="G10" s="349">
        <f t="shared" si="2"/>
        <v>20.826358856289477</v>
      </c>
      <c r="H10" s="138">
        <v>18814</v>
      </c>
      <c r="I10" s="349">
        <f t="shared" si="3"/>
        <v>11.707165302884166</v>
      </c>
      <c r="J10" s="138">
        <v>8512</v>
      </c>
      <c r="K10" s="349">
        <f t="shared" si="4"/>
        <v>5.2966615848915719</v>
      </c>
      <c r="L10" s="138">
        <v>4807</v>
      </c>
      <c r="M10" s="349">
        <f t="shared" si="5"/>
        <v>2.9911950468249278</v>
      </c>
      <c r="N10" s="138">
        <v>7619</v>
      </c>
      <c r="O10" s="349">
        <f t="shared" si="6"/>
        <v>4.7409850346908939</v>
      </c>
      <c r="P10" s="590">
        <v>1</v>
      </c>
      <c r="Q10" s="430">
        <f t="shared" si="7"/>
        <v>6.2225817491677301E-4</v>
      </c>
      <c r="R10" s="138">
        <f>B10+D10+F10+H10+J10+L10+N10</f>
        <v>160705</v>
      </c>
      <c r="S10" s="334">
        <f t="shared" si="8"/>
        <v>100</v>
      </c>
      <c r="U10"/>
    </row>
    <row r="11" spans="1:21" x14ac:dyDescent="0.25">
      <c r="A11" s="329">
        <v>2015</v>
      </c>
      <c r="B11" s="138">
        <v>53675</v>
      </c>
      <c r="C11" s="349">
        <f t="shared" si="0"/>
        <v>37.972579093327298</v>
      </c>
      <c r="D11" s="138">
        <v>23710</v>
      </c>
      <c r="E11" s="349">
        <f t="shared" si="1"/>
        <v>16.773727998188921</v>
      </c>
      <c r="F11" s="138">
        <v>30863</v>
      </c>
      <c r="G11" s="349">
        <f t="shared" si="2"/>
        <v>21.834144546946629</v>
      </c>
      <c r="H11" s="138">
        <v>15077</v>
      </c>
      <c r="I11" s="349">
        <f t="shared" si="3"/>
        <v>10.666279925292885</v>
      </c>
      <c r="J11" s="138">
        <v>7263</v>
      </c>
      <c r="K11" s="349">
        <f t="shared" si="4"/>
        <v>5.1382364593355589</v>
      </c>
      <c r="L11" s="138">
        <v>4166</v>
      </c>
      <c r="M11" s="349">
        <f t="shared" si="5"/>
        <v>2.9472522497028693</v>
      </c>
      <c r="N11" s="138">
        <v>6598</v>
      </c>
      <c r="O11" s="349">
        <f t="shared" si="6"/>
        <v>4.6677797272058408</v>
      </c>
      <c r="P11" s="590">
        <v>1</v>
      </c>
      <c r="Q11" s="430">
        <f t="shared" si="7"/>
        <v>7.0745373252589284E-4</v>
      </c>
      <c r="R11" s="138">
        <f>B11+D11+F11+H11+J11+L11+N11</f>
        <v>141352</v>
      </c>
      <c r="S11" s="334">
        <f t="shared" si="8"/>
        <v>100</v>
      </c>
      <c r="U11"/>
    </row>
    <row r="12" spans="1:21" x14ac:dyDescent="0.25">
      <c r="A12" s="329">
        <v>2016</v>
      </c>
      <c r="B12" s="138">
        <v>47704</v>
      </c>
      <c r="C12" s="349">
        <f t="shared" si="0"/>
        <v>39.583782797019431</v>
      </c>
      <c r="D12" s="138">
        <v>20864</v>
      </c>
      <c r="E12" s="349">
        <f t="shared" si="1"/>
        <v>17.3125114094628</v>
      </c>
      <c r="F12" s="138">
        <f>14006+12626</f>
        <v>26632</v>
      </c>
      <c r="G12" s="349">
        <f t="shared" si="2"/>
        <v>22.098677332094198</v>
      </c>
      <c r="H12" s="138">
        <f>7466+4618</f>
        <v>12084</v>
      </c>
      <c r="I12" s="349">
        <f t="shared" si="3"/>
        <v>10.027050799077287</v>
      </c>
      <c r="J12" s="138">
        <f>2912+2308</f>
        <v>5220</v>
      </c>
      <c r="K12" s="349">
        <f t="shared" si="4"/>
        <v>4.3314469688169011</v>
      </c>
      <c r="L12" s="138">
        <f>1731+1446</f>
        <v>3177</v>
      </c>
      <c r="M12" s="349">
        <f t="shared" si="5"/>
        <v>2.6362082413661483</v>
      </c>
      <c r="N12" s="138">
        <v>4833</v>
      </c>
      <c r="O12" s="349">
        <f t="shared" si="6"/>
        <v>4.0103224521632344</v>
      </c>
      <c r="P12" s="590">
        <v>1</v>
      </c>
      <c r="Q12" s="430">
        <f t="shared" si="7"/>
        <v>8.2977911280017263E-4</v>
      </c>
      <c r="R12" s="138">
        <f>B12+D12+F12+H12+J12+L12+N12</f>
        <v>120514</v>
      </c>
      <c r="S12" s="334">
        <f t="shared" si="8"/>
        <v>100</v>
      </c>
      <c r="U12"/>
    </row>
    <row r="13" spans="1:21" x14ac:dyDescent="0.25">
      <c r="A13" s="329">
        <v>2017</v>
      </c>
      <c r="B13" s="138">
        <v>44008</v>
      </c>
      <c r="C13" s="349">
        <f t="shared" si="0"/>
        <v>40.022190089033181</v>
      </c>
      <c r="D13" s="138">
        <v>18603</v>
      </c>
      <c r="E13" s="349">
        <f t="shared" si="1"/>
        <v>16.918124028046819</v>
      </c>
      <c r="F13" s="138">
        <f>12860+11130</f>
        <v>23990</v>
      </c>
      <c r="G13" s="349">
        <f t="shared" si="2"/>
        <v>21.817222783037312</v>
      </c>
      <c r="H13" s="138">
        <f>6714+4372</f>
        <v>11086</v>
      </c>
      <c r="I13" s="349">
        <f t="shared" si="3"/>
        <v>10.081939632044671</v>
      </c>
      <c r="J13" s="138">
        <f>2801+2269</f>
        <v>5070</v>
      </c>
      <c r="K13" s="349">
        <f t="shared" si="4"/>
        <v>4.6108094835347728</v>
      </c>
      <c r="L13" s="138">
        <f>1560+1226</f>
        <v>2786</v>
      </c>
      <c r="M13" s="349">
        <f t="shared" si="5"/>
        <v>2.5336716412481017</v>
      </c>
      <c r="N13" s="138">
        <v>4416</v>
      </c>
      <c r="O13" s="349">
        <f t="shared" si="6"/>
        <v>4.0160423430551386</v>
      </c>
      <c r="P13" s="574">
        <v>0</v>
      </c>
      <c r="Q13" s="430">
        <f t="shared" si="7"/>
        <v>0</v>
      </c>
      <c r="R13" s="331">
        <f>B13+D13+F13+H13+J13+L13+N13</f>
        <v>109959</v>
      </c>
      <c r="S13" s="334">
        <f t="shared" si="8"/>
        <v>100</v>
      </c>
      <c r="U13"/>
    </row>
    <row r="14" spans="1:21" x14ac:dyDescent="0.25">
      <c r="A14" s="328">
        <v>2018</v>
      </c>
      <c r="B14" s="10">
        <v>39878</v>
      </c>
      <c r="C14" s="349">
        <f t="shared" si="0"/>
        <v>38.863279765327299</v>
      </c>
      <c r="D14" s="10">
        <v>17725</v>
      </c>
      <c r="E14" s="349">
        <f t="shared" si="1"/>
        <v>17.273976474257147</v>
      </c>
      <c r="F14" s="10">
        <v>23956</v>
      </c>
      <c r="G14" s="349">
        <f t="shared" si="2"/>
        <v>23.346424847238602</v>
      </c>
      <c r="H14" s="26">
        <v>10669</v>
      </c>
      <c r="I14" s="349">
        <f t="shared" si="3"/>
        <v>10.397520733644541</v>
      </c>
      <c r="J14" s="10">
        <v>4663</v>
      </c>
      <c r="K14" s="25">
        <f t="shared" si="4"/>
        <v>4.5443470972897648</v>
      </c>
      <c r="L14" s="10">
        <v>2411</v>
      </c>
      <c r="M14" s="25">
        <f t="shared" si="5"/>
        <v>2.3496506222529749</v>
      </c>
      <c r="N14" s="10">
        <v>3309</v>
      </c>
      <c r="O14" s="25">
        <f t="shared" si="6"/>
        <v>3.22480045998967</v>
      </c>
      <c r="P14" s="590">
        <v>1</v>
      </c>
      <c r="Q14" s="430">
        <f t="shared" si="7"/>
        <v>9.7455438500745537E-4</v>
      </c>
      <c r="R14" s="10">
        <v>102611</v>
      </c>
      <c r="S14" s="334">
        <f t="shared" si="8"/>
        <v>100</v>
      </c>
      <c r="U14"/>
    </row>
    <row r="15" spans="1:21" x14ac:dyDescent="0.25">
      <c r="A15" s="328">
        <v>2019</v>
      </c>
      <c r="B15" s="10">
        <v>37091</v>
      </c>
      <c r="C15" s="349">
        <f t="shared" si="0"/>
        <v>38.528098057546487</v>
      </c>
      <c r="D15" s="10">
        <v>16694</v>
      </c>
      <c r="E15" s="349">
        <f t="shared" si="1"/>
        <v>17.340812298743121</v>
      </c>
      <c r="F15" s="10">
        <v>22827</v>
      </c>
      <c r="G15" s="349">
        <f t="shared" si="2"/>
        <v>23.711436584605796</v>
      </c>
      <c r="H15" s="10">
        <v>10383</v>
      </c>
      <c r="I15" s="349">
        <f t="shared" si="3"/>
        <v>10.785291368027423</v>
      </c>
      <c r="J15" s="10">
        <v>4253</v>
      </c>
      <c r="K15" s="349">
        <f t="shared" si="4"/>
        <v>4.4177833177521553</v>
      </c>
      <c r="L15" s="10">
        <v>2144</v>
      </c>
      <c r="M15" s="349">
        <f t="shared" si="5"/>
        <v>2.2270696998026382</v>
      </c>
      <c r="N15" s="10">
        <v>2878</v>
      </c>
      <c r="O15" s="349">
        <f t="shared" si="6"/>
        <v>2.9895086735223848</v>
      </c>
      <c r="P15" s="574" t="s">
        <v>81</v>
      </c>
      <c r="Q15" s="591" t="s">
        <v>81</v>
      </c>
      <c r="R15" s="10">
        <f>B15+D15+F15+H15+J15+L15+N15</f>
        <v>96270</v>
      </c>
      <c r="S15" s="334">
        <f>C15+E15+G15+I15+K15+M15+O15</f>
        <v>100</v>
      </c>
      <c r="U15"/>
    </row>
    <row r="16" spans="1:21" s="419" customFormat="1" x14ac:dyDescent="0.25">
      <c r="A16" s="328">
        <v>2020</v>
      </c>
      <c r="B16" s="10">
        <v>26805</v>
      </c>
      <c r="C16" s="349">
        <f t="shared" si="0"/>
        <v>38.783748589287264</v>
      </c>
      <c r="D16" s="10">
        <v>14580</v>
      </c>
      <c r="E16" s="349">
        <f t="shared" si="1"/>
        <v>21.095581213647019</v>
      </c>
      <c r="F16" s="10">
        <v>13902</v>
      </c>
      <c r="G16" s="349">
        <f t="shared" si="2"/>
        <v>20.114593280666725</v>
      </c>
      <c r="H16" s="10">
        <v>8722</v>
      </c>
      <c r="I16" s="349">
        <f t="shared" si="3"/>
        <v>12.619729721908731</v>
      </c>
      <c r="J16" s="10">
        <v>3047</v>
      </c>
      <c r="K16" s="349">
        <f t="shared" si="4"/>
        <v>4.4086581589837079</v>
      </c>
      <c r="L16" s="10">
        <v>1043</v>
      </c>
      <c r="M16" s="349">
        <f t="shared" si="5"/>
        <v>1.5091009057499205</v>
      </c>
      <c r="N16" s="10">
        <v>1015</v>
      </c>
      <c r="O16" s="349">
        <f t="shared" si="6"/>
        <v>1.4685881297566339</v>
      </c>
      <c r="P16" s="574" t="s">
        <v>81</v>
      </c>
      <c r="Q16" s="591" t="s">
        <v>81</v>
      </c>
      <c r="R16" s="10">
        <v>69114</v>
      </c>
      <c r="S16" s="334">
        <f>C16+E16+G16+I16+K16+M16+O16</f>
        <v>100</v>
      </c>
      <c r="T16"/>
      <c r="U16"/>
    </row>
    <row r="17" spans="1:21" s="456" customFormat="1" x14ac:dyDescent="0.25">
      <c r="A17" s="328">
        <v>2021</v>
      </c>
      <c r="B17" s="10">
        <v>30748</v>
      </c>
      <c r="C17" s="349">
        <f t="shared" si="0"/>
        <v>50.043129404488717</v>
      </c>
      <c r="D17" s="10">
        <v>9276</v>
      </c>
      <c r="E17" s="349">
        <f t="shared" si="1"/>
        <v>15.096919095747277</v>
      </c>
      <c r="F17" s="10">
        <v>11838</v>
      </c>
      <c r="G17" s="349">
        <f t="shared" si="2"/>
        <v>19.26663737122211</v>
      </c>
      <c r="H17" s="10">
        <v>5906</v>
      </c>
      <c r="I17" s="349">
        <f t="shared" si="3"/>
        <v>9.612160864541119</v>
      </c>
      <c r="J17" s="10">
        <v>1909</v>
      </c>
      <c r="K17" s="349">
        <f t="shared" si="4"/>
        <v>3.1069446478850318</v>
      </c>
      <c r="L17" s="10">
        <v>966</v>
      </c>
      <c r="M17" s="349">
        <f t="shared" si="5"/>
        <v>1.5721888579659196</v>
      </c>
      <c r="N17" s="10">
        <v>800</v>
      </c>
      <c r="O17" s="349">
        <f t="shared" si="6"/>
        <v>1.3020197581498301</v>
      </c>
      <c r="P17" s="574">
        <v>0</v>
      </c>
      <c r="Q17" s="573">
        <v>0</v>
      </c>
      <c r="R17" s="10">
        <f>B17+D17+F17+H17+J17+L17+N17</f>
        <v>61443</v>
      </c>
      <c r="S17" s="334">
        <f>C17+E17+G17+I17+K17+M17+O17</f>
        <v>100.00000000000001</v>
      </c>
      <c r="T17"/>
      <c r="U17"/>
    </row>
    <row r="18" spans="1:21" s="456" customFormat="1" x14ac:dyDescent="0.25">
      <c r="A18" s="328">
        <v>2022</v>
      </c>
      <c r="B18" s="10">
        <v>18503</v>
      </c>
      <c r="C18" s="349">
        <f t="shared" si="0"/>
        <v>36.787482354812411</v>
      </c>
      <c r="D18" s="10">
        <v>9376</v>
      </c>
      <c r="E18" s="349">
        <f t="shared" si="1"/>
        <v>18.641270851144203</v>
      </c>
      <c r="F18" s="10">
        <v>12770</v>
      </c>
      <c r="G18" s="349">
        <f t="shared" si="2"/>
        <v>25.38918822196155</v>
      </c>
      <c r="H18" s="10">
        <v>5315</v>
      </c>
      <c r="I18" s="349">
        <f t="shared" si="3"/>
        <v>10.56723064993936</v>
      </c>
      <c r="J18" s="10">
        <v>2219</v>
      </c>
      <c r="K18" s="349">
        <f t="shared" si="4"/>
        <v>4.4117939439728016</v>
      </c>
      <c r="L18" s="10">
        <v>1020</v>
      </c>
      <c r="M18" s="349">
        <f t="shared" si="5"/>
        <v>2.0279539535161142</v>
      </c>
      <c r="N18" s="10">
        <v>1094</v>
      </c>
      <c r="O18" s="349">
        <f t="shared" si="6"/>
        <v>2.1750800246535578</v>
      </c>
      <c r="P18" s="574">
        <v>0</v>
      </c>
      <c r="Q18" s="573">
        <v>0</v>
      </c>
      <c r="R18" s="10">
        <f>B18+D18+F18+H18+J18+L18+N18</f>
        <v>50297</v>
      </c>
      <c r="S18" s="334">
        <f>C18+E18+G18+I18+K18+M18+O18</f>
        <v>99.999999999999986</v>
      </c>
      <c r="T18"/>
      <c r="U18"/>
    </row>
    <row r="19" spans="1:21" s="456" customFormat="1" x14ac:dyDescent="0.25">
      <c r="A19" s="328"/>
      <c r="B19" s="10"/>
      <c r="C19" s="349"/>
      <c r="D19" s="10"/>
      <c r="E19" s="349"/>
      <c r="F19" s="10"/>
      <c r="G19" s="349"/>
      <c r="H19" s="10"/>
      <c r="I19" s="349"/>
      <c r="J19" s="10"/>
      <c r="K19" s="349"/>
      <c r="L19" s="10"/>
      <c r="M19" s="349"/>
      <c r="N19" s="10"/>
      <c r="O19" s="349"/>
      <c r="P19" s="574"/>
      <c r="Q19" s="573"/>
      <c r="R19" s="10"/>
      <c r="S19" s="334"/>
      <c r="T19"/>
      <c r="U19"/>
    </row>
    <row r="20" spans="1:21" s="456" customFormat="1" ht="43.5" customHeight="1" x14ac:dyDescent="0.25">
      <c r="A20" s="562" t="s">
        <v>400</v>
      </c>
      <c r="B20" s="559">
        <f>(B18-B17)/B17*100</f>
        <v>-39.823728372577079</v>
      </c>
      <c r="C20" s="351">
        <f>C18-C17</f>
        <v>-13.255647049676305</v>
      </c>
      <c r="D20" s="559">
        <f>(D18-D17)/D17*100</f>
        <v>1.0780508840017249</v>
      </c>
      <c r="E20" s="351">
        <f>E18-E17</f>
        <v>3.5443517553969262</v>
      </c>
      <c r="F20" s="559">
        <f>(F18-F17)/F17*100</f>
        <v>7.8729515120797426</v>
      </c>
      <c r="G20" s="351">
        <f>G18-G17</f>
        <v>6.1225508507394402</v>
      </c>
      <c r="H20" s="559">
        <f>(H18-H17)/H17*100</f>
        <v>-10.006772773450729</v>
      </c>
      <c r="I20" s="351">
        <f>I18-I17</f>
        <v>0.95506978539824061</v>
      </c>
      <c r="J20" s="559">
        <f>(J18-J17)/J17*100</f>
        <v>16.238868517548454</v>
      </c>
      <c r="K20" s="351">
        <f>K18-K17</f>
        <v>1.3048492960877698</v>
      </c>
      <c r="L20" s="559">
        <f>(L18-L17)/L17*100</f>
        <v>5.5900621118012426</v>
      </c>
      <c r="M20" s="351">
        <f>M18-M17</f>
        <v>0.45576509555019462</v>
      </c>
      <c r="N20" s="559">
        <f>(N18-N17)/N17*100</f>
        <v>36.75</v>
      </c>
      <c r="O20" s="351">
        <f>O18-O17</f>
        <v>0.8730602665037277</v>
      </c>
      <c r="P20" s="574">
        <v>0</v>
      </c>
      <c r="Q20" s="572">
        <v>0</v>
      </c>
      <c r="R20" s="559">
        <f>(R18-R17)/R17*100</f>
        <v>-18.140390280422505</v>
      </c>
      <c r="S20" s="334">
        <f>S18-S17</f>
        <v>0</v>
      </c>
      <c r="T20"/>
      <c r="U20"/>
    </row>
    <row r="21" spans="1:21" s="326" customFormat="1" ht="6.75" customHeight="1" x14ac:dyDescent="0.2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/>
    </row>
    <row r="22" spans="1:21" s="326" customFormat="1" ht="6" customHeight="1" x14ac:dyDescent="0.25">
      <c r="C22"/>
      <c r="D22"/>
      <c r="E22"/>
      <c r="F22"/>
      <c r="G22"/>
      <c r="H22"/>
      <c r="I22"/>
      <c r="R22" s="353"/>
      <c r="T22"/>
    </row>
    <row r="23" spans="1:21" s="326" customFormat="1" ht="15" customHeight="1" x14ac:dyDescent="0.25">
      <c r="A23" s="50" t="s">
        <v>534</v>
      </c>
      <c r="C23"/>
      <c r="D23" s="331"/>
      <c r="E23"/>
      <c r="F23"/>
      <c r="G23"/>
      <c r="H23"/>
      <c r="I23"/>
      <c r="R23" s="353"/>
      <c r="T23"/>
    </row>
    <row r="24" spans="1:21" s="326" customFormat="1" ht="12.75" customHeight="1" x14ac:dyDescent="0.25">
      <c r="A24" s="50" t="s">
        <v>499</v>
      </c>
      <c r="C24"/>
      <c r="D24"/>
      <c r="E24"/>
      <c r="F24"/>
      <c r="G24"/>
      <c r="H24"/>
      <c r="I24"/>
      <c r="T24"/>
    </row>
    <row r="25" spans="1:21" s="326" customFormat="1" ht="15" customHeight="1" x14ac:dyDescent="0.25">
      <c r="C25"/>
      <c r="D25"/>
      <c r="E25"/>
      <c r="T25"/>
    </row>
    <row r="26" spans="1:21" s="326" customFormat="1" ht="15" customHeight="1" x14ac:dyDescent="0.25">
      <c r="T26"/>
    </row>
    <row r="27" spans="1:21" s="326" customFormat="1" ht="15" customHeight="1" x14ac:dyDescent="0.25">
      <c r="T27"/>
    </row>
    <row r="28" spans="1:21" s="326" customFormat="1" ht="15" customHeight="1" x14ac:dyDescent="0.25">
      <c r="T28"/>
    </row>
  </sheetData>
  <mergeCells count="12">
    <mergeCell ref="A4:A7"/>
    <mergeCell ref="R4:S6"/>
    <mergeCell ref="P5:Q6"/>
    <mergeCell ref="B4:P4"/>
    <mergeCell ref="B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12" zoomScaleNormal="112" workbookViewId="0"/>
  </sheetViews>
  <sheetFormatPr defaultColWidth="8.85546875" defaultRowHeight="15" x14ac:dyDescent="0.25"/>
  <cols>
    <col min="1" max="1" width="25.140625" style="304" customWidth="1"/>
    <col min="2" max="2" width="0.85546875" style="304" customWidth="1"/>
    <col min="3" max="3" width="13.28515625" style="304" customWidth="1"/>
    <col min="4" max="4" width="14.140625" style="304" customWidth="1"/>
    <col min="5" max="5" width="10.85546875" style="304" customWidth="1"/>
    <col min="6" max="6" width="0.85546875" style="304" customWidth="1"/>
    <col min="7" max="7" width="18.7109375" style="304" bestFit="1" customWidth="1"/>
    <col min="8" max="8" width="0.85546875" style="304" customWidth="1"/>
    <col min="9" max="9" width="14.7109375" style="304" bestFit="1" customWidth="1"/>
    <col min="10" max="10" width="14.7109375" style="304" customWidth="1"/>
    <col min="11" max="15" width="8.85546875" style="324"/>
    <col min="16" max="16" width="18.28515625" style="324" customWidth="1"/>
    <col min="17" max="16384" width="8.85546875" style="324"/>
  </cols>
  <sheetData>
    <row r="1" spans="1:16" x14ac:dyDescent="0.25">
      <c r="A1" s="304" t="s">
        <v>575</v>
      </c>
    </row>
    <row r="2" spans="1:16" x14ac:dyDescent="0.25">
      <c r="A2" s="166" t="s">
        <v>346</v>
      </c>
    </row>
    <row r="3" spans="1:16" x14ac:dyDescent="0.25">
      <c r="A3" s="366"/>
      <c r="B3" s="366"/>
      <c r="C3" s="366"/>
      <c r="D3" s="366"/>
      <c r="E3" s="366"/>
      <c r="F3" s="366"/>
      <c r="G3" s="366"/>
      <c r="H3" s="366"/>
      <c r="I3" s="366"/>
      <c r="J3" s="365"/>
    </row>
    <row r="4" spans="1:16" x14ac:dyDescent="0.25">
      <c r="A4" s="732" t="s">
        <v>113</v>
      </c>
      <c r="B4" s="363"/>
      <c r="C4" s="684" t="s">
        <v>105</v>
      </c>
      <c r="D4" s="684"/>
      <c r="E4" s="684"/>
      <c r="F4" s="684"/>
      <c r="G4" s="684"/>
      <c r="H4" s="362"/>
      <c r="I4" s="718" t="s">
        <v>0</v>
      </c>
      <c r="J4" s="275"/>
    </row>
    <row r="5" spans="1:16" x14ac:dyDescent="0.25">
      <c r="A5" s="733"/>
      <c r="B5" s="360"/>
      <c r="C5" s="679" t="s">
        <v>160</v>
      </c>
      <c r="D5" s="679"/>
      <c r="E5" s="679"/>
      <c r="F5" s="679"/>
      <c r="G5" s="679"/>
      <c r="H5" s="307"/>
      <c r="I5" s="719"/>
      <c r="J5" s="275"/>
    </row>
    <row r="6" spans="1:16" x14ac:dyDescent="0.25">
      <c r="A6" s="733"/>
      <c r="B6" s="360"/>
      <c r="C6" s="684" t="s">
        <v>159</v>
      </c>
      <c r="D6" s="684"/>
      <c r="E6" s="721" t="s">
        <v>158</v>
      </c>
      <c r="F6" s="326"/>
      <c r="G6" s="326" t="s">
        <v>157</v>
      </c>
      <c r="H6" s="326"/>
      <c r="I6" s="719"/>
      <c r="J6" s="275"/>
    </row>
    <row r="7" spans="1:16" x14ac:dyDescent="0.25">
      <c r="A7" s="734"/>
      <c r="B7" s="358"/>
      <c r="C7" s="325" t="s">
        <v>156</v>
      </c>
      <c r="D7" s="325" t="s">
        <v>155</v>
      </c>
      <c r="E7" s="692"/>
      <c r="F7" s="325"/>
      <c r="G7" s="308"/>
      <c r="H7" s="325"/>
      <c r="I7" s="713"/>
      <c r="J7" s="275"/>
    </row>
    <row r="8" spans="1:16" x14ac:dyDescent="0.25">
      <c r="C8" s="324"/>
      <c r="D8" s="324"/>
      <c r="E8" s="324"/>
      <c r="F8" s="324"/>
      <c r="H8" s="324"/>
      <c r="I8" s="324"/>
      <c r="J8" s="324"/>
    </row>
    <row r="9" spans="1:16" x14ac:dyDescent="0.25">
      <c r="A9" s="314">
        <v>2013</v>
      </c>
      <c r="B9" s="314"/>
      <c r="C9" s="331">
        <v>132886</v>
      </c>
      <c r="D9" s="331">
        <v>51422</v>
      </c>
      <c r="E9" s="320">
        <f t="shared" ref="E9:E14" si="0">C9+D9</f>
        <v>184308</v>
      </c>
      <c r="F9" s="320"/>
      <c r="G9" s="320">
        <v>6965</v>
      </c>
      <c r="H9" s="324"/>
      <c r="I9" s="331">
        <f t="shared" ref="I9:I15" si="1">E9+G9</f>
        <v>191273</v>
      </c>
      <c r="J9" s="331"/>
    </row>
    <row r="10" spans="1:16" x14ac:dyDescent="0.25">
      <c r="A10" s="314">
        <v>2014</v>
      </c>
      <c r="B10" s="314"/>
      <c r="C10" s="331">
        <v>115372</v>
      </c>
      <c r="D10" s="331">
        <v>40525</v>
      </c>
      <c r="E10" s="320">
        <f t="shared" si="0"/>
        <v>155897</v>
      </c>
      <c r="F10" s="320"/>
      <c r="G10" s="320">
        <v>4809</v>
      </c>
      <c r="H10" s="324"/>
      <c r="I10" s="331">
        <f t="shared" si="1"/>
        <v>160706</v>
      </c>
      <c r="J10" s="331"/>
    </row>
    <row r="11" spans="1:16" x14ac:dyDescent="0.25">
      <c r="A11" s="314">
        <v>2015</v>
      </c>
      <c r="B11" s="314"/>
      <c r="C11" s="331">
        <v>103271</v>
      </c>
      <c r="D11" s="331">
        <v>34485</v>
      </c>
      <c r="E11" s="320">
        <f t="shared" si="0"/>
        <v>137756</v>
      </c>
      <c r="F11" s="320"/>
      <c r="G11" s="320">
        <v>3597</v>
      </c>
      <c r="H11" s="324"/>
      <c r="I11" s="331">
        <f t="shared" si="1"/>
        <v>141353</v>
      </c>
      <c r="J11" s="324"/>
    </row>
    <row r="12" spans="1:16" x14ac:dyDescent="0.25">
      <c r="A12" s="314">
        <v>2016</v>
      </c>
      <c r="B12" s="314"/>
      <c r="C12" s="331">
        <v>88641</v>
      </c>
      <c r="D12" s="331">
        <v>29090</v>
      </c>
      <c r="E12" s="320">
        <f t="shared" si="0"/>
        <v>117731</v>
      </c>
      <c r="F12" s="320"/>
      <c r="G12" s="320">
        <v>2784</v>
      </c>
      <c r="H12" s="324"/>
      <c r="I12" s="331">
        <f t="shared" si="1"/>
        <v>120515</v>
      </c>
      <c r="J12" s="324"/>
      <c r="K12"/>
      <c r="L12"/>
      <c r="M12"/>
      <c r="N12"/>
      <c r="O12"/>
      <c r="P12"/>
    </row>
    <row r="13" spans="1:16" x14ac:dyDescent="0.25">
      <c r="A13" s="314">
        <v>2017</v>
      </c>
      <c r="B13" s="314"/>
      <c r="C13" s="331">
        <v>80498</v>
      </c>
      <c r="D13" s="331">
        <v>27130</v>
      </c>
      <c r="E13" s="320">
        <f t="shared" si="0"/>
        <v>107628</v>
      </c>
      <c r="F13" s="320"/>
      <c r="G13" s="320">
        <v>2330</v>
      </c>
      <c r="H13" s="324"/>
      <c r="I13" s="331">
        <f t="shared" si="1"/>
        <v>109958</v>
      </c>
      <c r="J13" s="331"/>
      <c r="K13"/>
      <c r="L13"/>
      <c r="M13"/>
      <c r="N13"/>
      <c r="O13"/>
      <c r="P13"/>
    </row>
    <row r="14" spans="1:16" x14ac:dyDescent="0.25">
      <c r="A14" s="314">
        <v>2018</v>
      </c>
      <c r="B14" s="314"/>
      <c r="C14" s="331">
        <v>79302</v>
      </c>
      <c r="D14" s="331">
        <v>21569</v>
      </c>
      <c r="E14" s="320">
        <f t="shared" si="0"/>
        <v>100871</v>
      </c>
      <c r="F14" s="320"/>
      <c r="G14" s="320">
        <v>1742</v>
      </c>
      <c r="H14" s="324"/>
      <c r="I14" s="331">
        <f t="shared" si="1"/>
        <v>102613</v>
      </c>
      <c r="J14" s="331"/>
      <c r="K14"/>
      <c r="L14"/>
      <c r="M14"/>
      <c r="N14"/>
      <c r="O14"/>
      <c r="P14"/>
    </row>
    <row r="15" spans="1:16" x14ac:dyDescent="0.25">
      <c r="A15" s="314">
        <v>2019</v>
      </c>
      <c r="B15" s="314"/>
      <c r="C15" s="331">
        <v>75038</v>
      </c>
      <c r="D15" s="331">
        <v>19799</v>
      </c>
      <c r="E15" s="320">
        <v>94837</v>
      </c>
      <c r="F15" s="320"/>
      <c r="G15" s="320">
        <v>1433</v>
      </c>
      <c r="H15" s="324"/>
      <c r="I15" s="331">
        <f t="shared" si="1"/>
        <v>96270</v>
      </c>
      <c r="J15" s="331"/>
      <c r="K15"/>
      <c r="L15"/>
      <c r="M15"/>
      <c r="N15"/>
      <c r="O15"/>
      <c r="P15"/>
    </row>
    <row r="16" spans="1:16" s="419" customFormat="1" x14ac:dyDescent="0.25">
      <c r="A16" s="314">
        <v>2020</v>
      </c>
      <c r="B16" s="314"/>
      <c r="C16" s="331">
        <v>59676</v>
      </c>
      <c r="D16" s="331">
        <v>8917</v>
      </c>
      <c r="E16" s="320">
        <v>68593</v>
      </c>
      <c r="F16" s="320"/>
      <c r="G16" s="320">
        <v>521</v>
      </c>
      <c r="I16" s="331">
        <f>E16+G16</f>
        <v>69114</v>
      </c>
      <c r="K16"/>
      <c r="L16"/>
      <c r="M16"/>
      <c r="N16"/>
      <c r="O16"/>
      <c r="P16"/>
    </row>
    <row r="17" spans="1:16" s="456" customFormat="1" x14ac:dyDescent="0.25">
      <c r="A17" s="314">
        <v>2021</v>
      </c>
      <c r="B17" s="314"/>
      <c r="C17" s="331">
        <v>56331</v>
      </c>
      <c r="D17" s="331">
        <v>4924</v>
      </c>
      <c r="E17" s="320">
        <v>61255</v>
      </c>
      <c r="F17" s="320"/>
      <c r="G17" s="320">
        <v>188</v>
      </c>
      <c r="I17" s="331">
        <f>E17+G17</f>
        <v>61443</v>
      </c>
      <c r="J17"/>
    </row>
    <row r="18" spans="1:16" s="456" customFormat="1" x14ac:dyDescent="0.25">
      <c r="A18" s="314">
        <v>2022</v>
      </c>
      <c r="B18" s="314"/>
      <c r="C18" s="331">
        <v>43988</v>
      </c>
      <c r="D18" s="331">
        <v>6099</v>
      </c>
      <c r="E18" s="320">
        <v>50087</v>
      </c>
      <c r="F18" s="320"/>
      <c r="G18" s="320">
        <v>210</v>
      </c>
      <c r="I18" s="331">
        <f>E18+G18</f>
        <v>50297</v>
      </c>
      <c r="J18" s="444"/>
    </row>
    <row r="19" spans="1:16" ht="6.75" customHeight="1" x14ac:dyDescent="0.25">
      <c r="A19" s="314"/>
      <c r="B19" s="314"/>
      <c r="C19" s="331"/>
      <c r="D19" s="331"/>
      <c r="E19" s="320"/>
      <c r="F19" s="320"/>
      <c r="G19" s="320"/>
      <c r="H19" s="324"/>
      <c r="I19" s="331"/>
      <c r="J19" s="331"/>
      <c r="K19"/>
      <c r="L19"/>
      <c r="M19"/>
      <c r="N19"/>
      <c r="O19"/>
      <c r="P19"/>
    </row>
    <row r="20" spans="1:16" x14ac:dyDescent="0.25">
      <c r="A20" s="314" t="s">
        <v>371</v>
      </c>
      <c r="B20" s="314"/>
      <c r="C20" s="575">
        <f>(C18-C17)/C17*100</f>
        <v>-21.911558466918748</v>
      </c>
      <c r="D20" s="46">
        <f t="shared" ref="D20:I20" si="2">(D18-D17)/D17*100</f>
        <v>23.862713241267262</v>
      </c>
      <c r="E20" s="46">
        <f t="shared" si="2"/>
        <v>-18.231981062770387</v>
      </c>
      <c r="F20" s="46"/>
      <c r="G20" s="46">
        <f t="shared" si="2"/>
        <v>11.702127659574469</v>
      </c>
      <c r="H20" s="46"/>
      <c r="I20" s="46">
        <f t="shared" si="2"/>
        <v>-18.140390280422505</v>
      </c>
      <c r="J20" s="331"/>
      <c r="K20"/>
      <c r="L20"/>
      <c r="M20"/>
      <c r="N20"/>
      <c r="O20"/>
      <c r="P20"/>
    </row>
    <row r="21" spans="1:16" s="326" customFormat="1" ht="11.25" customHeight="1" x14ac:dyDescent="0.25">
      <c r="A21" s="357"/>
      <c r="B21" s="357"/>
      <c r="C21" s="325"/>
      <c r="D21" s="325"/>
      <c r="E21" s="325"/>
      <c r="F21" s="325"/>
      <c r="G21" s="325"/>
      <c r="H21" s="325"/>
      <c r="I21" s="325"/>
      <c r="K21" s="324"/>
      <c r="L21" s="324"/>
      <c r="M21" s="324"/>
      <c r="N21" s="324"/>
      <c r="O21" s="324"/>
      <c r="P21" s="324"/>
    </row>
    <row r="22" spans="1:16" s="326" customFormat="1" ht="6" customHeight="1" x14ac:dyDescent="0.25">
      <c r="A22" s="324"/>
      <c r="B22" s="324"/>
      <c r="C22" s="324"/>
      <c r="D22"/>
      <c r="E22"/>
      <c r="F22" s="324"/>
      <c r="G22" s="324"/>
      <c r="H22" s="324"/>
      <c r="I22" s="324"/>
      <c r="J22" s="324"/>
      <c r="K22" s="324"/>
    </row>
    <row r="23" spans="1:16" s="326" customFormat="1" ht="12" customHeight="1" x14ac:dyDescent="0.25">
      <c r="A23" s="50" t="s">
        <v>534</v>
      </c>
      <c r="B23" s="324"/>
      <c r="D23"/>
      <c r="E23" s="334"/>
      <c r="F23" s="324"/>
      <c r="G23" s="324"/>
      <c r="H23" s="324"/>
      <c r="I23" s="324"/>
      <c r="J23" s="324"/>
      <c r="K23" s="324"/>
    </row>
    <row r="24" spans="1:16" s="326" customFormat="1" ht="12" customHeight="1" x14ac:dyDescent="0.25">
      <c r="A24" s="50" t="s">
        <v>499</v>
      </c>
      <c r="B24" s="324"/>
      <c r="C24" s="324"/>
      <c r="D24" s="324"/>
      <c r="E24" s="331"/>
      <c r="F24" s="324"/>
      <c r="G24" s="324"/>
      <c r="H24" s="324"/>
      <c r="I24" s="324"/>
      <c r="J24" s="324"/>
      <c r="K24" s="324"/>
    </row>
    <row r="25" spans="1:16" s="326" customFormat="1" ht="15" customHeight="1" x14ac:dyDescent="0.25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  <row r="26" spans="1:16" s="326" customFormat="1" ht="15" customHeight="1" x14ac:dyDescent="0.25">
      <c r="A26" s="356"/>
      <c r="B26" s="324"/>
      <c r="C26" s="324"/>
      <c r="D26" s="324"/>
      <c r="E26" s="324"/>
      <c r="F26" s="324"/>
      <c r="G26" s="324"/>
      <c r="H26" s="324"/>
      <c r="I26" s="324"/>
      <c r="J26" s="324"/>
      <c r="K26" s="324"/>
    </row>
    <row r="27" spans="1:16" x14ac:dyDescent="0.25">
      <c r="A27" s="324"/>
      <c r="B27" s="324"/>
      <c r="C27" s="324"/>
      <c r="D27" s="324"/>
      <c r="E27" s="324"/>
      <c r="F27" s="324"/>
      <c r="G27" s="324"/>
      <c r="H27" s="324"/>
      <c r="I27" s="324"/>
      <c r="J27" s="324"/>
    </row>
    <row r="28" spans="1:16" x14ac:dyDescent="0.25">
      <c r="A28" s="324"/>
      <c r="B28" s="324"/>
      <c r="C28" s="324"/>
      <c r="D28" s="324"/>
      <c r="E28" s="324"/>
      <c r="F28" s="324"/>
      <c r="G28" s="324"/>
      <c r="H28" s="324"/>
      <c r="I28" s="324"/>
      <c r="J28" s="324"/>
    </row>
    <row r="29" spans="1:16" x14ac:dyDescent="0.25">
      <c r="A29" s="324"/>
      <c r="B29" s="324"/>
      <c r="C29" s="324"/>
      <c r="D29" s="324"/>
      <c r="E29" s="324"/>
      <c r="F29" s="324"/>
      <c r="G29" s="324"/>
      <c r="H29" s="324"/>
      <c r="I29" s="324"/>
    </row>
    <row r="30" spans="1:16" x14ac:dyDescent="0.25">
      <c r="A30" s="324"/>
      <c r="B30" s="324"/>
      <c r="C30" s="324"/>
      <c r="D30" s="324"/>
      <c r="E30" s="324"/>
      <c r="F30" s="324"/>
      <c r="G30" s="324"/>
      <c r="H30" s="324"/>
      <c r="I30" s="324"/>
      <c r="J30"/>
    </row>
    <row r="31" spans="1:16" x14ac:dyDescent="0.25">
      <c r="A31" s="324"/>
      <c r="B31" s="324"/>
      <c r="C31" s="324"/>
      <c r="D31" s="324"/>
      <c r="E31" s="324"/>
      <c r="F31" s="324"/>
      <c r="G31" s="324"/>
      <c r="H31" s="324"/>
      <c r="I31" s="324"/>
      <c r="J31"/>
    </row>
    <row r="32" spans="1:16" x14ac:dyDescent="0.25">
      <c r="A32" s="324"/>
      <c r="B32" s="324"/>
      <c r="C32" s="324"/>
      <c r="D32" s="324"/>
      <c r="E32" s="324"/>
      <c r="F32" s="324"/>
      <c r="G32" s="324"/>
      <c r="H32" s="324"/>
      <c r="I32" s="324"/>
      <c r="J32"/>
    </row>
    <row r="33" spans="1:10" x14ac:dyDescent="0.25">
      <c r="A33" s="324"/>
      <c r="B33" s="324"/>
      <c r="C33" s="324"/>
      <c r="D33" s="324"/>
      <c r="E33" s="324"/>
      <c r="F33" s="324"/>
      <c r="G33" s="324"/>
      <c r="H33" s="324"/>
      <c r="I33" s="324"/>
      <c r="J33"/>
    </row>
    <row r="34" spans="1:10" x14ac:dyDescent="0.25">
      <c r="A34" s="324"/>
      <c r="B34" s="324"/>
      <c r="C34" s="324"/>
      <c r="D34" s="324"/>
      <c r="E34" s="324"/>
      <c r="F34" s="324"/>
      <c r="G34" s="324"/>
      <c r="H34" s="324"/>
      <c r="I34" s="324"/>
      <c r="J34"/>
    </row>
    <row r="35" spans="1:10" x14ac:dyDescent="0.25">
      <c r="A35" s="324"/>
      <c r="B35" s="324"/>
      <c r="C35" s="324"/>
      <c r="D35" s="324"/>
      <c r="E35" s="324"/>
      <c r="F35" s="324"/>
      <c r="G35" s="324"/>
      <c r="H35" s="324"/>
      <c r="I35" s="324"/>
      <c r="J35"/>
    </row>
    <row r="36" spans="1:10" x14ac:dyDescent="0.25">
      <c r="A36" s="324"/>
      <c r="B36" s="324"/>
      <c r="C36" s="324"/>
      <c r="D36" s="324"/>
      <c r="E36" s="324"/>
      <c r="F36" s="324"/>
      <c r="G36" s="324"/>
      <c r="H36" s="324"/>
      <c r="I36" s="324"/>
      <c r="J36" s="286"/>
    </row>
    <row r="37" spans="1:10" x14ac:dyDescent="0.25">
      <c r="A37" s="324"/>
      <c r="B37" s="324"/>
      <c r="C37" s="324"/>
      <c r="D37" s="324"/>
      <c r="E37" s="324"/>
      <c r="F37" s="324"/>
      <c r="G37" s="324"/>
      <c r="H37" s="324"/>
      <c r="I37" s="324"/>
      <c r="J37" s="286"/>
    </row>
    <row r="38" spans="1:10" x14ac:dyDescent="0.25">
      <c r="A38" s="324"/>
      <c r="B38" s="324"/>
      <c r="C38" s="324"/>
      <c r="D38" s="324"/>
      <c r="E38" s="324"/>
      <c r="F38" s="324"/>
      <c r="G38" s="324"/>
      <c r="H38" s="324"/>
      <c r="I38" s="324"/>
      <c r="J38" s="286"/>
    </row>
    <row r="39" spans="1:10" x14ac:dyDescent="0.25">
      <c r="A39" s="324"/>
      <c r="B39" s="324"/>
      <c r="C39" s="324"/>
      <c r="D39" s="324"/>
      <c r="E39" s="324"/>
      <c r="F39" s="324"/>
      <c r="G39" s="324"/>
      <c r="H39" s="324"/>
      <c r="I39" s="324"/>
      <c r="J39" s="286"/>
    </row>
    <row r="40" spans="1:10" x14ac:dyDescent="0.25">
      <c r="A40" s="324"/>
      <c r="B40" s="324"/>
      <c r="C40" s="324"/>
      <c r="D40" s="324"/>
      <c r="E40" s="324"/>
      <c r="F40" s="324"/>
      <c r="G40" s="324"/>
      <c r="H40" s="324"/>
      <c r="I40" s="324"/>
      <c r="J40" s="286"/>
    </row>
    <row r="41" spans="1:10" ht="14.25" customHeight="1" x14ac:dyDescent="0.25">
      <c r="A41" s="324"/>
      <c r="B41" s="324"/>
      <c r="C41" s="324"/>
      <c r="D41" s="324"/>
      <c r="E41" s="324"/>
      <c r="F41" s="324"/>
      <c r="G41" s="324"/>
      <c r="H41" s="324"/>
      <c r="I41" s="324"/>
    </row>
    <row r="42" spans="1:10" x14ac:dyDescent="0.25">
      <c r="A42" s="324"/>
      <c r="B42" s="324"/>
      <c r="C42" s="324"/>
      <c r="D42" s="324"/>
      <c r="E42" s="324"/>
      <c r="F42" s="324"/>
      <c r="G42" s="324"/>
      <c r="H42" s="324"/>
      <c r="I42" s="324"/>
    </row>
    <row r="43" spans="1:10" x14ac:dyDescent="0.25">
      <c r="A43" s="324"/>
      <c r="B43" s="324"/>
      <c r="C43" s="324"/>
      <c r="D43" s="324"/>
      <c r="E43" s="324"/>
      <c r="F43" s="324"/>
      <c r="G43" s="324"/>
      <c r="H43" s="324"/>
      <c r="I43" s="324"/>
    </row>
    <row r="44" spans="1:10" x14ac:dyDescent="0.25">
      <c r="A44" s="324"/>
      <c r="B44" s="324"/>
      <c r="C44" s="324"/>
      <c r="D44" s="324"/>
      <c r="E44" s="324"/>
      <c r="F44" s="324"/>
      <c r="G44" s="324"/>
      <c r="H44" s="324"/>
      <c r="I44" s="324"/>
    </row>
    <row r="45" spans="1:10" x14ac:dyDescent="0.25">
      <c r="A45" s="324"/>
      <c r="B45" s="324"/>
      <c r="C45" s="324"/>
      <c r="D45" s="324"/>
      <c r="E45" s="324"/>
      <c r="F45" s="324"/>
      <c r="G45" s="324"/>
      <c r="H45" s="324"/>
      <c r="I45" s="324"/>
    </row>
    <row r="47" spans="1:10" x14ac:dyDescent="0.25">
      <c r="A47" s="355"/>
      <c r="B47" s="355"/>
      <c r="C47" s="355"/>
      <c r="D47" s="355"/>
      <c r="E47" s="355"/>
      <c r="F47" s="355"/>
      <c r="G47" s="355"/>
      <c r="H47" s="355"/>
      <c r="I47" s="355"/>
      <c r="J47" s="355"/>
    </row>
    <row r="48" spans="1:10" x14ac:dyDescent="0.25">
      <c r="A48" s="354"/>
      <c r="B48" s="354"/>
      <c r="C48" s="354"/>
      <c r="D48" s="354"/>
      <c r="E48" s="354"/>
      <c r="F48" s="354"/>
      <c r="G48" s="354"/>
      <c r="H48" s="354"/>
      <c r="I48" s="354"/>
      <c r="J48" s="354"/>
    </row>
  </sheetData>
  <mergeCells count="6">
    <mergeCell ref="A4:A7"/>
    <mergeCell ref="C4:G4"/>
    <mergeCell ref="C6:D6"/>
    <mergeCell ref="E6:E7"/>
    <mergeCell ref="I4:I7"/>
    <mergeCell ref="C5:G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/>
  </sheetViews>
  <sheetFormatPr defaultColWidth="8.85546875" defaultRowHeight="15" x14ac:dyDescent="0.25"/>
  <cols>
    <col min="1" max="1" width="18.140625" style="324" customWidth="1"/>
    <col min="2" max="2" width="1" style="324" customWidth="1"/>
    <col min="3" max="3" width="13.140625" style="324" customWidth="1"/>
    <col min="4" max="4" width="14.42578125" style="324" customWidth="1"/>
    <col min="5" max="5" width="10.42578125" style="324" bestFit="1" customWidth="1"/>
    <col min="6" max="6" width="0.85546875" style="324" customWidth="1"/>
    <col min="7" max="7" width="17.28515625" style="324" customWidth="1"/>
    <col min="8" max="8" width="0.85546875" style="324" customWidth="1"/>
    <col min="9" max="9" width="9" style="324" customWidth="1"/>
    <col min="10" max="16384" width="8.85546875" style="324"/>
  </cols>
  <sheetData>
    <row r="1" spans="1:9" x14ac:dyDescent="0.25">
      <c r="A1" s="304" t="s">
        <v>576</v>
      </c>
      <c r="B1" s="304"/>
      <c r="C1" s="304"/>
      <c r="D1" s="304"/>
    </row>
    <row r="2" spans="1:9" x14ac:dyDescent="0.25">
      <c r="A2" s="166" t="s">
        <v>374</v>
      </c>
      <c r="B2" s="304"/>
      <c r="C2" s="304"/>
      <c r="D2" s="304"/>
    </row>
    <row r="3" spans="1:9" x14ac:dyDescent="0.25">
      <c r="A3" s="456"/>
    </row>
    <row r="4" spans="1:9" x14ac:dyDescent="0.25">
      <c r="A4" s="732" t="s">
        <v>113</v>
      </c>
      <c r="B4" s="363"/>
      <c r="C4" s="684" t="s">
        <v>105</v>
      </c>
      <c r="D4" s="684"/>
      <c r="E4" s="684"/>
      <c r="F4" s="684"/>
      <c r="G4" s="684"/>
      <c r="H4" s="368"/>
      <c r="I4" s="718" t="s">
        <v>0</v>
      </c>
    </row>
    <row r="5" spans="1:9" x14ac:dyDescent="0.25">
      <c r="A5" s="733"/>
      <c r="B5" s="360"/>
      <c r="C5" s="679" t="s">
        <v>160</v>
      </c>
      <c r="D5" s="679"/>
      <c r="E5" s="679"/>
      <c r="F5" s="679"/>
      <c r="G5" s="679"/>
      <c r="H5" s="308"/>
      <c r="I5" s="719"/>
    </row>
    <row r="6" spans="1:9" x14ac:dyDescent="0.25">
      <c r="A6" s="733"/>
      <c r="B6" s="360"/>
      <c r="C6" s="684" t="s">
        <v>159</v>
      </c>
      <c r="D6" s="684"/>
      <c r="E6" s="721" t="s">
        <v>158</v>
      </c>
      <c r="F6" s="326"/>
      <c r="G6" s="326" t="s">
        <v>157</v>
      </c>
      <c r="H6" s="326"/>
      <c r="I6" s="719"/>
    </row>
    <row r="7" spans="1:9" x14ac:dyDescent="0.25">
      <c r="A7" s="734"/>
      <c r="B7" s="358"/>
      <c r="C7" s="325" t="s">
        <v>156</v>
      </c>
      <c r="D7" s="325" t="s">
        <v>155</v>
      </c>
      <c r="E7" s="692"/>
      <c r="F7" s="325"/>
      <c r="G7" s="308"/>
      <c r="H7" s="325"/>
      <c r="I7" s="713"/>
    </row>
    <row r="9" spans="1:9" x14ac:dyDescent="0.25">
      <c r="A9" s="324">
        <v>2013</v>
      </c>
      <c r="C9" s="334">
        <f>'Tav37'!C9/'Tav37'!$E9*100</f>
        <v>72.099963105236881</v>
      </c>
      <c r="D9" s="334">
        <f>'Tav37'!D9/'Tav37'!$E9*100</f>
        <v>27.900036894763115</v>
      </c>
      <c r="E9" s="334">
        <f>'Tav37'!E9/'Tav37'!$E9*100</f>
        <v>100</v>
      </c>
      <c r="F9" s="334"/>
      <c r="G9" s="334">
        <f>'Tav37'!G9/'Tav37'!$I9*100</f>
        <v>3.641392146303974</v>
      </c>
      <c r="I9" s="334">
        <f>'Tav37'!I9/'Tav37'!$I9*100</f>
        <v>100</v>
      </c>
    </row>
    <row r="10" spans="1:9" x14ac:dyDescent="0.25">
      <c r="A10" s="324">
        <v>2014</v>
      </c>
      <c r="C10" s="334">
        <f>'Tav37'!C10/'Tav37'!$E10*100</f>
        <v>74.005272712111207</v>
      </c>
      <c r="D10" s="334">
        <f>'Tav37'!D10/'Tav37'!$E10*100</f>
        <v>25.994727287888796</v>
      </c>
      <c r="E10" s="334">
        <f>'Tav37'!E10/'Tav37'!$E10*100</f>
        <v>100</v>
      </c>
      <c r="F10" s="334"/>
      <c r="G10" s="334">
        <f>'Tav37'!G10/'Tav37'!$I10*100</f>
        <v>2.9924209425908179</v>
      </c>
      <c r="I10" s="334">
        <f>'Tav37'!I10/'Tav37'!$I10*100</f>
        <v>100</v>
      </c>
    </row>
    <row r="11" spans="1:9" x14ac:dyDescent="0.25">
      <c r="A11" s="324">
        <v>2015</v>
      </c>
      <c r="C11" s="334">
        <f>'Tav37'!C11/'Tav37'!$E11*100</f>
        <v>74.966607625076222</v>
      </c>
      <c r="D11" s="334">
        <f>'Tav37'!D11/'Tav37'!$E11*100</f>
        <v>25.033392374923778</v>
      </c>
      <c r="E11" s="334">
        <f>'Tav37'!E11/'Tav37'!$E11*100</f>
        <v>100</v>
      </c>
      <c r="F11" s="334"/>
      <c r="G11" s="334">
        <f>'Tav37'!G11/'Tav37'!$I11*100</f>
        <v>2.5446930733695075</v>
      </c>
      <c r="I11" s="334">
        <f>'Tav37'!I11/'Tav37'!$I11*100</f>
        <v>100</v>
      </c>
    </row>
    <row r="12" spans="1:9" x14ac:dyDescent="0.25">
      <c r="A12" s="324">
        <v>2016</v>
      </c>
      <c r="C12" s="334">
        <f>'Tav37'!C12/'Tav37'!$E12*100</f>
        <v>75.291129778902757</v>
      </c>
      <c r="D12" s="334">
        <f>'Tav37'!D12/'Tav37'!$E12*100</f>
        <v>24.70887022109725</v>
      </c>
      <c r="E12" s="334">
        <f>'Tav37'!E12/'Tav37'!$E12*100</f>
        <v>100</v>
      </c>
      <c r="F12" s="334"/>
      <c r="G12" s="334">
        <f>'Tav37'!G12/'Tav37'!$I12*100</f>
        <v>2.3100858814255489</v>
      </c>
      <c r="I12" s="334">
        <f>'Tav37'!I12/'Tav37'!$I12*100</f>
        <v>100</v>
      </c>
    </row>
    <row r="13" spans="1:9" x14ac:dyDescent="0.25">
      <c r="A13" s="324">
        <v>2017</v>
      </c>
      <c r="C13" s="334">
        <f>'Tav37'!C13/'Tav37'!$E13*100</f>
        <v>74.792804846322511</v>
      </c>
      <c r="D13" s="334">
        <f>'Tav37'!D13/'Tav37'!$E13*100</f>
        <v>25.207195153677482</v>
      </c>
      <c r="E13" s="334">
        <f>'Tav37'!E13/'Tav37'!$E13*100</f>
        <v>100</v>
      </c>
      <c r="F13" s="334"/>
      <c r="G13" s="334">
        <f>'Tav37'!G13/'Tav37'!$I13*100</f>
        <v>2.1189908874297458</v>
      </c>
      <c r="I13" s="334">
        <f>'Tav37'!I13/'Tav37'!$I13*100</f>
        <v>100</v>
      </c>
    </row>
    <row r="14" spans="1:9" x14ac:dyDescent="0.25">
      <c r="A14" s="324">
        <v>2018</v>
      </c>
      <c r="C14" s="334">
        <f>'Tav37'!C14/'Tav37'!$E14*100</f>
        <v>78.617243806445856</v>
      </c>
      <c r="D14" s="334">
        <f>'Tav37'!D14/'Tav37'!$E14*100</f>
        <v>21.382756193554144</v>
      </c>
      <c r="E14" s="334">
        <f>'Tav37'!E14/'Tav37'!$E14*100</f>
        <v>100</v>
      </c>
      <c r="F14" s="334"/>
      <c r="G14" s="334">
        <f>'Tav37'!G14/'Tav37'!$I14*100</f>
        <v>1.6976406498201984</v>
      </c>
      <c r="I14" s="334">
        <f>'Tav37'!I14/'Tav37'!$I14*100</f>
        <v>100</v>
      </c>
    </row>
    <row r="15" spans="1:9" x14ac:dyDescent="0.25">
      <c r="A15" s="324">
        <v>2019</v>
      </c>
      <c r="C15" s="334">
        <f>'Tav37'!C15/'Tav37'!$E15*100</f>
        <v>79.123127049569263</v>
      </c>
      <c r="D15" s="334">
        <f>'Tav37'!D15/'Tav37'!$E15*100</f>
        <v>20.876872950430737</v>
      </c>
      <c r="E15" s="334">
        <f>'Tav37'!E15/'Tav37'!$E15*100</f>
        <v>100</v>
      </c>
      <c r="F15" s="334"/>
      <c r="G15" s="334">
        <f>'Tav37'!G15/'Tav37'!$I15*100</f>
        <v>1.4885218655863717</v>
      </c>
      <c r="I15" s="334">
        <f>'Tav37'!I15/'Tav37'!$I15*100</f>
        <v>100</v>
      </c>
    </row>
    <row r="16" spans="1:9" s="419" customFormat="1" x14ac:dyDescent="0.25">
      <c r="A16" s="419">
        <v>2020</v>
      </c>
      <c r="C16" s="334">
        <f>'Tav37'!C16/'Tav37'!$E16*100</f>
        <v>87.000131208723914</v>
      </c>
      <c r="D16" s="334">
        <f>'Tav37'!D16/'Tav37'!$E16*100</f>
        <v>12.999868791276079</v>
      </c>
      <c r="E16" s="334">
        <f>'Tav37'!E16/'Tav37'!$E16*100</f>
        <v>100</v>
      </c>
      <c r="F16" s="334"/>
      <c r="G16" s="334">
        <f>'Tav37'!G16/'Tav37'!$I16*100</f>
        <v>0.75382701044650868</v>
      </c>
      <c r="I16" s="334">
        <f>'Tav37'!I16/'Tav37'!$I16*100</f>
        <v>100</v>
      </c>
    </row>
    <row r="17" spans="1:9" x14ac:dyDescent="0.25">
      <c r="A17" s="456">
        <v>2021</v>
      </c>
      <c r="C17" s="334">
        <f>'Tav37'!C17/'Tav37'!$E17*100</f>
        <v>91.961472532854458</v>
      </c>
      <c r="D17" s="334">
        <f>'Tav37'!D17/'Tav37'!$E17*100</f>
        <v>8.0385274671455402</v>
      </c>
      <c r="E17" s="334">
        <f>'Tav37'!E17/'Tav37'!$E17*100</f>
        <v>100</v>
      </c>
      <c r="F17" s="334"/>
      <c r="G17" s="334">
        <f>'Tav37'!G17/'Tav37'!$I17*100</f>
        <v>0.30597464316521</v>
      </c>
      <c r="H17" s="456"/>
      <c r="I17" s="334">
        <f>'Tav37'!I17/'Tav37'!$I17*100</f>
        <v>100</v>
      </c>
    </row>
    <row r="18" spans="1:9" s="456" customFormat="1" x14ac:dyDescent="0.25">
      <c r="A18" s="456">
        <v>2022</v>
      </c>
      <c r="C18" s="334">
        <f>'Tav37'!C18/'Tav37'!$E18*100</f>
        <v>87.823187653482933</v>
      </c>
      <c r="D18" s="334">
        <f>'Tav37'!D18/'Tav37'!$E18*100</f>
        <v>12.17681234651706</v>
      </c>
      <c r="E18" s="334">
        <f>'Tav37'!E18/'Tav37'!$E18*100</f>
        <v>100</v>
      </c>
      <c r="F18" s="334"/>
      <c r="G18" s="334">
        <f>'Tav37'!G18/'Tav37'!$I18*100</f>
        <v>0.41751993160625883</v>
      </c>
      <c r="I18" s="334">
        <f>'Tav37'!I18/'Tav37'!$I18*100</f>
        <v>100</v>
      </c>
    </row>
    <row r="19" spans="1:9" s="456" customFormat="1" ht="3" customHeight="1" x14ac:dyDescent="0.25">
      <c r="C19"/>
      <c r="D19"/>
      <c r="E19"/>
      <c r="F19"/>
      <c r="G19"/>
      <c r="H19"/>
      <c r="I19"/>
    </row>
    <row r="20" spans="1:9" ht="30" x14ac:dyDescent="0.25">
      <c r="A20" s="367" t="s">
        <v>373</v>
      </c>
      <c r="C20" s="334">
        <f>C18-C17</f>
        <v>-4.1382848793715254</v>
      </c>
      <c r="D20" s="334">
        <f t="shared" ref="D20:I20" si="0">D18-D17</f>
        <v>4.1382848793715201</v>
      </c>
      <c r="E20" s="334">
        <f t="shared" si="0"/>
        <v>0</v>
      </c>
      <c r="F20" s="334">
        <f t="shared" si="0"/>
        <v>0</v>
      </c>
      <c r="G20" s="334">
        <f t="shared" si="0"/>
        <v>0.11154528844104883</v>
      </c>
      <c r="H20" s="334">
        <f t="shared" si="0"/>
        <v>0</v>
      </c>
      <c r="I20" s="334">
        <f t="shared" si="0"/>
        <v>0</v>
      </c>
    </row>
    <row r="21" spans="1:9" x14ac:dyDescent="0.25">
      <c r="A21" s="325"/>
      <c r="B21" s="325"/>
      <c r="C21" s="325"/>
      <c r="D21" s="325"/>
      <c r="E21" s="325"/>
      <c r="F21" s="325"/>
      <c r="G21" s="325"/>
      <c r="H21" s="325"/>
      <c r="I21" s="325"/>
    </row>
    <row r="22" spans="1:9" ht="6" customHeight="1" x14ac:dyDescent="0.25"/>
    <row r="23" spans="1:9" x14ac:dyDescent="0.25">
      <c r="A23" s="50" t="s">
        <v>534</v>
      </c>
    </row>
    <row r="24" spans="1:9" ht="38.25" customHeight="1" x14ac:dyDescent="0.25">
      <c r="A24" s="685" t="s">
        <v>499</v>
      </c>
      <c r="B24" s="685"/>
      <c r="C24" s="685"/>
      <c r="D24" s="685"/>
      <c r="E24" s="685"/>
      <c r="F24" s="685"/>
      <c r="G24" s="685"/>
      <c r="H24" s="685"/>
      <c r="I24" s="685"/>
    </row>
  </sheetData>
  <mergeCells count="7">
    <mergeCell ref="A24:I24"/>
    <mergeCell ref="A4:A7"/>
    <mergeCell ref="C4:G4"/>
    <mergeCell ref="I4:I7"/>
    <mergeCell ref="C5:G5"/>
    <mergeCell ref="C6:D6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zoomScaleNormal="100" workbookViewId="0"/>
  </sheetViews>
  <sheetFormatPr defaultColWidth="8.85546875" defaultRowHeight="15" x14ac:dyDescent="0.25"/>
  <cols>
    <col min="1" max="1" width="26" style="27" customWidth="1"/>
    <col min="2" max="2" width="0.85546875" style="27" customWidth="1"/>
    <col min="3" max="4" width="9.42578125" style="27" bestFit="1" customWidth="1"/>
    <col min="5" max="5" width="10.85546875" style="27" customWidth="1"/>
    <col min="6" max="6" width="0.85546875" style="27" customWidth="1"/>
    <col min="7" max="9" width="9.42578125" style="27" bestFit="1" customWidth="1"/>
    <col min="10" max="10" width="0.85546875" style="27" customWidth="1"/>
    <col min="11" max="12" width="9.42578125" style="27" bestFit="1" customWidth="1"/>
    <col min="13" max="13" width="8.85546875" style="27" customWidth="1"/>
    <col min="14" max="14" width="0.85546875" style="27" customWidth="1"/>
    <col min="15" max="17" width="9.42578125" style="27" bestFit="1" customWidth="1"/>
    <col min="18" max="18" width="0.85546875" style="27" customWidth="1"/>
    <col min="19" max="21" width="9.42578125" style="27" bestFit="1" customWidth="1"/>
    <col min="22" max="22" width="0.85546875" style="27" customWidth="1"/>
    <col min="23" max="24" width="12.85546875" style="27" customWidth="1"/>
    <col min="25" max="25" width="9.42578125" style="27" bestFit="1" customWidth="1"/>
    <col min="26" max="26" width="0.85546875" style="27" customWidth="1"/>
    <col min="27" max="27" width="10.7109375" style="27" customWidth="1"/>
    <col min="28" max="29" width="9.140625" style="27" customWidth="1"/>
    <col min="30" max="30" width="0.85546875" style="27" customWidth="1"/>
    <col min="31" max="31" width="10" style="304" customWidth="1"/>
    <col min="32" max="32" width="9.28515625" style="387" customWidth="1"/>
    <col min="33" max="33" width="6.140625" style="387" customWidth="1"/>
    <col min="34" max="34" width="0.85546875" style="456" customWidth="1"/>
    <col min="35" max="35" width="10" style="456" customWidth="1"/>
    <col min="36" max="36" width="9.42578125" style="456" customWidth="1"/>
    <col min="37" max="37" width="6.140625" style="456" customWidth="1"/>
    <col min="38" max="38" width="0.85546875" style="456" customWidth="1"/>
    <col min="39" max="39" width="10" style="456" customWidth="1"/>
    <col min="40" max="40" width="9.28515625" style="456" customWidth="1"/>
    <col min="41" max="41" width="6.140625" style="456" customWidth="1"/>
    <col min="42" max="42" width="0.85546875" style="456" customWidth="1"/>
    <col min="43" max="43" width="9.7109375" style="304" customWidth="1"/>
    <col min="44" max="44" width="11.140625" style="304" customWidth="1"/>
    <col min="45" max="45" width="6.42578125" style="304" customWidth="1"/>
    <col min="46" max="46" width="0.85546875" style="304" customWidth="1"/>
    <col min="47" max="49" width="8.85546875" style="304"/>
    <col min="51" max="53" width="9.5703125" style="27" bestFit="1" customWidth="1"/>
    <col min="54" max="16384" width="8.85546875" style="27"/>
  </cols>
  <sheetData>
    <row r="1" spans="1:57" x14ac:dyDescent="0.25">
      <c r="A1" s="225" t="s">
        <v>70</v>
      </c>
    </row>
    <row r="2" spans="1:57" x14ac:dyDescent="0.25">
      <c r="A2" s="11" t="s">
        <v>348</v>
      </c>
    </row>
    <row r="3" spans="1:5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25"/>
      <c r="AA3" s="1"/>
      <c r="AB3" s="1"/>
      <c r="AC3" s="1"/>
      <c r="AD3" s="1"/>
      <c r="AE3" s="308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08"/>
      <c r="AR3" s="308"/>
      <c r="AS3" s="308"/>
      <c r="AT3" s="308"/>
      <c r="AU3" s="308"/>
      <c r="AV3" s="308"/>
      <c r="AW3" s="308"/>
    </row>
    <row r="4" spans="1:57" x14ac:dyDescent="0.25">
      <c r="A4" s="676" t="s">
        <v>42</v>
      </c>
      <c r="B4" s="2"/>
      <c r="C4" s="689" t="s">
        <v>32</v>
      </c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200"/>
      <c r="AE4" s="254"/>
      <c r="AF4" s="416"/>
      <c r="AG4" s="416"/>
      <c r="AH4" s="461"/>
      <c r="AI4" s="254"/>
      <c r="AJ4" s="416"/>
      <c r="AK4" s="416"/>
      <c r="AL4" s="461"/>
      <c r="AM4" s="254"/>
      <c r="AN4" s="416"/>
      <c r="AO4" s="416"/>
      <c r="AP4" s="461"/>
      <c r="AQ4" s="682" t="s">
        <v>389</v>
      </c>
      <c r="AR4" s="682"/>
      <c r="AS4" s="682"/>
      <c r="AT4" s="541"/>
      <c r="AU4" s="682" t="s">
        <v>390</v>
      </c>
      <c r="AV4" s="682"/>
      <c r="AW4" s="682"/>
    </row>
    <row r="5" spans="1:57" x14ac:dyDescent="0.25">
      <c r="A5" s="677"/>
      <c r="B5" s="2"/>
      <c r="C5" s="689">
        <v>2013</v>
      </c>
      <c r="D5" s="689"/>
      <c r="E5" s="689"/>
      <c r="G5" s="690">
        <v>2014</v>
      </c>
      <c r="H5" s="690"/>
      <c r="I5" s="690"/>
      <c r="K5" s="689">
        <v>2015</v>
      </c>
      <c r="L5" s="689"/>
      <c r="M5" s="689"/>
      <c r="O5" s="689">
        <v>2016</v>
      </c>
      <c r="P5" s="689"/>
      <c r="Q5" s="689"/>
      <c r="S5" s="689">
        <v>2017</v>
      </c>
      <c r="T5" s="689"/>
      <c r="U5" s="689"/>
      <c r="W5" s="689">
        <v>2018</v>
      </c>
      <c r="X5" s="689"/>
      <c r="Y5" s="689"/>
      <c r="Z5" s="201"/>
      <c r="AA5" s="689">
        <v>2019</v>
      </c>
      <c r="AB5" s="689"/>
      <c r="AC5" s="689"/>
      <c r="AD5" s="201"/>
      <c r="AE5" s="689">
        <v>2020</v>
      </c>
      <c r="AF5" s="689"/>
      <c r="AG5" s="689"/>
      <c r="AH5" s="459"/>
      <c r="AI5" s="689">
        <v>2021</v>
      </c>
      <c r="AJ5" s="689"/>
      <c r="AK5" s="689"/>
      <c r="AL5" s="459"/>
      <c r="AM5" s="689">
        <v>2022</v>
      </c>
      <c r="AN5" s="689"/>
      <c r="AO5" s="689"/>
      <c r="AP5" s="459"/>
      <c r="AQ5" s="683"/>
      <c r="AR5" s="683"/>
      <c r="AS5" s="683"/>
      <c r="AT5" s="542"/>
      <c r="AU5" s="683"/>
      <c r="AV5" s="683"/>
      <c r="AW5" s="683"/>
    </row>
    <row r="6" spans="1:57" ht="60" x14ac:dyDescent="0.25">
      <c r="A6" s="678"/>
      <c r="B6" s="1"/>
      <c r="C6" s="74" t="s">
        <v>41</v>
      </c>
      <c r="D6" s="73" t="s">
        <v>2</v>
      </c>
      <c r="E6" s="73" t="s">
        <v>0</v>
      </c>
      <c r="F6" s="73"/>
      <c r="G6" s="74" t="s">
        <v>41</v>
      </c>
      <c r="H6" s="73" t="s">
        <v>2</v>
      </c>
      <c r="I6" s="73" t="s">
        <v>0</v>
      </c>
      <c r="J6" s="73"/>
      <c r="K6" s="74" t="s">
        <v>41</v>
      </c>
      <c r="L6" s="73" t="s">
        <v>2</v>
      </c>
      <c r="M6" s="73" t="s">
        <v>0</v>
      </c>
      <c r="N6" s="73"/>
      <c r="O6" s="74" t="s">
        <v>41</v>
      </c>
      <c r="P6" s="73" t="s">
        <v>2</v>
      </c>
      <c r="Q6" s="73" t="s">
        <v>0</v>
      </c>
      <c r="R6" s="73"/>
      <c r="S6" s="74" t="s">
        <v>41</v>
      </c>
      <c r="T6" s="74" t="s">
        <v>2</v>
      </c>
      <c r="U6" s="73" t="s">
        <v>0</v>
      </c>
      <c r="V6" s="73"/>
      <c r="W6" s="74" t="s">
        <v>41</v>
      </c>
      <c r="X6" s="73" t="s">
        <v>2</v>
      </c>
      <c r="Y6" s="73" t="s">
        <v>0</v>
      </c>
      <c r="Z6" s="1"/>
      <c r="AA6" s="199" t="s">
        <v>41</v>
      </c>
      <c r="AB6" s="204" t="s">
        <v>2</v>
      </c>
      <c r="AC6" s="204" t="s">
        <v>0</v>
      </c>
      <c r="AD6" s="1"/>
      <c r="AE6" s="449" t="s">
        <v>41</v>
      </c>
      <c r="AF6" s="414" t="s">
        <v>2</v>
      </c>
      <c r="AG6" s="414" t="s">
        <v>0</v>
      </c>
      <c r="AH6" s="460"/>
      <c r="AI6" s="458" t="s">
        <v>41</v>
      </c>
      <c r="AJ6" s="460" t="s">
        <v>2</v>
      </c>
      <c r="AK6" s="460" t="s">
        <v>0</v>
      </c>
      <c r="AL6" s="460"/>
      <c r="AM6" s="458" t="s">
        <v>41</v>
      </c>
      <c r="AN6" s="460" t="s">
        <v>2</v>
      </c>
      <c r="AO6" s="460" t="s">
        <v>0</v>
      </c>
      <c r="AP6" s="460"/>
      <c r="AQ6" s="524" t="s">
        <v>41</v>
      </c>
      <c r="AR6" s="537" t="s">
        <v>2</v>
      </c>
      <c r="AS6" s="537" t="s">
        <v>0</v>
      </c>
      <c r="AT6" s="307"/>
      <c r="AU6" s="524" t="s">
        <v>41</v>
      </c>
      <c r="AV6" s="537" t="s">
        <v>2</v>
      </c>
      <c r="AW6" s="537" t="s">
        <v>0</v>
      </c>
    </row>
    <row r="7" spans="1:57" x14ac:dyDescent="0.25">
      <c r="Q7" s="7"/>
      <c r="W7" s="7"/>
      <c r="X7" s="7"/>
      <c r="Y7" s="7"/>
    </row>
    <row r="8" spans="1:57" x14ac:dyDescent="0.25">
      <c r="A8" s="225" t="s">
        <v>37</v>
      </c>
      <c r="C8" s="8">
        <f>'Tav2'!C8/'Tav2'!C$36*100</f>
        <v>4.693474537583465</v>
      </c>
      <c r="D8" s="8">
        <f>'Tav2'!D8/'Tav2'!D$36*100</f>
        <v>2.7754484547222824</v>
      </c>
      <c r="E8" s="8">
        <f>'Tav2'!E8/'Tav2'!E$36*100</f>
        <v>4.3215164662728078</v>
      </c>
      <c r="F8" s="8" t="e">
        <f>'Tav2'!F8/'Tav2'!F$36*100</f>
        <v>#DIV/0!</v>
      </c>
      <c r="G8" s="8">
        <f>'Tav2'!G8/'Tav2'!G$36*100</f>
        <v>4.8374004870188285</v>
      </c>
      <c r="H8" s="8">
        <f>'Tav2'!H8/'Tav2'!H$36*100</f>
        <v>3.1196153308806407</v>
      </c>
      <c r="I8" s="8">
        <f>'Tav2'!I8/'Tav2'!I$36*100</f>
        <v>4.517360489770244</v>
      </c>
      <c r="J8" s="8" t="e">
        <f>'Tav2'!J8/'Tav2'!J$36*100</f>
        <v>#DIV/0!</v>
      </c>
      <c r="K8" s="8">
        <f>'Tav2'!K8/'Tav2'!K$36*100</f>
        <v>4.8395353159245262</v>
      </c>
      <c r="L8" s="8">
        <f>'Tav2'!L8/'Tav2'!L$36*100</f>
        <v>2.9629793054758857</v>
      </c>
      <c r="M8" s="8">
        <f>'Tav2'!M8/'Tav2'!M$36*100</f>
        <v>4.4990285354371062</v>
      </c>
      <c r="N8" s="8" t="e">
        <f>'Tav2'!N8/'Tav2'!N$36*100</f>
        <v>#DIV/0!</v>
      </c>
      <c r="O8" s="8">
        <f>'Tav2'!O8/'Tav2'!O$36*100</f>
        <v>5.049392113242301</v>
      </c>
      <c r="P8" s="8">
        <f>'Tav2'!P8/'Tav2'!P$36*100</f>
        <v>2.6935134492875488</v>
      </c>
      <c r="Q8" s="8">
        <f>'Tav2'!Q8/'Tav2'!Q$36*100</f>
        <v>4.6087730964302143</v>
      </c>
      <c r="R8" s="8" t="e">
        <f>'Tav2'!R8/'Tav2'!R$36*100</f>
        <v>#DIV/0!</v>
      </c>
      <c r="S8" s="8">
        <f>'Tav2'!S8/'Tav2'!S$36*100</f>
        <v>4.8920340187297873</v>
      </c>
      <c r="T8" s="8">
        <f>'Tav2'!T8/'Tav2'!T$36*100</f>
        <v>2.1459745379216026</v>
      </c>
      <c r="U8" s="8">
        <f>'Tav2'!U8/'Tav2'!U$36*100</f>
        <v>4.3671639094391557</v>
      </c>
      <c r="V8" s="8" t="e">
        <f>'Tav2'!V8/'Tav2'!V$36*100</f>
        <v>#DIV/0!</v>
      </c>
      <c r="W8" s="13">
        <f>'Tav2'!W8/'Tav2'!W$36*100</f>
        <v>4.8808424354681428</v>
      </c>
      <c r="X8" s="13">
        <f>'Tav2'!X8/'Tav2'!X$36*100</f>
        <v>1.226776343781024</v>
      </c>
      <c r="Y8" s="13">
        <f>'Tav2'!Y8/'Tav2'!Y$36*100</f>
        <v>4.3184640804629062</v>
      </c>
      <c r="AA8" s="8">
        <f>('Tav2'!AA8/'Tav2'!$AA$36)*100</f>
        <v>5.145509914365527</v>
      </c>
      <c r="AB8" s="8">
        <f>('Tav2'!AB8/'Tav2'!$AB$36)*100</f>
        <v>0.63551989932358033</v>
      </c>
      <c r="AC8" s="8">
        <f>('Tav2'!AC8/'Tav2'!$AC$36)*100</f>
        <v>4.4512570163840737</v>
      </c>
      <c r="AE8" s="286">
        <f>'Tav2'!AE8/'Tav2'!AE$36*100</f>
        <v>6.1008840983408019</v>
      </c>
      <c r="AF8" s="334">
        <f>'Tav2'!AF8/'Tav2'!AF$36*100</f>
        <v>0.6823906572017403</v>
      </c>
      <c r="AG8" s="334">
        <f>'Tav2'!AG8/'Tav2'!AG$36*100</f>
        <v>5.6333018483901185</v>
      </c>
      <c r="AH8" s="334"/>
      <c r="AI8" s="334">
        <f>'Tav2'!AI8/'Tav2'!AI$36*100</f>
        <v>4.9242081670369426</v>
      </c>
      <c r="AJ8" s="334">
        <f>'Tav2'!AJ8/'Tav2'!AJ$36*100</f>
        <v>0.43319344794909981</v>
      </c>
      <c r="AK8" s="334">
        <f>'Tav2'!AK8/'Tav2'!AK$36*100</f>
        <v>4.5642298065654883</v>
      </c>
      <c r="AL8" s="334"/>
      <c r="AM8" s="334">
        <f>'Tav2'!AM8/'Tav2'!AM$36*100</f>
        <v>4.7981538379450326</v>
      </c>
      <c r="AN8" s="334">
        <f>'Tav2'!AN8/'Tav2'!AN$36*100</f>
        <v>0.47520047520047515</v>
      </c>
      <c r="AO8" s="334">
        <f>'Tav2'!AO8/'Tav2'!AO$36*100</f>
        <v>4.2848410278916313</v>
      </c>
      <c r="AP8" s="334"/>
      <c r="AQ8" s="334">
        <f>AM8-AI8</f>
        <v>-0.12605432909191006</v>
      </c>
      <c r="AR8" s="334">
        <f t="shared" ref="AR8:AS8" si="0">AN8-AJ8</f>
        <v>4.200702725137534E-2</v>
      </c>
      <c r="AS8" s="334">
        <f t="shared" si="0"/>
        <v>-0.27938877867385692</v>
      </c>
      <c r="AU8" s="334">
        <f>AM8-C8</f>
        <v>0.10467930036156758</v>
      </c>
      <c r="AV8" s="334">
        <f t="shared" ref="AV8:AW8" si="1">AN8-D8</f>
        <v>-2.3002479795218074</v>
      </c>
      <c r="AW8" s="334">
        <f t="shared" si="1"/>
        <v>-3.6675438381176484E-2</v>
      </c>
      <c r="AY8" s="334"/>
      <c r="AZ8" s="334"/>
      <c r="BA8" s="334"/>
      <c r="BC8" s="334"/>
      <c r="BD8" s="334"/>
      <c r="BE8" s="334"/>
    </row>
    <row r="9" spans="1:57" x14ac:dyDescent="0.25">
      <c r="A9" s="225" t="s">
        <v>82</v>
      </c>
      <c r="C9" s="8">
        <f>'Tav2'!C9/'Tav2'!C$36*100</f>
        <v>0.10087008245349319</v>
      </c>
      <c r="D9" s="8">
        <f>'Tav2'!D9/'Tav2'!D$36*100</f>
        <v>3.3282904689863842E-2</v>
      </c>
      <c r="E9" s="8">
        <f>'Tav2'!E9/'Tav2'!E$36*100</f>
        <v>8.7763121718313061E-2</v>
      </c>
      <c r="F9" s="8" t="e">
        <f>'Tav2'!F9/'Tav2'!F$36*100</f>
        <v>#DIV/0!</v>
      </c>
      <c r="G9" s="8">
        <f>'Tav2'!G9/'Tav2'!G$36*100</f>
        <v>0.14301346565744208</v>
      </c>
      <c r="H9" s="8">
        <f>'Tav2'!H9/'Tav2'!H$36*100</f>
        <v>4.133097378102734E-2</v>
      </c>
      <c r="I9" s="8">
        <f>'Tav2'!I9/'Tav2'!I$36*100</f>
        <v>0.12406934435207929</v>
      </c>
      <c r="J9" s="8" t="e">
        <f>'Tav2'!J9/'Tav2'!J$36*100</f>
        <v>#DIV/0!</v>
      </c>
      <c r="K9" s="8">
        <f>'Tav2'!K9/'Tav2'!K$36*100</f>
        <v>9.9933812189642743E-2</v>
      </c>
      <c r="L9" s="8">
        <f>'Tav2'!L9/'Tav2'!L$36*100</f>
        <v>4.706643721778523E-2</v>
      </c>
      <c r="M9" s="8">
        <f>'Tav2'!M9/'Tav2'!M$36*100</f>
        <v>9.0340866631793582E-2</v>
      </c>
      <c r="N9" s="8" t="e">
        <f>'Tav2'!N9/'Tav2'!N$36*100</f>
        <v>#DIV/0!</v>
      </c>
      <c r="O9" s="8">
        <f>'Tav2'!O9/'Tav2'!O$36*100</f>
        <v>9.2518219781236463E-2</v>
      </c>
      <c r="P9" s="8">
        <f>'Tav2'!P9/'Tav2'!P$36*100</f>
        <v>2.9247516246081292E-2</v>
      </c>
      <c r="Q9" s="8">
        <f>'Tav2'!Q9/'Tav2'!Q$36*100</f>
        <v>8.0684726142022212E-2</v>
      </c>
      <c r="R9" s="8" t="e">
        <f>'Tav2'!R9/'Tav2'!R$36*100</f>
        <v>#DIV/0!</v>
      </c>
      <c r="S9" s="8">
        <f>'Tav2'!S9/'Tav2'!S$36*100</f>
        <v>8.4595332523816208E-2</v>
      </c>
      <c r="T9" s="8">
        <f>'Tav2'!T9/'Tav2'!T$36*100</f>
        <v>4.6258120311337261E-2</v>
      </c>
      <c r="U9" s="8">
        <f>'Tav2'!U9/'Tav2'!U$36*100</f>
        <v>7.7267721121189237E-2</v>
      </c>
      <c r="V9" s="8" t="e">
        <f>'Tav2'!V9/'Tav2'!V$36*100</f>
        <v>#DIV/0!</v>
      </c>
      <c r="W9" s="13">
        <f>'Tav2'!W9/'Tav2'!W$36*100</f>
        <v>9.8803522874434391E-2</v>
      </c>
      <c r="X9" s="13">
        <f>'Tav2'!X9/'Tav2'!X$36*100</f>
        <v>4.2547156431711813E-3</v>
      </c>
      <c r="Y9" s="13">
        <f>'Tav2'!Y9/'Tav2'!Y$36*100</f>
        <v>8.425206646745928E-2</v>
      </c>
      <c r="AA9" s="8">
        <f>('Tav2'!AA9/'Tav2'!$AA$36)*100</f>
        <v>0.11219489856665293</v>
      </c>
      <c r="AB9" s="8">
        <f>('Tav2'!AB9/'Tav2'!$AB$36)*100</f>
        <v>0</v>
      </c>
      <c r="AC9" s="8">
        <f>('Tav2'!AC9/'Tav2'!$AC$36)*100</f>
        <v>9.4923988163559847E-2</v>
      </c>
      <c r="AE9" s="286">
        <f>'Tav2'!AE9/'Tav2'!AE$36*100</f>
        <v>9.6887489402930849E-2</v>
      </c>
      <c r="AF9" s="334">
        <f>'Tav2'!AF9/'Tav2'!AF$36*100</f>
        <v>0</v>
      </c>
      <c r="AG9" s="334">
        <f>'Tav2'!AG9/'Tav2'!AG$36*100</f>
        <v>8.8526702261778195E-2</v>
      </c>
      <c r="AH9" s="334"/>
      <c r="AI9" s="334">
        <f>'Tav2'!AI9/'Tav2'!AI$36*100</f>
        <v>5.898197117747675E-2</v>
      </c>
      <c r="AJ9" s="334">
        <f>'Tav2'!AJ9/'Tav2'!AJ$36*100</f>
        <v>0</v>
      </c>
      <c r="AK9" s="334">
        <f>'Tav2'!AK9/'Tav2'!AK$36*100</f>
        <v>5.4254257150711097E-2</v>
      </c>
      <c r="AL9" s="334"/>
      <c r="AM9" s="334">
        <f>'Tav2'!AM9/'Tav2'!AM$36*100</f>
        <v>5.9137657348409735E-2</v>
      </c>
      <c r="AN9" s="334">
        <f>'Tav2'!AN9/'Tav2'!AN$36*100</f>
        <v>0</v>
      </c>
      <c r="AO9" s="334">
        <f>'Tav2'!AO9/'Tav2'!AO$36*100</f>
        <v>5.2115579031512295E-2</v>
      </c>
      <c r="AP9" s="334"/>
      <c r="AQ9" s="334">
        <f t="shared" ref="AQ9:AQ36" si="2">AM9-AI9</f>
        <v>1.5568617093298515E-4</v>
      </c>
      <c r="AR9" s="334">
        <f t="shared" ref="AR9:AR36" si="3">AN9-AJ9</f>
        <v>0</v>
      </c>
      <c r="AS9" s="334">
        <f t="shared" ref="AS9:AS36" si="4">AO9-AK9</f>
        <v>-2.1386781191988016E-3</v>
      </c>
      <c r="AU9" s="334">
        <f t="shared" ref="AU9:AU36" si="5">AM9-C9</f>
        <v>-4.1732425105083452E-2</v>
      </c>
      <c r="AV9" s="334">
        <f t="shared" ref="AV9:AV36" si="6">AN9-D9</f>
        <v>-3.3282904689863842E-2</v>
      </c>
      <c r="AW9" s="334">
        <f t="shared" ref="AW9:AW36" si="7">AO9-E9</f>
        <v>-3.5647542686800766E-2</v>
      </c>
      <c r="AY9" s="334"/>
      <c r="AZ9" s="334"/>
      <c r="BA9" s="334"/>
      <c r="BC9" s="334"/>
      <c r="BD9" s="334"/>
      <c r="BE9" s="334"/>
    </row>
    <row r="10" spans="1:57" x14ac:dyDescent="0.25">
      <c r="A10" s="225" t="s">
        <v>5</v>
      </c>
      <c r="C10" s="8">
        <f>'Tav2'!C10/'Tav2'!C$36*100</f>
        <v>1.5383207523036335</v>
      </c>
      <c r="D10" s="8">
        <f>'Tav2'!D10/'Tav2'!D$36*100</f>
        <v>0.84849794683380164</v>
      </c>
      <c r="E10" s="8">
        <f>'Tav2'!E10/'Tav2'!E$36*100</f>
        <v>1.4045452411767467</v>
      </c>
      <c r="F10" s="8" t="e">
        <f>'Tav2'!F10/'Tav2'!F$36*100</f>
        <v>#DIV/0!</v>
      </c>
      <c r="G10" s="8">
        <f>'Tav2'!G10/'Tav2'!G$36*100</f>
        <v>1.5526224244581015</v>
      </c>
      <c r="H10" s="8">
        <f>'Tav2'!H10/'Tav2'!H$36*100</f>
        <v>0.99427187630978431</v>
      </c>
      <c r="I10" s="8">
        <f>'Tav2'!I10/'Tav2'!I$36*100</f>
        <v>1.4485963570897931</v>
      </c>
      <c r="J10" s="8" t="e">
        <f>'Tav2'!J10/'Tav2'!J$36*100</f>
        <v>#DIV/0!</v>
      </c>
      <c r="K10" s="8">
        <f>'Tav2'!K10/'Tav2'!K$36*100</f>
        <v>1.5402522961953422</v>
      </c>
      <c r="L10" s="8">
        <f>'Tav2'!L10/'Tav2'!L$36*100</f>
        <v>0.92367883039903509</v>
      </c>
      <c r="M10" s="8">
        <f>'Tav2'!M10/'Tav2'!M$36*100</f>
        <v>1.4283731704973683</v>
      </c>
      <c r="N10" s="8" t="e">
        <f>'Tav2'!N10/'Tav2'!N$36*100</f>
        <v>#DIV/0!</v>
      </c>
      <c r="O10" s="8">
        <f>'Tav2'!O10/'Tav2'!O$36*100</f>
        <v>1.6035089637538846</v>
      </c>
      <c r="P10" s="8">
        <f>'Tav2'!P10/'Tav2'!P$36*100</f>
        <v>0.84726398625366728</v>
      </c>
      <c r="Q10" s="8">
        <f>'Tav2'!Q10/'Tav2'!Q$36*100</f>
        <v>1.4620687768913474</v>
      </c>
      <c r="R10" s="8" t="e">
        <f>'Tav2'!R10/'Tav2'!R$36*100</f>
        <v>#DIV/0!</v>
      </c>
      <c r="S10" s="8">
        <f>'Tav2'!S10/'Tav2'!S$36*100</f>
        <v>1.4846956112606844</v>
      </c>
      <c r="T10" s="8">
        <f>'Tav2'!T10/'Tav2'!T$36*100</f>
        <v>0.83968544478188289</v>
      </c>
      <c r="U10" s="8">
        <f>'Tav2'!U10/'Tav2'!U$36*100</f>
        <v>1.3614111161725955</v>
      </c>
      <c r="V10" s="8" t="e">
        <f>'Tav2'!V10/'Tav2'!V$36*100</f>
        <v>#DIV/0!</v>
      </c>
      <c r="W10" s="13">
        <f>'Tav2'!W10/'Tav2'!W$36*100</f>
        <v>1.5692475969848156</v>
      </c>
      <c r="X10" s="13">
        <f>'Tav2'!X10/'Tav2'!X$36*100</f>
        <v>0.64529853921429581</v>
      </c>
      <c r="Y10" s="13">
        <f>'Tav2'!Y10/'Tav2'!Y$36*100</f>
        <v>1.4270466594928723</v>
      </c>
      <c r="AA10" s="8">
        <f>('Tav2'!AA10/'Tav2'!$AA$36)*100</f>
        <v>1.8729678985208591</v>
      </c>
      <c r="AB10" s="8">
        <f>('Tav2'!AB10/'Tav2'!$AB$36)*100</f>
        <v>0.43102092181846785</v>
      </c>
      <c r="AC10" s="8">
        <f>('Tav2'!AC10/'Tav2'!$AC$36)*100</f>
        <v>1.6509993655590587</v>
      </c>
      <c r="AE10" s="286">
        <f>'Tav2'!AE10/'Tav2'!AE$36*100</f>
        <v>1.1955224138825933</v>
      </c>
      <c r="AF10" s="334">
        <f>'Tav2'!AF10/'Tav2'!AF$36*100</f>
        <v>0.14197389512250974</v>
      </c>
      <c r="AG10" s="334">
        <f>'Tav2'!AG10/'Tav2'!AG$36*100</f>
        <v>1.1046077358110271</v>
      </c>
      <c r="AH10" s="334"/>
      <c r="AI10" s="334">
        <f>'Tav2'!AI10/'Tav2'!AI$36*100</f>
        <v>1.8288343196429624</v>
      </c>
      <c r="AJ10" s="334">
        <f>'Tav2'!AJ10/'Tav2'!AJ$36*100</f>
        <v>0.43319344794909981</v>
      </c>
      <c r="AK10" s="334">
        <f>'Tav2'!AK10/'Tav2'!AK$36*100</f>
        <v>1.7169663912961703</v>
      </c>
      <c r="AL10" s="334"/>
      <c r="AM10" s="334">
        <f>'Tav2'!AM10/'Tav2'!AM$36*100</f>
        <v>2.0382482803391744</v>
      </c>
      <c r="AN10" s="334">
        <f>'Tav2'!AN10/'Tav2'!AN$36*100</f>
        <v>0.25410025410025411</v>
      </c>
      <c r="AO10" s="334">
        <f>'Tav2'!AO10/'Tav2'!AO$36*100</f>
        <v>1.8263963448562317</v>
      </c>
      <c r="AP10" s="334"/>
      <c r="AQ10" s="334">
        <f t="shared" si="2"/>
        <v>0.20941396069621199</v>
      </c>
      <c r="AR10" s="334">
        <f t="shared" si="3"/>
        <v>-0.1790931938488457</v>
      </c>
      <c r="AS10" s="334">
        <f t="shared" si="4"/>
        <v>0.10942995356006135</v>
      </c>
      <c r="AU10" s="334">
        <f t="shared" si="5"/>
        <v>0.49992752803554086</v>
      </c>
      <c r="AV10" s="334">
        <f t="shared" si="6"/>
        <v>-0.59439769273354748</v>
      </c>
      <c r="AW10" s="334">
        <f t="shared" si="7"/>
        <v>0.42185110367948497</v>
      </c>
      <c r="AY10" s="334"/>
      <c r="AZ10" s="334"/>
      <c r="BA10" s="334"/>
      <c r="BC10" s="334"/>
      <c r="BD10" s="334"/>
      <c r="BE10" s="334"/>
    </row>
    <row r="11" spans="1:57" x14ac:dyDescent="0.25">
      <c r="A11" s="225" t="s">
        <v>6</v>
      </c>
      <c r="C11" s="8">
        <f>'Tav2'!C11/'Tav2'!C$36*100</f>
        <v>13.141291948175654</v>
      </c>
      <c r="D11" s="8">
        <f>'Tav2'!D11/'Tav2'!D$36*100</f>
        <v>22.45472228225632</v>
      </c>
      <c r="E11" s="8">
        <f>'Tav2'!E11/'Tav2'!E$36*100</f>
        <v>14.947392421021574</v>
      </c>
      <c r="F11" s="8" t="e">
        <f>'Tav2'!F11/'Tav2'!F$36*100</f>
        <v>#DIV/0!</v>
      </c>
      <c r="G11" s="8">
        <f>'Tav2'!G11/'Tav2'!G$36*100</f>
        <v>13.31544665384477</v>
      </c>
      <c r="H11" s="8">
        <f>'Tav2'!H11/'Tav2'!H$36*100</f>
        <v>24.78985237274717</v>
      </c>
      <c r="I11" s="8">
        <f>'Tav2'!I11/'Tav2'!I$36*100</f>
        <v>15.453140505278911</v>
      </c>
      <c r="J11" s="8" t="e">
        <f>'Tav2'!J11/'Tav2'!J$36*100</f>
        <v>#DIV/0!</v>
      </c>
      <c r="K11" s="8">
        <f>'Tav2'!K11/'Tav2'!K$36*100</f>
        <v>13.447048121472566</v>
      </c>
      <c r="L11" s="8">
        <f>'Tav2'!L11/'Tav2'!L$36*100</f>
        <v>25.57840238862169</v>
      </c>
      <c r="M11" s="8">
        <f>'Tav2'!M11/'Tav2'!M$36*100</f>
        <v>15.648319152797496</v>
      </c>
      <c r="N11" s="8" t="e">
        <f>'Tav2'!N11/'Tav2'!N$36*100</f>
        <v>#DIV/0!</v>
      </c>
      <c r="O11" s="8">
        <f>'Tav2'!O11/'Tav2'!O$36*100</f>
        <v>13.56842773696229</v>
      </c>
      <c r="P11" s="8">
        <f>'Tav2'!P11/'Tav2'!P$36*100</f>
        <v>25.425231466671544</v>
      </c>
      <c r="Q11" s="8">
        <f>'Tav2'!Q11/'Tav2'!Q$36*100</f>
        <v>15.786000858129926</v>
      </c>
      <c r="R11" s="8" t="e">
        <f>'Tav2'!R11/'Tav2'!R$36*100</f>
        <v>#DIV/0!</v>
      </c>
      <c r="S11" s="8">
        <f>'Tav2'!S11/'Tav2'!S$36*100</f>
        <v>13.118217224655263</v>
      </c>
      <c r="T11" s="8">
        <f>'Tav2'!T11/'Tav2'!T$36*100</f>
        <v>23.221576396291304</v>
      </c>
      <c r="U11" s="8">
        <f>'Tav2'!U11/'Tav2'!U$36*100</f>
        <v>15.049330250312821</v>
      </c>
      <c r="V11" s="8" t="e">
        <f>'Tav2'!V11/'Tav2'!V$36*100</f>
        <v>#DIV/0!</v>
      </c>
      <c r="W11" s="13">
        <f>'Tav2'!W11/'Tav2'!W$36*100</f>
        <v>12.309938654105117</v>
      </c>
      <c r="X11" s="13">
        <f>'Tav2'!X11/'Tav2'!X$36*100</f>
        <v>27.796057296837329</v>
      </c>
      <c r="Y11" s="13">
        <f>'Tav2'!Y11/'Tav2'!Y$36*100</f>
        <v>14.693254814481751</v>
      </c>
      <c r="AA11" s="8">
        <f>('Tav2'!AA11/'Tav2'!$AA$36)*100</f>
        <v>12.438464532673903</v>
      </c>
      <c r="AB11" s="8">
        <f>('Tav2'!AB11/'Tav2'!$AB$36)*100</f>
        <v>35.439672801635993</v>
      </c>
      <c r="AC11" s="8">
        <f>('Tav2'!AC11/'Tav2'!$AC$36)*100</f>
        <v>15.979194211573947</v>
      </c>
      <c r="AE11" s="286">
        <f>'Tav2'!AE11/'Tav2'!AE$36*100</f>
        <v>13.312081523901798</v>
      </c>
      <c r="AF11" s="334">
        <f>'Tav2'!AF11/'Tav2'!AF$36*100</f>
        <v>37.751316693382186</v>
      </c>
      <c r="AG11" s="334">
        <f>'Tav2'!AG11/'Tav2'!AG$36*100</f>
        <v>15.421035367207969</v>
      </c>
      <c r="AH11" s="334"/>
      <c r="AI11" s="334">
        <f>'Tav2'!AI11/'Tav2'!AI$36*100</f>
        <v>21.998702396634094</v>
      </c>
      <c r="AJ11" s="334">
        <f>'Tav2'!AJ11/'Tav2'!AJ$36*100</f>
        <v>40.061369071792789</v>
      </c>
      <c r="AK11" s="334">
        <f>'Tav2'!AK11/'Tav2'!AK$36*100</f>
        <v>23.446519770251307</v>
      </c>
      <c r="AL11" s="334"/>
      <c r="AM11" s="334">
        <f>'Tav2'!AM11/'Tav2'!AM$36*100</f>
        <v>25.573701972885605</v>
      </c>
      <c r="AN11" s="334">
        <f>'Tav2'!AN11/'Tav2'!AN$36*100</f>
        <v>41.494241494241493</v>
      </c>
      <c r="AO11" s="334">
        <f>'Tav2'!AO11/'Tav2'!AO$36*100</f>
        <v>27.464126456689208</v>
      </c>
      <c r="AP11" s="334"/>
      <c r="AQ11" s="334">
        <f t="shared" si="2"/>
        <v>3.5749995762515105</v>
      </c>
      <c r="AR11" s="334">
        <f t="shared" si="3"/>
        <v>1.4328724224487033</v>
      </c>
      <c r="AS11" s="334">
        <f t="shared" si="4"/>
        <v>4.017606686437901</v>
      </c>
      <c r="AU11" s="334">
        <f t="shared" si="5"/>
        <v>12.43241002470995</v>
      </c>
      <c r="AV11" s="334">
        <f t="shared" si="6"/>
        <v>19.039519211985173</v>
      </c>
      <c r="AW11" s="334">
        <f t="shared" si="7"/>
        <v>12.516734035667634</v>
      </c>
      <c r="AY11" s="334"/>
      <c r="AZ11" s="334"/>
      <c r="BA11" s="334"/>
      <c r="BC11" s="334"/>
      <c r="BD11" s="334"/>
      <c r="BE11" s="334"/>
    </row>
    <row r="12" spans="1:57" x14ac:dyDescent="0.25">
      <c r="A12" s="225" t="s">
        <v>83</v>
      </c>
      <c r="C12" s="8">
        <f>'Tav2'!C12/'Tav2'!C$36*100</f>
        <v>0.3669799185344097</v>
      </c>
      <c r="D12" s="8">
        <f>'Tav2'!D12/'Tav2'!D$36*100</f>
        <v>0.19148476334558029</v>
      </c>
      <c r="E12" s="8">
        <f>'Tav2'!E12/'Tav2'!E$36*100</f>
        <v>0.33294662795142266</v>
      </c>
      <c r="F12" s="8" t="e">
        <f>'Tav2'!F12/'Tav2'!F$36*100</f>
        <v>#DIV/0!</v>
      </c>
      <c r="G12" s="8">
        <f>'Tav2'!G12/'Tav2'!G$36*100</f>
        <v>0.36733001989926412</v>
      </c>
      <c r="H12" s="8">
        <f>'Tav2'!H12/'Tav2'!H$36*100</f>
        <v>0.24216457877334327</v>
      </c>
      <c r="I12" s="8">
        <f>'Tav2'!I12/'Tav2'!I$36*100</f>
        <v>0.34401045479440168</v>
      </c>
      <c r="J12" s="8" t="e">
        <f>'Tav2'!J12/'Tav2'!J$36*100</f>
        <v>#DIV/0!</v>
      </c>
      <c r="K12" s="8">
        <f>'Tav2'!K12/'Tav2'!K$36*100</f>
        <v>0.4005503695757785</v>
      </c>
      <c r="L12" s="8">
        <f>'Tav2'!L12/'Tav2'!L$36*100</f>
        <v>0.23900925149656563</v>
      </c>
      <c r="M12" s="8">
        <f>'Tav2'!M12/'Tav2'!M$36*100</f>
        <v>0.37123824367747377</v>
      </c>
      <c r="N12" s="8" t="e">
        <f>'Tav2'!N12/'Tav2'!N$36*100</f>
        <v>#DIV/0!</v>
      </c>
      <c r="O12" s="8">
        <f>'Tav2'!O12/'Tav2'!O$36*100</f>
        <v>0.45354954560937971</v>
      </c>
      <c r="P12" s="8">
        <f>'Tav2'!P12/'Tav2'!P$36*100</f>
        <v>0.18553893118607817</v>
      </c>
      <c r="Q12" s="8">
        <f>'Tav2'!Q12/'Tav2'!Q$36*100</f>
        <v>0.403423630710111</v>
      </c>
      <c r="R12" s="8" t="e">
        <f>'Tav2'!R12/'Tav2'!R$36*100</f>
        <v>#DIV/0!</v>
      </c>
      <c r="S12" s="8">
        <f>'Tav2'!S12/'Tav2'!S$36*100</f>
        <v>0.39327324530032531</v>
      </c>
      <c r="T12" s="8">
        <f>'Tav2'!T12/'Tav2'!T$36*100</f>
        <v>0.17799320206753685</v>
      </c>
      <c r="U12" s="8">
        <f>'Tav2'!U12/'Tav2'!U$36*100</f>
        <v>0.35212553505974797</v>
      </c>
      <c r="V12" s="8" t="e">
        <f>'Tav2'!V12/'Tav2'!V$36*100</f>
        <v>#DIV/0!</v>
      </c>
      <c r="W12" s="13">
        <f>'Tav2'!W12/'Tav2'!W$36*100</f>
        <v>0.3743183072866953</v>
      </c>
      <c r="X12" s="13">
        <f>'Tav2'!X12/'Tav2'!X$36*100</f>
        <v>8.509431286342363E-2</v>
      </c>
      <c r="Y12" s="13">
        <f>'Tav2'!Y12/'Tav2'!Y$36*100</f>
        <v>0.32980536899567608</v>
      </c>
      <c r="AA12" s="8">
        <f>('Tav2'!AA12/'Tav2'!$AA$36)*100</f>
        <v>0.40756514173192293</v>
      </c>
      <c r="AB12" s="8">
        <f>('Tav2'!AB12/'Tav2'!$AB$36)*100</f>
        <v>2.9888312096901053E-2</v>
      </c>
      <c r="AC12" s="8">
        <f>('Tav2'!AC12/'Tav2'!$AC$36)*100</f>
        <v>0.34942682377555317</v>
      </c>
      <c r="AE12" s="286">
        <f>'Tav2'!AE12/'Tav2'!AE$36*100</f>
        <v>0.38452222356788179</v>
      </c>
      <c r="AF12" s="334">
        <f>'Tav2'!AF12/'Tav2'!AF$36*100</f>
        <v>9.1596061369361107E-3</v>
      </c>
      <c r="AG12" s="334">
        <f>'Tav2'!AG12/'Tav2'!AG$36*100</f>
        <v>0.35213076658591241</v>
      </c>
      <c r="AH12" s="334"/>
      <c r="AI12" s="334">
        <f>'Tav2'!AI12/'Tav2'!AI$36*100</f>
        <v>0.35074612193539506</v>
      </c>
      <c r="AJ12" s="334">
        <f>'Tav2'!AJ12/'Tav2'!AJ$36*100</f>
        <v>4.5124317494697891E-3</v>
      </c>
      <c r="AK12" s="334">
        <f>'Tav2'!AK12/'Tav2'!AK$36*100</f>
        <v>0.32299367757056668</v>
      </c>
      <c r="AL12" s="334"/>
      <c r="AM12" s="334">
        <f>'Tav2'!AM12/'Tav2'!AM$36*100</f>
        <v>0.33704018248191414</v>
      </c>
      <c r="AN12" s="334">
        <f>'Tav2'!AN12/'Tav2'!AN$36*100</f>
        <v>0</v>
      </c>
      <c r="AO12" s="334">
        <f>'Tav2'!AO12/'Tav2'!AO$36*100</f>
        <v>0.29701961583373171</v>
      </c>
      <c r="AP12" s="334"/>
      <c r="AQ12" s="334">
        <f t="shared" si="2"/>
        <v>-1.370593945348092E-2</v>
      </c>
      <c r="AR12" s="334">
        <f t="shared" si="3"/>
        <v>-4.5124317494697891E-3</v>
      </c>
      <c r="AS12" s="334">
        <f t="shared" si="4"/>
        <v>-2.5974061736834975E-2</v>
      </c>
      <c r="AU12" s="334">
        <f t="shared" si="5"/>
        <v>-2.9939736052495558E-2</v>
      </c>
      <c r="AV12" s="334">
        <f t="shared" si="6"/>
        <v>-0.19148476334558029</v>
      </c>
      <c r="AW12" s="334">
        <f t="shared" si="7"/>
        <v>-3.5927012117690948E-2</v>
      </c>
      <c r="AY12" s="334"/>
      <c r="AZ12" s="334"/>
      <c r="BA12" s="334"/>
      <c r="BC12" s="334"/>
      <c r="BD12" s="334"/>
      <c r="BE12" s="334"/>
    </row>
    <row r="13" spans="1:57" s="161" customFormat="1" x14ac:dyDescent="0.25">
      <c r="A13" s="161" t="s">
        <v>3</v>
      </c>
      <c r="C13" s="38">
        <f>'Tav2'!C13/'Tav2'!C$36*100</f>
        <v>0.14922532816573475</v>
      </c>
      <c r="D13" s="38">
        <f>'Tav2'!D13/'Tav2'!D$36*100</f>
        <v>4.9275988761616596E-2</v>
      </c>
      <c r="E13" s="38">
        <f>'Tav2'!E13/'Tav2'!E$36*100</f>
        <v>0.12984247902738008</v>
      </c>
      <c r="F13" s="38" t="e">
        <f>'Tav2'!F13/'Tav2'!F$36*100</f>
        <v>#DIV/0!</v>
      </c>
      <c r="G13" s="38">
        <f>'Tav2'!G13/'Tav2'!G$36*100</f>
        <v>0.14341331691277512</v>
      </c>
      <c r="H13" s="38">
        <f>'Tav2'!H13/'Tav2'!H$36*100</f>
        <v>5.3555627997950918E-2</v>
      </c>
      <c r="I13" s="38">
        <f>'Tav2'!I13/'Tav2'!I$36*100</f>
        <v>0.12667219773009494</v>
      </c>
      <c r="J13" s="38" t="e">
        <f>'Tav2'!J13/'Tav2'!J$36*100</f>
        <v>#DIV/0!</v>
      </c>
      <c r="K13" s="38">
        <f>'Tav2'!K13/'Tav2'!K$36*100</f>
        <v>0.1630241634415053</v>
      </c>
      <c r="L13" s="38">
        <f>'Tav2'!L13/'Tav2'!L$36*100</f>
        <v>7.280589507126152E-2</v>
      </c>
      <c r="M13" s="38">
        <f>'Tav2'!M13/'Tav2'!M$36*100</f>
        <v>0.14665378497539314</v>
      </c>
      <c r="N13" s="38" t="e">
        <f>'Tav2'!N13/'Tav2'!N$36*100</f>
        <v>#DIV/0!</v>
      </c>
      <c r="O13" s="38">
        <f>'Tav2'!O13/'Tav2'!O$36*100</f>
        <v>0.18272348406794203</v>
      </c>
      <c r="P13" s="38">
        <f>'Tav2'!P13/'Tav2'!P$36*100</f>
        <v>5.0269168547952221E-2</v>
      </c>
      <c r="Q13" s="38">
        <f>'Tav2'!Q13/'Tav2'!Q$36*100</f>
        <v>0.15795060795599264</v>
      </c>
      <c r="R13" s="38" t="e">
        <f>'Tav2'!R13/'Tav2'!R$36*100</f>
        <v>#DIV/0!</v>
      </c>
      <c r="S13" s="38">
        <f>'Tav2'!S13/'Tav2'!S$36*100</f>
        <v>0.16538862763083167</v>
      </c>
      <c r="T13" s="38">
        <f>'Tav2'!T13/'Tav2'!T$36*100</f>
        <v>5.9331067355845618E-2</v>
      </c>
      <c r="U13" s="38">
        <f>'Tav2'!U13/'Tav2'!U$36*100</f>
        <v>0.14511723742909918</v>
      </c>
      <c r="V13" s="38" t="e">
        <f>'Tav2'!V13/'Tav2'!V$36*100</f>
        <v>#DIV/0!</v>
      </c>
      <c r="W13" s="162">
        <f>'Tav2'!W13/'Tav2'!W$36*100</f>
        <v>0.15039805179058813</v>
      </c>
      <c r="X13" s="162">
        <f>'Tav2'!X13/'Tav2'!X$36*100</f>
        <v>1.7018862572684725E-2</v>
      </c>
      <c r="Y13" s="162">
        <f>'Tav2'!Y13/'Tav2'!Y$36*100</f>
        <v>0.12987041333714577</v>
      </c>
      <c r="AA13" s="38">
        <f>('Tav2'!AA13/'Tav2'!$AA$36)*100</f>
        <v>0.17974080688739294</v>
      </c>
      <c r="AB13" s="38">
        <f>('Tav2'!AB13/'Tav2'!$AB$36)*100</f>
        <v>1.5730690577316342E-3</v>
      </c>
      <c r="AC13" s="38">
        <f>('Tav2'!AC13/'Tav2'!$AC$36)*100</f>
        <v>0.15231425651754885</v>
      </c>
      <c r="AE13" s="286">
        <f>'Tav2'!AE13/'Tav2'!AE$36*100</f>
        <v>0.16306510493261128</v>
      </c>
      <c r="AF13" s="334">
        <f>'Tav2'!AF13/'Tav2'!AF$36*100</f>
        <v>4.5798030684680554E-3</v>
      </c>
      <c r="AG13" s="334">
        <f>'Tav2'!AG13/'Tav2'!AG$36*100</f>
        <v>0.14938881006675073</v>
      </c>
      <c r="AH13" s="334"/>
      <c r="AI13" s="334">
        <f>'Tav2'!AI13/'Tav2'!AI$36*100</f>
        <v>0.17615948725006389</v>
      </c>
      <c r="AJ13" s="334">
        <f>'Tav2'!AJ13/'Tav2'!AJ$36*100</f>
        <v>4.5124317494697891E-3</v>
      </c>
      <c r="AK13" s="334">
        <f>'Tav2'!AK13/'Tav2'!AK$36*100</f>
        <v>0.16240107640446189</v>
      </c>
      <c r="AL13" s="334"/>
      <c r="AM13" s="334">
        <f>'Tav2'!AM13/'Tav2'!AM$36*100</f>
        <v>0.14450931306942227</v>
      </c>
      <c r="AN13" s="334">
        <f>'Tav2'!AN13/'Tav2'!AN$36*100</f>
        <v>0</v>
      </c>
      <c r="AO13" s="334">
        <f>'Tav2'!AO13/'Tav2'!AO$36*100</f>
        <v>0.12735009913715409</v>
      </c>
      <c r="AP13" s="334"/>
      <c r="AQ13" s="334">
        <f t="shared" si="2"/>
        <v>-3.1650174180641616E-2</v>
      </c>
      <c r="AR13" s="334">
        <f t="shared" si="3"/>
        <v>-4.5124317494697891E-3</v>
      </c>
      <c r="AS13" s="334">
        <f t="shared" si="4"/>
        <v>-3.5050977267307798E-2</v>
      </c>
      <c r="AT13" s="166"/>
      <c r="AU13" s="334">
        <f t="shared" si="5"/>
        <v>-4.7160150963124758E-3</v>
      </c>
      <c r="AV13" s="334">
        <f t="shared" si="6"/>
        <v>-4.9275988761616596E-2</v>
      </c>
      <c r="AW13" s="334">
        <f t="shared" si="7"/>
        <v>-2.492379890225993E-3</v>
      </c>
      <c r="AY13" s="38"/>
      <c r="AZ13" s="38"/>
      <c r="BA13" s="38"/>
      <c r="BC13" s="334"/>
      <c r="BD13" s="334"/>
      <c r="BE13" s="334"/>
    </row>
    <row r="14" spans="1:57" s="161" customFormat="1" x14ac:dyDescent="0.25">
      <c r="A14" s="161" t="s">
        <v>4</v>
      </c>
      <c r="C14" s="38">
        <f>'Tav2'!C14/'Tav2'!C$36*100</f>
        <v>0.21775459036867495</v>
      </c>
      <c r="D14" s="38">
        <f>'Tav2'!D14/'Tav2'!D$36*100</f>
        <v>0.14220877458396369</v>
      </c>
      <c r="E14" s="38">
        <f>'Tav2'!E14/'Tav2'!E$36*100</f>
        <v>0.20310414892404258</v>
      </c>
      <c r="F14" s="38" t="e">
        <f>'Tav2'!F14/'Tav2'!F$36*100</f>
        <v>#DIV/0!</v>
      </c>
      <c r="G14" s="38">
        <f>'Tav2'!G14/'Tav2'!G$36*100</f>
        <v>0.22391670298648902</v>
      </c>
      <c r="H14" s="38">
        <f>'Tav2'!H14/'Tav2'!H$36*100</f>
        <v>0.18860895077539236</v>
      </c>
      <c r="I14" s="38">
        <f>'Tav2'!I14/'Tav2'!I$36*100</f>
        <v>0.21733825706430673</v>
      </c>
      <c r="J14" s="38" t="e">
        <f>'Tav2'!J14/'Tav2'!J$36*100</f>
        <v>#DIV/0!</v>
      </c>
      <c r="K14" s="38">
        <f>'Tav2'!K14/'Tav2'!K$36*100</f>
        <v>0.23752620613427319</v>
      </c>
      <c r="L14" s="38">
        <f>'Tav2'!L14/'Tav2'!L$36*100</f>
        <v>0.16620335642530409</v>
      </c>
      <c r="M14" s="38">
        <f>'Tav2'!M14/'Tav2'!M$36*100</f>
        <v>0.22458445870208063</v>
      </c>
      <c r="N14" s="38" t="e">
        <f>'Tav2'!N14/'Tav2'!N$36*100</f>
        <v>#DIV/0!</v>
      </c>
      <c r="O14" s="38">
        <f>'Tav2'!O14/'Tav2'!O$36*100</f>
        <v>0.27082606154143768</v>
      </c>
      <c r="P14" s="38">
        <f>'Tav2'!P14/'Tav2'!P$36*100</f>
        <v>0.13526976263812598</v>
      </c>
      <c r="Q14" s="38">
        <f>'Tav2'!Q14/'Tav2'!Q$36*100</f>
        <v>0.24547302275411842</v>
      </c>
      <c r="R14" s="38" t="e">
        <f>'Tav2'!R14/'Tav2'!R$36*100</f>
        <v>#DIV/0!</v>
      </c>
      <c r="S14" s="38">
        <f>'Tav2'!S14/'Tav2'!S$36*100</f>
        <v>0.22788461766949361</v>
      </c>
      <c r="T14" s="38">
        <f>'Tav2'!T14/'Tav2'!T$36*100</f>
        <v>0.11866213471169124</v>
      </c>
      <c r="U14" s="38">
        <f>'Tav2'!U14/'Tav2'!U$36*100</f>
        <v>0.20700829763064874</v>
      </c>
      <c r="V14" s="38" t="e">
        <f>'Tav2'!V14/'Tav2'!V$36*100</f>
        <v>#DIV/0!</v>
      </c>
      <c r="W14" s="162">
        <f>'Tav2'!W14/'Tav2'!W$36*100</f>
        <v>0.2239202554961072</v>
      </c>
      <c r="X14" s="162">
        <f>'Tav2'!X14/'Tav2'!X$36*100</f>
        <v>6.8075450290738901E-2</v>
      </c>
      <c r="Y14" s="162">
        <f>'Tav2'!Y14/'Tav2'!Y$36*100</f>
        <v>0.19993495565853031</v>
      </c>
      <c r="AA14" s="38">
        <f>('Tav2'!AA14/'Tav2'!$AA$36)*100</f>
        <v>0.22782433484452991</v>
      </c>
      <c r="AB14" s="38">
        <f>('Tav2'!AB14/'Tav2'!$AB$36)*100</f>
        <v>2.8315243039169418E-2</v>
      </c>
      <c r="AC14" s="38">
        <f>('Tav2'!AC14/'Tav2'!$AC$36)*100</f>
        <v>0.19711256725800436</v>
      </c>
      <c r="AE14" s="286">
        <f>'Tav2'!AE14/'Tav2'!AE$36*100</f>
        <v>0.22145711863527051</v>
      </c>
      <c r="AF14" s="334">
        <f>'Tav2'!AF14/'Tav2'!AF$36*100</f>
        <v>4.5798030684680554E-3</v>
      </c>
      <c r="AG14" s="334">
        <f>'Tav2'!AG14/'Tav2'!AG$36*100</f>
        <v>0.20274195651916169</v>
      </c>
      <c r="AH14" s="334"/>
      <c r="AI14" s="334">
        <f>'Tav2'!AI14/'Tav2'!AI$36*100</f>
        <v>0.1745866346853312</v>
      </c>
      <c r="AJ14" s="334">
        <f>'Tav2'!AJ14/'Tav2'!AJ$36*100</f>
        <v>0</v>
      </c>
      <c r="AK14" s="334">
        <f>'Tav2'!AK14/'Tav2'!AK$36*100</f>
        <v>0.16059260116610483</v>
      </c>
      <c r="AL14" s="334"/>
      <c r="AM14" s="334">
        <f>'Tav2'!AM14/'Tav2'!AM$36*100</f>
        <v>0.19253086941249184</v>
      </c>
      <c r="AN14" s="334">
        <f>'Tav2'!AN14/'Tav2'!AN$36*100</f>
        <v>0</v>
      </c>
      <c r="AO14" s="334">
        <f>'Tav2'!AO14/'Tav2'!AO$36*100</f>
        <v>0.16966951669657759</v>
      </c>
      <c r="AP14" s="334"/>
      <c r="AQ14" s="334">
        <f t="shared" si="2"/>
        <v>1.7944234727160641E-2</v>
      </c>
      <c r="AR14" s="334">
        <f t="shared" si="3"/>
        <v>0</v>
      </c>
      <c r="AS14" s="334">
        <f t="shared" si="4"/>
        <v>9.0769155304727678E-3</v>
      </c>
      <c r="AT14" s="166"/>
      <c r="AU14" s="334">
        <f t="shared" si="5"/>
        <v>-2.522372095618311E-2</v>
      </c>
      <c r="AV14" s="334">
        <f t="shared" si="6"/>
        <v>-0.14220877458396369</v>
      </c>
      <c r="AW14" s="334">
        <f t="shared" si="7"/>
        <v>-3.3434632227464983E-2</v>
      </c>
      <c r="AY14" s="38"/>
      <c r="AZ14" s="38"/>
      <c r="BA14" s="38"/>
      <c r="BC14" s="334"/>
      <c r="BD14" s="334"/>
      <c r="BE14" s="334"/>
    </row>
    <row r="15" spans="1:57" x14ac:dyDescent="0.25">
      <c r="A15" s="225" t="s">
        <v>7</v>
      </c>
      <c r="C15" s="8">
        <f>'Tav2'!C15/'Tav2'!C$36*100</f>
        <v>4.0892939406197586</v>
      </c>
      <c r="D15" s="8">
        <f>'Tav2'!D15/'Tav2'!D$36*100</f>
        <v>2.7767451912686405</v>
      </c>
      <c r="E15" s="8">
        <f>'Tav2'!E15/'Tav2'!E$36*100</f>
        <v>3.8347538609067686</v>
      </c>
      <c r="F15" s="8" t="e">
        <f>'Tav2'!F15/'Tav2'!F$36*100</f>
        <v>#DIV/0!</v>
      </c>
      <c r="G15" s="8">
        <f>'Tav2'!G15/'Tav2'!G$36*100</f>
        <v>3.8913524169009133</v>
      </c>
      <c r="H15" s="8">
        <f>'Tav2'!H15/'Tav2'!H$36*100</f>
        <v>2.6184045079867739</v>
      </c>
      <c r="I15" s="8">
        <f>'Tav2'!I15/'Tav2'!I$36*100</f>
        <v>3.6541892382858041</v>
      </c>
      <c r="J15" s="8" t="e">
        <f>'Tav2'!J15/'Tav2'!J$36*100</f>
        <v>#DIV/0!</v>
      </c>
      <c r="K15" s="8">
        <f>'Tav2'!K15/'Tav2'!K$36*100</f>
        <v>3.807266313012915</v>
      </c>
      <c r="L15" s="8">
        <f>'Tav2'!L15/'Tav2'!L$36*100</f>
        <v>2.6614599420494494</v>
      </c>
      <c r="M15" s="8">
        <f>'Tav2'!M15/'Tav2'!M$36*100</f>
        <v>3.5993562712841478</v>
      </c>
      <c r="N15" s="8" t="e">
        <f>'Tav2'!N15/'Tav2'!N$36*100</f>
        <v>#DIV/0!</v>
      </c>
      <c r="O15" s="8">
        <f>'Tav2'!O15/'Tav2'!O$36*100</f>
        <v>3.9646159863073036</v>
      </c>
      <c r="P15" s="8">
        <f>'Tav2'!P15/'Tav2'!P$36*100</f>
        <v>2.5701254901243935</v>
      </c>
      <c r="Q15" s="8">
        <f>'Tav2'!Q15/'Tav2'!Q$36*100</f>
        <v>3.7038050027949057</v>
      </c>
      <c r="R15" s="8" t="e">
        <f>'Tav2'!R15/'Tav2'!R$36*100</f>
        <v>#DIV/0!</v>
      </c>
      <c r="S15" s="8">
        <f>'Tav2'!S15/'Tav2'!S$36*100</f>
        <v>3.7606902598930203</v>
      </c>
      <c r="T15" s="8">
        <f>'Tav2'!T15/'Tav2'!T$36*100</f>
        <v>1.8000442468976892</v>
      </c>
      <c r="U15" s="8">
        <f>'Tav2'!U15/'Tav2'!U$36*100</f>
        <v>3.3859407345046506</v>
      </c>
      <c r="V15" s="8" t="e">
        <f>'Tav2'!V15/'Tav2'!V$36*100</f>
        <v>#DIV/0!</v>
      </c>
      <c r="W15" s="13">
        <f>'Tav2'!W15/'Tav2'!W$36*100</f>
        <v>3.9459495715074371</v>
      </c>
      <c r="X15" s="13">
        <f>'Tav2'!X15/'Tav2'!X$36*100</f>
        <v>1.5175152460643879</v>
      </c>
      <c r="Y15" s="13">
        <f>'Tav2'!Y15/'Tav2'!Y$36*100</f>
        <v>3.5722003103793747</v>
      </c>
      <c r="AA15" s="8">
        <f>('Tav2'!AA15/'Tav2'!$AA$36)*100</f>
        <v>3.9208110088382107</v>
      </c>
      <c r="AB15" s="8">
        <f>('Tav2'!AB15/'Tav2'!$AB$36)*100</f>
        <v>0.74248859524933142</v>
      </c>
      <c r="AC15" s="8">
        <f>('Tav2'!AC15/'Tav2'!$AC$36)*100</f>
        <v>3.431550602718894</v>
      </c>
      <c r="AE15" s="286">
        <f>'Tav2'!AE15/'Tav2'!AE$36*100</f>
        <v>4.1250713680167479</v>
      </c>
      <c r="AF15" s="334">
        <f>'Tav2'!AF15/'Tav2'!AF$36*100</f>
        <v>0.52209754980535839</v>
      </c>
      <c r="AG15" s="334">
        <f>'Tav2'!AG15/'Tav2'!AG$36*100</f>
        <v>3.8141571586090244</v>
      </c>
      <c r="AH15" s="334"/>
      <c r="AI15" s="334">
        <f>'Tav2'!AI15/'Tav2'!AI$36*100</f>
        <v>3.3427049131981987</v>
      </c>
      <c r="AJ15" s="334">
        <f>'Tav2'!AJ15/'Tav2'!AJ$36*100</f>
        <v>0.70393935291728715</v>
      </c>
      <c r="AK15" s="334">
        <f>'Tav2'!AK15/'Tav2'!AK$36*100</f>
        <v>3.131194027691373</v>
      </c>
      <c r="AL15" s="334"/>
      <c r="AM15" s="334">
        <f>'Tav2'!AM15/'Tav2'!AM$36*100</f>
        <v>3.2890319654600506</v>
      </c>
      <c r="AN15" s="334">
        <f>'Tav2'!AN15/'Tav2'!AN$36*100</f>
        <v>0.3927003927003927</v>
      </c>
      <c r="AO15" s="334">
        <f>'Tav2'!AO15/'Tav2'!AO$36*100</f>
        <v>2.9451179849687699</v>
      </c>
      <c r="AP15" s="334"/>
      <c r="AQ15" s="334">
        <f t="shared" si="2"/>
        <v>-5.3672947738148125E-2</v>
      </c>
      <c r="AR15" s="334">
        <f t="shared" si="3"/>
        <v>-0.31123896021689446</v>
      </c>
      <c r="AS15" s="334">
        <f t="shared" si="4"/>
        <v>-0.18607604272260314</v>
      </c>
      <c r="AU15" s="334">
        <f t="shared" si="5"/>
        <v>-0.80026197515970798</v>
      </c>
      <c r="AV15" s="334">
        <f t="shared" si="6"/>
        <v>-2.3840447985682478</v>
      </c>
      <c r="AW15" s="334">
        <f t="shared" si="7"/>
        <v>-0.88963587593799875</v>
      </c>
      <c r="AY15" s="334"/>
      <c r="AZ15" s="334"/>
      <c r="BA15" s="334"/>
      <c r="BC15" s="334"/>
      <c r="BD15" s="334"/>
      <c r="BE15" s="334"/>
    </row>
    <row r="16" spans="1:57" x14ac:dyDescent="0.25">
      <c r="A16" s="225" t="s">
        <v>50</v>
      </c>
      <c r="C16" s="8">
        <f>'Tav2'!C16/'Tav2'!C$36*100</f>
        <v>0.84554086642201332</v>
      </c>
      <c r="D16" s="8">
        <f>'Tav2'!D16/'Tav2'!D$36*100</f>
        <v>0.40674303004106332</v>
      </c>
      <c r="E16" s="8">
        <f>'Tav2'!E16/'Tav2'!E$36*100</f>
        <v>0.76044607471684444</v>
      </c>
      <c r="F16" s="8" t="e">
        <f>'Tav2'!F16/'Tav2'!F$36*100</f>
        <v>#DIV/0!</v>
      </c>
      <c r="G16" s="8">
        <f>'Tav2'!G16/'Tav2'!G$36*100</f>
        <v>0.83422300237644931</v>
      </c>
      <c r="H16" s="8">
        <f>'Tav2'!H16/'Tav2'!H$36*100</f>
        <v>0.4814185255902762</v>
      </c>
      <c r="I16" s="8">
        <f>'Tav2'!I16/'Tav2'!I$36*100</f>
        <v>0.76849245985912051</v>
      </c>
      <c r="J16" s="8" t="e">
        <f>'Tav2'!J16/'Tav2'!J$36*100</f>
        <v>#DIV/0!</v>
      </c>
      <c r="K16" s="8">
        <f>'Tav2'!K16/'Tav2'!K$36*100</f>
        <v>0.863049921259329</v>
      </c>
      <c r="L16" s="8">
        <f>'Tav2'!L16/'Tav2'!L$36*100</f>
        <v>0.33534836517671973</v>
      </c>
      <c r="M16" s="8">
        <f>'Tav2'!M16/'Tav2'!M$36*100</f>
        <v>0.76729687316515971</v>
      </c>
      <c r="N16" s="8" t="e">
        <f>'Tav2'!N16/'Tav2'!N$36*100</f>
        <v>#DIV/0!</v>
      </c>
      <c r="O16" s="8">
        <f>'Tav2'!O16/'Tav2'!O$36*100</f>
        <v>0.81563221484412785</v>
      </c>
      <c r="P16" s="8">
        <f>'Tav2'!P16/'Tav2'!P$36*100</f>
        <v>0.3454862856568352</v>
      </c>
      <c r="Q16" s="8">
        <f>'Tav2'!Q16/'Tav2'!Q$36*100</f>
        <v>0.7277010152258232</v>
      </c>
      <c r="R16" s="8" t="e">
        <f>'Tav2'!R16/'Tav2'!R$36*100</f>
        <v>#DIV/0!</v>
      </c>
      <c r="S16" s="8">
        <f>'Tav2'!S16/'Tav2'!S$36*100</f>
        <v>0.82908178420110878</v>
      </c>
      <c r="T16" s="8">
        <f>'Tav2'!T16/'Tav2'!T$36*100</f>
        <v>0.29363850284588</v>
      </c>
      <c r="U16" s="8">
        <f>'Tav2'!U16/'Tav2'!U$36*100</f>
        <v>0.72673943671446883</v>
      </c>
      <c r="V16" s="8" t="e">
        <f>'Tav2'!V16/'Tav2'!V$36*100</f>
        <v>#DIV/0!</v>
      </c>
      <c r="W16" s="13">
        <f>'Tav2'!W16/'Tav2'!W$36*100</f>
        <v>0.90728979099056328</v>
      </c>
      <c r="X16" s="13">
        <f>'Tav2'!X16/'Tav2'!X$36*100</f>
        <v>0.21131754361083535</v>
      </c>
      <c r="Y16" s="13">
        <f>'Tav2'!Y16/'Tav2'!Y$36*100</f>
        <v>0.80017636183861585</v>
      </c>
      <c r="AA16" s="8">
        <f>('Tav2'!AA16/'Tav2'!$AA$36)*100</f>
        <v>0.7804986948756697</v>
      </c>
      <c r="AB16" s="8">
        <f>('Tav2'!AB16/'Tav2'!$AB$36)*100</f>
        <v>0.13371086990718892</v>
      </c>
      <c r="AC16" s="8">
        <f>('Tav2'!AC16/'Tav2'!$AC$36)*100</f>
        <v>0.6809343232549242</v>
      </c>
      <c r="AE16" s="286">
        <f>'Tav2'!AE16/'Tav2'!AE$36*100</f>
        <v>0.94551808854824482</v>
      </c>
      <c r="AF16" s="334">
        <f>'Tav2'!AF16/'Tav2'!AF$36*100</f>
        <v>1.3739409205404169E-2</v>
      </c>
      <c r="AG16" s="334">
        <f>'Tav2'!AG16/'Tav2'!AG$36*100</f>
        <v>0.86511138951353794</v>
      </c>
      <c r="AH16" s="334"/>
      <c r="AI16" s="334">
        <f>'Tav2'!AI16/'Tav2'!AI$36*100</f>
        <v>0.95039616223974199</v>
      </c>
      <c r="AJ16" s="334">
        <f>'Tav2'!AJ16/'Tav2'!AJ$36*100</f>
        <v>4.5124317494697891E-2</v>
      </c>
      <c r="AK16" s="334">
        <f>'Tav2'!AK16/'Tav2'!AK$36*100</f>
        <v>0.87783388069850554</v>
      </c>
      <c r="AL16" s="334"/>
      <c r="AM16" s="334">
        <f>'Tav2'!AM16/'Tav2'!AM$36*100</f>
        <v>0.77590385017274421</v>
      </c>
      <c r="AN16" s="334">
        <f>'Tav2'!AN16/'Tav2'!AN$36*100</f>
        <v>3.3000033000033001E-3</v>
      </c>
      <c r="AO16" s="334">
        <f>'Tav2'!AO16/'Tav2'!AO$36*100</f>
        <v>0.68416391721068015</v>
      </c>
      <c r="AP16" s="334"/>
      <c r="AQ16" s="334">
        <f t="shared" si="2"/>
        <v>-0.17449231206699778</v>
      </c>
      <c r="AR16" s="334">
        <f t="shared" si="3"/>
        <v>-4.1824314194694588E-2</v>
      </c>
      <c r="AS16" s="334">
        <f t="shared" si="4"/>
        <v>-0.19366996348782539</v>
      </c>
      <c r="AU16" s="334">
        <f t="shared" si="5"/>
        <v>-6.9637016249269101E-2</v>
      </c>
      <c r="AV16" s="334">
        <f t="shared" si="6"/>
        <v>-0.40344302674106003</v>
      </c>
      <c r="AW16" s="334">
        <f t="shared" si="7"/>
        <v>-7.6282157506164294E-2</v>
      </c>
      <c r="AY16" s="334"/>
      <c r="AZ16" s="334"/>
      <c r="BA16" s="334"/>
      <c r="BC16" s="334"/>
      <c r="BD16" s="334"/>
      <c r="BE16" s="334"/>
    </row>
    <row r="17" spans="1:57" x14ac:dyDescent="0.25">
      <c r="A17" s="225" t="s">
        <v>8</v>
      </c>
      <c r="C17" s="8">
        <f>'Tav2'!C17/'Tav2'!C$36*100</f>
        <v>5.0766768611310136</v>
      </c>
      <c r="D17" s="8">
        <f>'Tav2'!D17/'Tav2'!D$36*100</f>
        <v>3.6896477199049058</v>
      </c>
      <c r="E17" s="8">
        <f>'Tav2'!E17/'Tav2'!E$36*100</f>
        <v>4.8076923076923084</v>
      </c>
      <c r="F17" s="8" t="e">
        <f>'Tav2'!F17/'Tav2'!F$36*100</f>
        <v>#DIV/0!</v>
      </c>
      <c r="G17" s="8">
        <f>'Tav2'!G17/'Tav2'!G$36*100</f>
        <v>4.9928093415915944</v>
      </c>
      <c r="H17" s="8">
        <f>'Tav2'!H17/'Tav2'!H$36*100</f>
        <v>4.0783774973222187</v>
      </c>
      <c r="I17" s="8">
        <f>'Tav2'!I17/'Tav2'!I$36*100</f>
        <v>4.8224365961184947</v>
      </c>
      <c r="J17" s="8" t="e">
        <f>'Tav2'!J17/'Tav2'!J$36*100</f>
        <v>#DIV/0!</v>
      </c>
      <c r="K17" s="8">
        <f>'Tav2'!K17/'Tav2'!K$36*100</f>
        <v>4.8155707638986254</v>
      </c>
      <c r="L17" s="8">
        <f>'Tav2'!L17/'Tav2'!L$36*100</f>
        <v>3.8881289620379769</v>
      </c>
      <c r="M17" s="8">
        <f>'Tav2'!M17/'Tav2'!M$36*100</f>
        <v>4.6472836356260609</v>
      </c>
      <c r="N17" s="8" t="e">
        <f>'Tav2'!N17/'Tav2'!N$36*100</f>
        <v>#DIV/0!</v>
      </c>
      <c r="O17" s="8">
        <f>'Tav2'!O17/'Tav2'!O$36*100</f>
        <v>5.2089860423649341</v>
      </c>
      <c r="P17" s="8">
        <f>'Tav2'!P17/'Tav2'!P$36*100</f>
        <v>4.0599208489091589</v>
      </c>
      <c r="Q17" s="8">
        <f>'Tav2'!Q17/'Tav2'!Q$36*100</f>
        <v>4.9940768522016503</v>
      </c>
      <c r="R17" s="8" t="e">
        <f>'Tav2'!R17/'Tav2'!R$36*100</f>
        <v>#DIV/0!</v>
      </c>
      <c r="S17" s="8">
        <f>'Tav2'!S17/'Tav2'!S$36*100</f>
        <v>5.1645925760466893</v>
      </c>
      <c r="T17" s="8">
        <f>'Tav2'!T17/'Tav2'!T$36*100</f>
        <v>3.5266788680839078</v>
      </c>
      <c r="U17" s="8">
        <f>'Tav2'!U17/'Tav2'!U$36*100</f>
        <v>4.8515287284078044</v>
      </c>
      <c r="V17" s="8" t="e">
        <f>'Tav2'!V17/'Tav2'!V$36*100</f>
        <v>#DIV/0!</v>
      </c>
      <c r="W17" s="13">
        <f>'Tav2'!W17/'Tav2'!W$36*100</f>
        <v>5.0111186209814313</v>
      </c>
      <c r="X17" s="13">
        <f>'Tav2'!X17/'Tav2'!X$36*100</f>
        <v>2.3868954758190326</v>
      </c>
      <c r="Y17" s="13">
        <f>'Tav2'!Y17/'Tav2'!Y$36*100</f>
        <v>4.6072347642360896</v>
      </c>
      <c r="AA17" s="8">
        <f>('Tav2'!AA17/'Tav2'!$AA$36)*100</f>
        <v>4.9772175665155469</v>
      </c>
      <c r="AB17" s="8">
        <f>('Tav2'!AB17/'Tav2'!$AB$36)*100</f>
        <v>1.3496932515337423</v>
      </c>
      <c r="AC17" s="8">
        <f>('Tav2'!AC17/'Tav2'!$AC$36)*100</f>
        <v>4.4188085102261221</v>
      </c>
      <c r="AE17" s="286">
        <f>'Tav2'!AE17/'Tav2'!AE$36*100</f>
        <v>5.572760774407862</v>
      </c>
      <c r="AF17" s="334">
        <f>'Tav2'!AF17/'Tav2'!AF$36*100</f>
        <v>0.99381726585756802</v>
      </c>
      <c r="AG17" s="334">
        <f>'Tav2'!AG17/'Tav2'!AG$36*100</f>
        <v>5.1776264568373049</v>
      </c>
      <c r="AH17" s="334"/>
      <c r="AI17" s="334">
        <f>'Tav2'!AI17/'Tav2'!AI$36*100</f>
        <v>4.9505534474962154</v>
      </c>
      <c r="AJ17" s="334">
        <f>'Tav2'!AJ17/'Tav2'!AJ$36*100</f>
        <v>0.88443662289607872</v>
      </c>
      <c r="AK17" s="334">
        <f>'Tav2'!AK17/'Tav2'!AK$36*100</f>
        <v>4.6246328795266134</v>
      </c>
      <c r="AL17" s="334"/>
      <c r="AM17" s="334">
        <f>'Tav2'!AM17/'Tav2'!AM$36*100</f>
        <v>4.5918390032859202</v>
      </c>
      <c r="AN17" s="334">
        <f>'Tav2'!AN17/'Tav2'!AN$36*100</f>
        <v>0.56760056760056765</v>
      </c>
      <c r="AO17" s="334">
        <f>'Tav2'!AO17/'Tav2'!AO$36*100</f>
        <v>4.1139959718184027</v>
      </c>
      <c r="AP17" s="334"/>
      <c r="AQ17" s="334">
        <f t="shared" si="2"/>
        <v>-0.35871444421029519</v>
      </c>
      <c r="AR17" s="334">
        <f t="shared" si="3"/>
        <v>-0.31683605529551107</v>
      </c>
      <c r="AS17" s="334">
        <f t="shared" si="4"/>
        <v>-0.51063690770821069</v>
      </c>
      <c r="AU17" s="334">
        <f t="shared" si="5"/>
        <v>-0.48483785784509337</v>
      </c>
      <c r="AV17" s="334">
        <f t="shared" si="6"/>
        <v>-3.1220471523043383</v>
      </c>
      <c r="AW17" s="334">
        <f t="shared" si="7"/>
        <v>-0.69369633587390567</v>
      </c>
      <c r="AY17" s="334"/>
      <c r="AZ17" s="334"/>
      <c r="BA17" s="334"/>
      <c r="BC17" s="334"/>
      <c r="BD17" s="334"/>
      <c r="BE17" s="334"/>
    </row>
    <row r="18" spans="1:57" x14ac:dyDescent="0.25">
      <c r="A18" s="225" t="s">
        <v>9</v>
      </c>
      <c r="C18" s="8">
        <f>'Tav2'!C18/'Tav2'!C$36*100</f>
        <v>5.696143955126332</v>
      </c>
      <c r="D18" s="8">
        <f>'Tav2'!D18/'Tav2'!D$36*100</f>
        <v>2.8152150421439379</v>
      </c>
      <c r="E18" s="8">
        <f>'Tav2'!E18/'Tav2'!E$36*100</f>
        <v>5.1374536456482236</v>
      </c>
      <c r="F18" s="8" t="e">
        <f>'Tav2'!F18/'Tav2'!F$36*100</f>
        <v>#DIV/0!</v>
      </c>
      <c r="G18" s="8">
        <f>'Tav2'!G18/'Tav2'!G$36*100</f>
        <v>5.5579324491289235</v>
      </c>
      <c r="H18" s="8">
        <f>'Tav2'!H18/'Tav2'!H$36*100</f>
        <v>2.8652260978903739</v>
      </c>
      <c r="I18" s="8">
        <f>'Tav2'!I18/'Tav2'!I$36*100</f>
        <v>5.0562595912435677</v>
      </c>
      <c r="J18" s="8" t="e">
        <f>'Tav2'!J18/'Tav2'!J$36*100</f>
        <v>#DIV/0!</v>
      </c>
      <c r="K18" s="8">
        <f>'Tav2'!K18/'Tav2'!K$36*100</f>
        <v>5.6114547298200543</v>
      </c>
      <c r="L18" s="8">
        <f>'Tav2'!L18/'Tav2'!L$36*100</f>
        <v>2.8041300798658608</v>
      </c>
      <c r="M18" s="8">
        <f>'Tav2'!M18/'Tav2'!M$36*100</f>
        <v>5.1020571562776897</v>
      </c>
      <c r="N18" s="8" t="e">
        <f>'Tav2'!N18/'Tav2'!N$36*100</f>
        <v>#DIV/0!</v>
      </c>
      <c r="O18" s="8">
        <f>'Tav2'!O18/'Tav2'!O$36*100</f>
        <v>5.7115281907221043</v>
      </c>
      <c r="P18" s="8">
        <f>'Tav2'!P18/'Tav2'!P$36*100</f>
        <v>2.7053952527625191</v>
      </c>
      <c r="Q18" s="8">
        <f>'Tav2'!Q18/'Tav2'!Q$36*100</f>
        <v>5.149292384695201</v>
      </c>
      <c r="R18" s="8" t="e">
        <f>'Tav2'!R18/'Tav2'!R$36*100</f>
        <v>#DIV/0!</v>
      </c>
      <c r="S18" s="8">
        <f>'Tav2'!S18/'Tav2'!S$36*100</f>
        <v>5.4827755823651998</v>
      </c>
      <c r="T18" s="8">
        <f>'Tav2'!T18/'Tav2'!T$36*100</f>
        <v>2.6698980310130529</v>
      </c>
      <c r="U18" s="8">
        <f>'Tav2'!U18/'Tav2'!U$36*100</f>
        <v>4.9451341517561112</v>
      </c>
      <c r="V18" s="8" t="e">
        <f>'Tav2'!V18/'Tav2'!V$36*100</f>
        <v>#DIV/0!</v>
      </c>
      <c r="W18" s="13">
        <f>'Tav2'!W18/'Tav2'!W$36*100</f>
        <v>5.3266191653037112</v>
      </c>
      <c r="X18" s="13">
        <f>'Tav2'!X18/'Tav2'!X$36*100</f>
        <v>1.5941001276414692</v>
      </c>
      <c r="Y18" s="13">
        <f>'Tav2'!Y18/'Tav2'!Y$36*100</f>
        <v>4.7521657801282986</v>
      </c>
      <c r="AA18" s="8">
        <f>('Tav2'!AA18/'Tav2'!$AA$36)*100</f>
        <v>5.7310985941292305</v>
      </c>
      <c r="AB18" s="8">
        <f>('Tav2'!AB18/'Tav2'!$AB$36)*100</f>
        <v>0.8510303602328142</v>
      </c>
      <c r="AC18" s="8">
        <f>('Tav2'!AC18/'Tav2'!$AC$36)*100</f>
        <v>4.9798770831214494</v>
      </c>
      <c r="AE18" s="286">
        <f>'Tav2'!AE18/'Tav2'!AE$36*100</f>
        <v>5.8928355161854009</v>
      </c>
      <c r="AF18" s="334">
        <f>'Tav2'!AF18/'Tav2'!AF$36*100</f>
        <v>0.9434394321044195</v>
      </c>
      <c r="AG18" s="334">
        <f>'Tav2'!AG18/'Tav2'!AG$36*100</f>
        <v>5.4657334476803241</v>
      </c>
      <c r="AH18" s="334"/>
      <c r="AI18" s="334">
        <f>'Tav2'!AI18/'Tav2'!AI$36*100</f>
        <v>5.1880541847708548</v>
      </c>
      <c r="AJ18" s="334">
        <f>'Tav2'!AJ18/'Tav2'!AJ$36*100</f>
        <v>0.8393123054013808</v>
      </c>
      <c r="AK18" s="334">
        <f>'Tav2'!AK18/'Tav2'!AK$36*100</f>
        <v>4.8394797378434298</v>
      </c>
      <c r="AL18" s="334"/>
      <c r="AM18" s="334">
        <f>'Tav2'!AM18/'Tav2'!AM$36*100</f>
        <v>5.0925081925664406</v>
      </c>
      <c r="AN18" s="334">
        <f>'Tav2'!AN18/'Tav2'!AN$36*100</f>
        <v>0.68310068310068306</v>
      </c>
      <c r="AO18" s="334">
        <f>'Tav2'!AO18/'Tav2'!AO$36*100</f>
        <v>4.5689297105822053</v>
      </c>
      <c r="AP18" s="334"/>
      <c r="AQ18" s="334">
        <f t="shared" si="2"/>
        <v>-9.5545992204414176E-2</v>
      </c>
      <c r="AR18" s="334">
        <f t="shared" si="3"/>
        <v>-0.15621162230069774</v>
      </c>
      <c r="AS18" s="334">
        <f t="shared" si="4"/>
        <v>-0.27055002726122446</v>
      </c>
      <c r="AU18" s="334">
        <f t="shared" si="5"/>
        <v>-0.60363576255989138</v>
      </c>
      <c r="AV18" s="334">
        <f t="shared" si="6"/>
        <v>-2.1321143590432547</v>
      </c>
      <c r="AW18" s="334">
        <f t="shared" si="7"/>
        <v>-0.56852393506601828</v>
      </c>
      <c r="AY18" s="334"/>
      <c r="AZ18" s="334"/>
      <c r="BA18" s="334"/>
      <c r="BC18" s="334"/>
      <c r="BD18" s="334"/>
      <c r="BE18" s="334"/>
    </row>
    <row r="19" spans="1:57" x14ac:dyDescent="0.25">
      <c r="A19" s="225" t="s">
        <v>10</v>
      </c>
      <c r="C19" s="8">
        <f>'Tav2'!C19/'Tav2'!C$36*100</f>
        <v>1.9376414910885962</v>
      </c>
      <c r="D19" s="8">
        <f>'Tav2'!D19/'Tav2'!D$36*100</f>
        <v>1.1247028312081262</v>
      </c>
      <c r="E19" s="8">
        <f>'Tav2'!E19/'Tav2'!E$36*100</f>
        <v>1.7799903435419084</v>
      </c>
      <c r="F19" s="8" t="e">
        <f>'Tav2'!F19/'Tav2'!F$36*100</f>
        <v>#DIV/0!</v>
      </c>
      <c r="G19" s="8">
        <f>'Tav2'!G19/'Tav2'!G$36*100</f>
        <v>1.9227514031446968</v>
      </c>
      <c r="H19" s="8">
        <f>'Tav2'!H19/'Tav2'!H$36*100</f>
        <v>0.93314860522516652</v>
      </c>
      <c r="I19" s="8">
        <f>'Tav2'!I19/'Tav2'!I$36*100</f>
        <v>1.738380699842202</v>
      </c>
      <c r="J19" s="8" t="e">
        <f>'Tav2'!J19/'Tav2'!J$36*100</f>
        <v>#DIV/0!</v>
      </c>
      <c r="K19" s="8">
        <f>'Tav2'!K19/'Tav2'!K$36*100</f>
        <v>1.6845286808410742</v>
      </c>
      <c r="L19" s="8">
        <f>'Tav2'!L19/'Tav2'!L$36*100</f>
        <v>0.86116871846916421</v>
      </c>
      <c r="M19" s="8">
        <f>'Tav2'!M19/'Tav2'!M$36*100</f>
        <v>1.5351275180681734</v>
      </c>
      <c r="N19" s="8" t="e">
        <f>'Tav2'!N19/'Tav2'!N$36*100</f>
        <v>#DIV/0!</v>
      </c>
      <c r="O19" s="8">
        <f>'Tav2'!O19/'Tav2'!O$36*100</f>
        <v>1.6447216252927992</v>
      </c>
      <c r="P19" s="8">
        <f>'Tav2'!P19/'Tav2'!P$36*100</f>
        <v>0.79242489329226484</v>
      </c>
      <c r="Q19" s="8">
        <f>'Tav2'!Q19/'Tav2'!Q$36*100</f>
        <v>1.4853169183220996</v>
      </c>
      <c r="R19" s="8" t="e">
        <f>'Tav2'!R19/'Tav2'!R$36*100</f>
        <v>#DIV/0!</v>
      </c>
      <c r="S19" s="8">
        <f>'Tav2'!S19/'Tav2'!S$36*100</f>
        <v>1.5015671522977376</v>
      </c>
      <c r="T19" s="8">
        <f>'Tav2'!T19/'Tav2'!T$36*100</f>
        <v>0.95834757949357419</v>
      </c>
      <c r="U19" s="8">
        <f>'Tav2'!U19/'Tav2'!U$36*100</f>
        <v>1.3977384775952439</v>
      </c>
      <c r="V19" s="8" t="e">
        <f>'Tav2'!V19/'Tav2'!V$36*100</f>
        <v>#DIV/0!</v>
      </c>
      <c r="W19" s="13">
        <f>'Tav2'!W19/'Tav2'!W$36*100</f>
        <v>1.4013074053627352</v>
      </c>
      <c r="X19" s="13">
        <f>'Tav2'!X19/'Tav2'!X$36*100</f>
        <v>0.43823571124663163</v>
      </c>
      <c r="Y19" s="13">
        <f>'Tav2'!Y19/'Tav2'!Y$36*100</f>
        <v>1.2530857865017713</v>
      </c>
      <c r="AA19" s="8">
        <f>('Tav2'!AA19/'Tav2'!$AA$36)*100</f>
        <v>1.3492008975591885</v>
      </c>
      <c r="AB19" s="8">
        <f>('Tav2'!AB19/'Tav2'!$AB$36)*100</f>
        <v>8.0226521944313345E-2</v>
      </c>
      <c r="AC19" s="8">
        <f>('Tav2'!AC19/'Tav2'!$AC$36)*100</f>
        <v>1.1538591928555169</v>
      </c>
      <c r="AE19" s="286">
        <f>'Tav2'!AE19/'Tav2'!AE$36*100</f>
        <v>1.2911123029810205</v>
      </c>
      <c r="AF19" s="334">
        <f>'Tav2'!AF19/'Tav2'!AF$36*100</f>
        <v>4.5798030684680559E-2</v>
      </c>
      <c r="AG19" s="334">
        <f>'Tav2'!AG19/'Tav2'!AG$36*100</f>
        <v>1.1836494342590433</v>
      </c>
      <c r="AH19" s="334"/>
      <c r="AI19" s="334">
        <f>'Tav2'!AI19/'Tav2'!AI$36*100</f>
        <v>1.2024457857381594</v>
      </c>
      <c r="AJ19" s="334">
        <f>'Tav2'!AJ19/'Tav2'!AJ$36*100</f>
        <v>0.12183565723568432</v>
      </c>
      <c r="AK19" s="334">
        <f>'Tav2'!AK19/'Tav2'!AK$36*100</f>
        <v>1.1158292220662915</v>
      </c>
      <c r="AL19" s="334"/>
      <c r="AM19" s="334">
        <f>'Tav2'!AM19/'Tav2'!AM$36*100</f>
        <v>1.1680798936411456</v>
      </c>
      <c r="AN19" s="334">
        <f>'Tav2'!AN19/'Tav2'!AN$36*100</f>
        <v>3.3000033000032999E-2</v>
      </c>
      <c r="AO19" s="334">
        <f>'Tav2'!AO19/'Tav2'!AO$36*100</f>
        <v>1.0332991120759241</v>
      </c>
      <c r="AP19" s="334"/>
      <c r="AQ19" s="334">
        <f t="shared" si="2"/>
        <v>-3.4365892097013795E-2</v>
      </c>
      <c r="AR19" s="334">
        <f t="shared" si="3"/>
        <v>-8.883562423565132E-2</v>
      </c>
      <c r="AS19" s="334">
        <f t="shared" si="4"/>
        <v>-8.2530109990367473E-2</v>
      </c>
      <c r="AU19" s="334">
        <f t="shared" si="5"/>
        <v>-0.76956159744745056</v>
      </c>
      <c r="AV19" s="334">
        <f t="shared" si="6"/>
        <v>-1.0917027982080931</v>
      </c>
      <c r="AW19" s="334">
        <f t="shared" si="7"/>
        <v>-0.74669123146598437</v>
      </c>
      <c r="AY19" s="334"/>
      <c r="AZ19" s="334"/>
      <c r="BA19" s="334"/>
      <c r="BC19" s="334"/>
      <c r="BD19" s="334"/>
      <c r="BE19" s="334"/>
    </row>
    <row r="20" spans="1:57" x14ac:dyDescent="0.25">
      <c r="A20" s="225" t="s">
        <v>11</v>
      </c>
      <c r="C20" s="8">
        <f>'Tav2'!C20/'Tav2'!C$36*100</f>
        <v>3.1089823248578199</v>
      </c>
      <c r="D20" s="8">
        <f>'Tav2'!D20/'Tav2'!D$36*100</f>
        <v>1.7047763129457532</v>
      </c>
      <c r="E20" s="8">
        <f>'Tav2'!E20/'Tav2'!E$36*100</f>
        <v>2.83666838784091</v>
      </c>
      <c r="F20" s="8" t="e">
        <f>'Tav2'!F20/'Tav2'!F$36*100</f>
        <v>#DIV/0!</v>
      </c>
      <c r="G20" s="8">
        <f>'Tav2'!G20/'Tav2'!G$36*100</f>
        <v>2.8745306745890526</v>
      </c>
      <c r="H20" s="8">
        <f>'Tav2'!H20/'Tav2'!H$36*100</f>
        <v>1.6119079774600662</v>
      </c>
      <c r="I20" s="8">
        <f>'Tav2'!I20/'Tav2'!I$36*100</f>
        <v>2.6392933253078685</v>
      </c>
      <c r="J20" s="8" t="e">
        <f>'Tav2'!J20/'Tav2'!J$36*100</f>
        <v>#DIV/0!</v>
      </c>
      <c r="K20" s="8">
        <f>'Tav2'!K20/'Tav2'!K$36*100</f>
        <v>2.7940711372239595</v>
      </c>
      <c r="L20" s="8">
        <f>'Tav2'!L20/'Tav2'!L$36*100</f>
        <v>1.1898983659121329</v>
      </c>
      <c r="M20" s="8">
        <f>'Tav2'!M20/'Tav2'!M$36*100</f>
        <v>2.5029891217319822</v>
      </c>
      <c r="N20" s="8" t="e">
        <f>'Tav2'!N20/'Tav2'!N$36*100</f>
        <v>#DIV/0!</v>
      </c>
      <c r="O20" s="8">
        <f>'Tav2'!O20/'Tav2'!O$36*100</f>
        <v>2.5989209011274603</v>
      </c>
      <c r="P20" s="8">
        <f>'Tav2'!P20/'Tav2'!P$36*100</f>
        <v>1.0711902825127273</v>
      </c>
      <c r="Q20" s="8">
        <f>'Tav2'!Q20/'Tav2'!Q$36*100</f>
        <v>2.31319007235984</v>
      </c>
      <c r="R20" s="8" t="e">
        <f>'Tav2'!R20/'Tav2'!R$36*100</f>
        <v>#DIV/0!</v>
      </c>
      <c r="S20" s="8">
        <f>'Tav2'!S20/'Tav2'!S$36*100</f>
        <v>2.0319513719414388</v>
      </c>
      <c r="T20" s="8">
        <f>'Tav2'!T20/'Tav2'!T$36*100</f>
        <v>0.82862372035960652</v>
      </c>
      <c r="U20" s="8">
        <f>'Tav2'!U20/'Tav2'!U$36*100</f>
        <v>1.8019524515202712</v>
      </c>
      <c r="V20" s="8" t="e">
        <f>'Tav2'!V20/'Tav2'!V$36*100</f>
        <v>#DIV/0!</v>
      </c>
      <c r="W20" s="13">
        <f>'Tav2'!W20/'Tav2'!W$36*100</f>
        <v>1.9605920988138417</v>
      </c>
      <c r="X20" s="13">
        <f>'Tav2'!X20/'Tav2'!X$36*100</f>
        <v>0.45241809672386896</v>
      </c>
      <c r="Y20" s="13">
        <f>'Tav2'!Y20/'Tav2'!Y$36*100</f>
        <v>1.7284769801963991</v>
      </c>
      <c r="AA20" s="8">
        <f>('Tav2'!AA20/'Tav2'!$AA$36)*100</f>
        <v>1.8077116820076018</v>
      </c>
      <c r="AB20" s="8">
        <f>('Tav2'!AB20/'Tav2'!$AB$36)*100</f>
        <v>0.15573383671543181</v>
      </c>
      <c r="AC20" s="8">
        <f>('Tav2'!AC20/'Tav2'!$AC$36)*100</f>
        <v>1.5534116940541745</v>
      </c>
      <c r="AE20" s="286">
        <f>'Tav2'!AE20/'Tav2'!AE$36*100</f>
        <v>1.7945812211283934</v>
      </c>
      <c r="AF20" s="334">
        <f>'Tav2'!AF20/'Tav2'!AF$36*100</f>
        <v>6.4117242958552784E-2</v>
      </c>
      <c r="AG20" s="334">
        <f>'Tav2'!AG20/'Tav2'!AG$36*100</f>
        <v>1.6452529531954581</v>
      </c>
      <c r="AH20" s="334"/>
      <c r="AI20" s="334">
        <f>'Tav2'!AI20/'Tav2'!AI$36*100</f>
        <v>1.7277785423588856</v>
      </c>
      <c r="AJ20" s="334">
        <f>'Tav2'!AJ20/'Tav2'!AJ$36*100</f>
        <v>0.11732322548621453</v>
      </c>
      <c r="AK20" s="334">
        <f>'Tav2'!AK20/'Tav2'!AK$36*100</f>
        <v>1.5986921107076204</v>
      </c>
      <c r="AL20" s="334"/>
      <c r="AM20" s="334">
        <f>'Tav2'!AM20/'Tav2'!AM$36*100</f>
        <v>1.4882236025949427</v>
      </c>
      <c r="AN20" s="334">
        <f>'Tav2'!AN20/'Tav2'!AN$36*100</f>
        <v>8.5800085800085801E-2</v>
      </c>
      <c r="AO20" s="334">
        <f>'Tav2'!AO20/'Tav2'!AO$36*100</f>
        <v>1.3216981058142179</v>
      </c>
      <c r="AP20" s="334"/>
      <c r="AQ20" s="334">
        <f t="shared" si="2"/>
        <v>-0.23955493976394293</v>
      </c>
      <c r="AR20" s="334">
        <f t="shared" si="3"/>
        <v>-3.1523139686128729E-2</v>
      </c>
      <c r="AS20" s="334">
        <f t="shared" si="4"/>
        <v>-0.27699400489340253</v>
      </c>
      <c r="AU20" s="334">
        <f t="shared" si="5"/>
        <v>-1.6207587222628772</v>
      </c>
      <c r="AV20" s="334">
        <f t="shared" si="6"/>
        <v>-1.6189762271456674</v>
      </c>
      <c r="AW20" s="334">
        <f t="shared" si="7"/>
        <v>-1.5149702820266921</v>
      </c>
      <c r="AY20" s="334"/>
      <c r="AZ20" s="334"/>
      <c r="BA20" s="334"/>
      <c r="BC20" s="334"/>
      <c r="BD20" s="334"/>
      <c r="BE20" s="334"/>
    </row>
    <row r="21" spans="1:57" x14ac:dyDescent="0.25">
      <c r="A21" s="225" t="s">
        <v>12</v>
      </c>
      <c r="C21" s="8">
        <f>'Tav2'!C21/'Tav2'!C$36*100</f>
        <v>11.283930563946953</v>
      </c>
      <c r="D21" s="8">
        <f>'Tav2'!D21/'Tav2'!D$36*100</f>
        <v>29.603198616814353</v>
      </c>
      <c r="E21" s="8">
        <f>'Tav2'!E21/'Tav2'!E$36*100</f>
        <v>14.836494035125366</v>
      </c>
      <c r="F21" s="8" t="e">
        <f>'Tav2'!F21/'Tav2'!F$36*100</f>
        <v>#DIV/0!</v>
      </c>
      <c r="G21" s="8">
        <f>'Tav2'!G21/'Tav2'!G$36*100</f>
        <v>11.605549402289016</v>
      </c>
      <c r="H21" s="8">
        <f>'Tav2'!H21/'Tav2'!H$36*100</f>
        <v>25.437176919852838</v>
      </c>
      <c r="I21" s="8">
        <f>'Tav2'!I21/'Tav2'!I$36*100</f>
        <v>14.182514247910937</v>
      </c>
      <c r="J21" s="8" t="e">
        <f>'Tav2'!J21/'Tav2'!J$36*100</f>
        <v>#DIV/0!</v>
      </c>
      <c r="K21" s="8">
        <f>'Tav2'!K21/'Tav2'!K$36*100</f>
        <v>12.292837044306708</v>
      </c>
      <c r="L21" s="8">
        <f>'Tav2'!L21/'Tav2'!L$36*100</f>
        <v>26.467516804188911</v>
      </c>
      <c r="M21" s="8">
        <f>'Tav2'!M21/'Tav2'!M$36*100</f>
        <v>14.864875684562254</v>
      </c>
      <c r="N21" s="8" t="e">
        <f>'Tav2'!N21/'Tav2'!N$36*100</f>
        <v>#DIV/0!</v>
      </c>
      <c r="O21" s="8">
        <f>'Tav2'!O21/'Tav2'!O$36*100</f>
        <v>12.288101736398771</v>
      </c>
      <c r="P21" s="8">
        <f>'Tav2'!P21/'Tav2'!P$36*100</f>
        <v>30.948442112767456</v>
      </c>
      <c r="Q21" s="8">
        <f>'Tav2'!Q21/'Tav2'!Q$36*100</f>
        <v>15.778137516175409</v>
      </c>
      <c r="R21" s="8" t="e">
        <f>'Tav2'!R21/'Tav2'!R$36*100</f>
        <v>#DIV/0!</v>
      </c>
      <c r="S21" s="8">
        <f>'Tav2'!S21/'Tav2'!S$36*100</f>
        <v>12.978492349587837</v>
      </c>
      <c r="T21" s="8">
        <f>'Tav2'!T21/'Tav2'!T$36*100</f>
        <v>35.815852456708434</v>
      </c>
      <c r="U21" s="8">
        <f>'Tav2'!U21/'Tav2'!U$36*100</f>
        <v>17.343528059523056</v>
      </c>
      <c r="V21" s="8" t="e">
        <f>'Tav2'!V21/'Tav2'!V$36*100</f>
        <v>#DIV/0!</v>
      </c>
      <c r="W21" s="13">
        <f>'Tav2'!W21/'Tav2'!W$36*100</f>
        <v>13.010592356786486</v>
      </c>
      <c r="X21" s="13">
        <f>'Tav2'!X21/'Tav2'!X$36*100</f>
        <v>40.580059566019003</v>
      </c>
      <c r="Y21" s="13">
        <f>'Tav2'!Y21/'Tav2'!Y$36*100</f>
        <v>17.253557248842625</v>
      </c>
      <c r="AA21" s="8">
        <f>('Tav2'!AA21/'Tav2'!$AA$36)*100</f>
        <v>12.868067958052846</v>
      </c>
      <c r="AB21" s="8">
        <f>('Tav2'!AB21/'Tav2'!$AB$36)*100</f>
        <v>46.204184363693571</v>
      </c>
      <c r="AC21" s="8">
        <f>('Tav2'!AC21/'Tav2'!$AC$36)*100</f>
        <v>17.999719102484004</v>
      </c>
      <c r="AE21" s="286">
        <f>'Tav2'!AE21/'Tav2'!AE$36*100</f>
        <v>13.441409020917316</v>
      </c>
      <c r="AF21" s="334">
        <f>'Tav2'!AF21/'Tav2'!AF$36*100</f>
        <v>49.379436684222576</v>
      </c>
      <c r="AG21" s="334">
        <f>'Tav2'!AG21/'Tav2'!AG$36*100</f>
        <v>16.542637068185321</v>
      </c>
      <c r="AH21" s="334"/>
      <c r="AI21" s="334">
        <f>'Tav2'!AI21/'Tav2'!AI$36*100</f>
        <v>11.273813970862905</v>
      </c>
      <c r="AJ21" s="334">
        <f>'Tav2'!AJ21/'Tav2'!AJ$36*100</f>
        <v>45.932042777852985</v>
      </c>
      <c r="AK21" s="334">
        <f>'Tav2'!AK21/'Tav2'!AK$36*100</f>
        <v>14.051852602034174</v>
      </c>
      <c r="AL21" s="334"/>
      <c r="AM21" s="334">
        <f>'Tav2'!AM21/'Tav2'!AM$36*100</f>
        <v>11.286399672741986</v>
      </c>
      <c r="AN21" s="334">
        <f>'Tav2'!AN21/'Tav2'!AN$36*100</f>
        <v>51.760551760551763</v>
      </c>
      <c r="AO21" s="334">
        <f>'Tav2'!AO21/'Tav2'!AO$36*100</f>
        <v>16.092350373429674</v>
      </c>
      <c r="AP21" s="334"/>
      <c r="AQ21" s="334">
        <f t="shared" si="2"/>
        <v>1.2585701879080702E-2</v>
      </c>
      <c r="AR21" s="334">
        <f t="shared" si="3"/>
        <v>5.8285089826987786</v>
      </c>
      <c r="AS21" s="334">
        <f t="shared" si="4"/>
        <v>2.0404977713955006</v>
      </c>
      <c r="AU21" s="334">
        <f t="shared" si="5"/>
        <v>2.469108795033037E-3</v>
      </c>
      <c r="AV21" s="334">
        <f t="shared" si="6"/>
        <v>22.15735314373741</v>
      </c>
      <c r="AW21" s="334">
        <f t="shared" si="7"/>
        <v>1.2558563383043087</v>
      </c>
      <c r="AY21" s="334"/>
      <c r="AZ21" s="334"/>
      <c r="BA21" s="334"/>
      <c r="BC21" s="334"/>
      <c r="BD21" s="334"/>
      <c r="BE21" s="334"/>
    </row>
    <row r="22" spans="1:57" x14ac:dyDescent="0.25">
      <c r="A22" s="225" t="s">
        <v>13</v>
      </c>
      <c r="C22" s="8">
        <f>'Tav2'!C22/'Tav2'!C$36*100</f>
        <v>3.0283902486707506</v>
      </c>
      <c r="D22" s="8">
        <f>'Tav2'!D22/'Tav2'!D$36*100</f>
        <v>2.7214177652906852</v>
      </c>
      <c r="E22" s="8">
        <f>'Tav2'!E22/'Tav2'!E$36*100</f>
        <v>2.9688579226544531</v>
      </c>
      <c r="F22" s="8" t="e">
        <f>'Tav2'!F22/'Tav2'!F$36*100</f>
        <v>#DIV/0!</v>
      </c>
      <c r="G22" s="8">
        <f>'Tav2'!G22/'Tav2'!G$36*100</f>
        <v>2.92451208150568</v>
      </c>
      <c r="H22" s="8">
        <f>'Tav2'!H22/'Tav2'!H$36*100</f>
        <v>2.3721650444744564</v>
      </c>
      <c r="I22" s="8">
        <f>'Tav2'!I22/'Tav2'!I$36*100</f>
        <v>2.8216015139930479</v>
      </c>
      <c r="J22" s="8" t="e">
        <f>'Tav2'!J22/'Tav2'!J$36*100</f>
        <v>#DIV/0!</v>
      </c>
      <c r="K22" s="8">
        <f>'Tav2'!K22/'Tav2'!K$36*100</f>
        <v>2.7472832023162477</v>
      </c>
      <c r="L22" s="8">
        <f>'Tav2'!L22/'Tav2'!L$36*100</f>
        <v>2.3555281001338453</v>
      </c>
      <c r="M22" s="8">
        <f>'Tav2'!M22/'Tav2'!M$36*100</f>
        <v>2.6761980506656133</v>
      </c>
      <c r="N22" s="8" t="e">
        <f>'Tav2'!N22/'Tav2'!N$36*100</f>
        <v>#DIV/0!</v>
      </c>
      <c r="O22" s="8">
        <f>'Tav2'!O22/'Tav2'!O$36*100</f>
        <v>2.5768426895887564</v>
      </c>
      <c r="P22" s="8">
        <f>'Tav2'!P22/'Tav2'!P$36*100</f>
        <v>2.2968440102000711</v>
      </c>
      <c r="Q22" s="8">
        <f>'Tav2'!Q22/'Tav2'!Q$36*100</f>
        <v>2.5244746518334407</v>
      </c>
      <c r="R22" s="8" t="e">
        <f>'Tav2'!R22/'Tav2'!R$36*100</f>
        <v>#DIV/0!</v>
      </c>
      <c r="S22" s="8">
        <f>'Tav2'!S22/'Tav2'!S$36*100</f>
        <v>2.5271667454797342</v>
      </c>
      <c r="T22" s="8">
        <f>'Tav2'!T22/'Tav2'!T$36*100</f>
        <v>2.0886546931879888</v>
      </c>
      <c r="U22" s="8">
        <f>'Tav2'!U22/'Tav2'!U$36*100</f>
        <v>2.4433514201307402</v>
      </c>
      <c r="V22" s="8" t="e">
        <f>'Tav2'!V22/'Tav2'!V$36*100</f>
        <v>#DIV/0!</v>
      </c>
      <c r="W22" s="13">
        <f>'Tav2'!W22/'Tav2'!W$36*100</f>
        <v>2.4107543636072832</v>
      </c>
      <c r="X22" s="13">
        <f>'Tav2'!X22/'Tav2'!X$36*100</f>
        <v>1.6664302935753792</v>
      </c>
      <c r="Y22" s="13">
        <f>'Tav2'!Y22/'Tav2'!Y$36*100</f>
        <v>2.2961962156416362</v>
      </c>
      <c r="AA22" s="8">
        <f>('Tav2'!AA22/'Tav2'!$AA$36)*100</f>
        <v>2.517516142327243</v>
      </c>
      <c r="AB22" s="8">
        <f>('Tav2'!AB22/'Tav2'!$AB$36)*100</f>
        <v>1.3025011798017934</v>
      </c>
      <c r="AC22" s="8">
        <f>('Tav2'!AC22/'Tav2'!$AC$36)*100</f>
        <v>2.3304807706278061</v>
      </c>
      <c r="AE22" s="286">
        <f>'Tav2'!AE22/'Tav2'!AE$36*100</f>
        <v>2.6267755497499956</v>
      </c>
      <c r="AF22" s="334">
        <f>'Tav2'!AF22/'Tav2'!AF$36*100</f>
        <v>1.0991527364323335</v>
      </c>
      <c r="AG22" s="334">
        <f>'Tav2'!AG22/'Tav2'!AG$36*100</f>
        <v>2.494951211511633</v>
      </c>
      <c r="AH22" s="334"/>
      <c r="AI22" s="334">
        <f>'Tav2'!AI22/'Tav2'!AI$36*100</f>
        <v>2.3231032381102175</v>
      </c>
      <c r="AJ22" s="334">
        <f>'Tav2'!AJ22/'Tav2'!AJ$36*100</f>
        <v>0.76711339740986417</v>
      </c>
      <c r="AK22" s="334">
        <f>'Tav2'!AK22/'Tav2'!AK$36*100</f>
        <v>2.1983824997468133</v>
      </c>
      <c r="AL22" s="334"/>
      <c r="AM22" s="334">
        <f>'Tav2'!AM22/'Tav2'!AM$36*100</f>
        <v>2.3032561283064843</v>
      </c>
      <c r="AN22" s="334">
        <f>'Tav2'!AN22/'Tav2'!AN$36*100</f>
        <v>0.46200046200046202</v>
      </c>
      <c r="AO22" s="334">
        <f>'Tav2'!AO22/'Tav2'!AO$36*100</f>
        <v>2.0846231612604917</v>
      </c>
      <c r="AP22" s="334"/>
      <c r="AQ22" s="334">
        <f t="shared" si="2"/>
        <v>-1.9847109803733165E-2</v>
      </c>
      <c r="AR22" s="334">
        <f t="shared" si="3"/>
        <v>-0.30511293540940215</v>
      </c>
      <c r="AS22" s="334">
        <f t="shared" si="4"/>
        <v>-0.11375933848632158</v>
      </c>
      <c r="AU22" s="334">
        <f t="shared" si="5"/>
        <v>-0.72513412036426628</v>
      </c>
      <c r="AV22" s="334">
        <f t="shared" si="6"/>
        <v>-2.2594173032902232</v>
      </c>
      <c r="AW22" s="334">
        <f t="shared" si="7"/>
        <v>-0.8842347613939614</v>
      </c>
      <c r="AY22" s="334"/>
      <c r="AZ22" s="334"/>
      <c r="BA22" s="334"/>
      <c r="BC22" s="334"/>
      <c r="BD22" s="334"/>
      <c r="BE22" s="334"/>
    </row>
    <row r="23" spans="1:57" x14ac:dyDescent="0.25">
      <c r="A23" s="225" t="s">
        <v>14</v>
      </c>
      <c r="C23" s="8">
        <f>'Tav2'!C23/'Tav2'!C$36*100</f>
        <v>0.52286059234656046</v>
      </c>
      <c r="D23" s="8">
        <f>'Tav2'!D23/'Tav2'!D$36*100</f>
        <v>0.39636913767019666</v>
      </c>
      <c r="E23" s="8">
        <f>'Tav2'!E23/'Tav2'!E$36*100</f>
        <v>0.49833023745498678</v>
      </c>
      <c r="F23" s="8" t="e">
        <f>'Tav2'!F23/'Tav2'!F$36*100</f>
        <v>#DIV/0!</v>
      </c>
      <c r="G23" s="8">
        <f>'Tav2'!G23/'Tav2'!G$36*100</f>
        <v>0.53566739839446398</v>
      </c>
      <c r="H23" s="8">
        <f>'Tav2'!H23/'Tav2'!H$36*100</f>
        <v>0.38362129185488753</v>
      </c>
      <c r="I23" s="8">
        <f>'Tav2'!I23/'Tav2'!I$36*100</f>
        <v>0.50733950426488372</v>
      </c>
      <c r="J23" s="8" t="e">
        <f>'Tav2'!J23/'Tav2'!J$36*100</f>
        <v>#DIV/0!</v>
      </c>
      <c r="K23" s="8">
        <f>'Tav2'!K23/'Tav2'!K$36*100</f>
        <v>0.59487517239805288</v>
      </c>
      <c r="L23" s="8">
        <f>'Tav2'!L23/'Tav2'!L$36*100</f>
        <v>0.48537263380841017</v>
      </c>
      <c r="M23" s="8">
        <f>'Tav2'!M23/'Tav2'!M$36*100</f>
        <v>0.57500560460324746</v>
      </c>
      <c r="N23" s="8" t="e">
        <f>'Tav2'!N23/'Tav2'!N$36*100</f>
        <v>#DIV/0!</v>
      </c>
      <c r="O23" s="8">
        <f>'Tav2'!O23/'Tav2'!O$36*100</f>
        <v>0.63227792473222288</v>
      </c>
      <c r="P23" s="8">
        <f>'Tav2'!P23/'Tav2'!P$36*100</f>
        <v>0.46978822970268075</v>
      </c>
      <c r="Q23" s="8">
        <f>'Tav2'!Q23/'Tav2'!Q$36*100</f>
        <v>0.6018875439535174</v>
      </c>
      <c r="R23" s="8" t="e">
        <f>'Tav2'!R23/'Tav2'!R$36*100</f>
        <v>#DIV/0!</v>
      </c>
      <c r="S23" s="8">
        <f>'Tav2'!S23/'Tav2'!S$36*100</f>
        <v>0.6199697262770687</v>
      </c>
      <c r="T23" s="8">
        <f>'Tav2'!T23/'Tav2'!T$36*100</f>
        <v>0.40827819231310714</v>
      </c>
      <c r="U23" s="8">
        <f>'Tav2'!U23/'Tav2'!U$36*100</f>
        <v>0.57950790840891919</v>
      </c>
      <c r="V23" s="8" t="e">
        <f>'Tav2'!V23/'Tav2'!V$36*100</f>
        <v>#DIV/0!</v>
      </c>
      <c r="W23" s="13">
        <f>'Tav2'!W23/'Tav2'!W$36*100</f>
        <v>0.63770837740366004</v>
      </c>
      <c r="X23" s="13">
        <f>'Tav2'!X23/'Tav2'!X$36*100</f>
        <v>0.23968231456530986</v>
      </c>
      <c r="Y23" s="13">
        <f>'Tav2'!Y23/'Tav2'!Y$36*100</f>
        <v>0.57645001953512942</v>
      </c>
      <c r="AA23" s="8">
        <f>('Tav2'!AA23/'Tav2'!$AA$36)*100</f>
        <v>0.64340339790264234</v>
      </c>
      <c r="AB23" s="8">
        <f>('Tav2'!AB23/'Tav2'!$AB$36)*100</f>
        <v>0.25169104923706148</v>
      </c>
      <c r="AC23" s="8">
        <f>('Tav2'!AC23/'Tav2'!$AC$36)*100</f>
        <v>0.58310449871901049</v>
      </c>
      <c r="AE23" s="286">
        <f>'Tav2'!AE23/'Tav2'!AE$36*100</f>
        <v>0.56142839841519743</v>
      </c>
      <c r="AF23" s="334">
        <f>'Tav2'!AF23/'Tav2'!AF$36*100</f>
        <v>9.6175864437829175E-2</v>
      </c>
      <c r="AG23" s="334">
        <f>'Tav2'!AG23/'Tav2'!AG$36*100</f>
        <v>0.52128000126466723</v>
      </c>
      <c r="AH23" s="334"/>
      <c r="AI23" s="334">
        <f>'Tav2'!AI23/'Tav2'!AI$36*100</f>
        <v>0.4978078367379038</v>
      </c>
      <c r="AJ23" s="334">
        <f>'Tav2'!AJ23/'Tav2'!AJ$36*100</f>
        <v>8.1223771490456204E-2</v>
      </c>
      <c r="AK23" s="334">
        <f>'Tav2'!AK23/'Tav2'!AK$36*100</f>
        <v>0.46441644121008691</v>
      </c>
      <c r="AL23" s="334"/>
      <c r="AM23" s="334">
        <f>'Tav2'!AM23/'Tav2'!AM$36*100</f>
        <v>0.48910844423496774</v>
      </c>
      <c r="AN23" s="334">
        <f>'Tav2'!AN23/'Tav2'!AN$36*100</f>
        <v>5.9400059400059393E-2</v>
      </c>
      <c r="AO23" s="334">
        <f>'Tav2'!AO23/'Tav2'!AO$36*100</f>
        <v>0.43808434103181015</v>
      </c>
      <c r="AP23" s="334"/>
      <c r="AQ23" s="334">
        <f t="shared" si="2"/>
        <v>-8.6993925029360542E-3</v>
      </c>
      <c r="AR23" s="334">
        <f t="shared" si="3"/>
        <v>-2.182371209039681E-2</v>
      </c>
      <c r="AS23" s="334">
        <f t="shared" si="4"/>
        <v>-2.6332100178276752E-2</v>
      </c>
      <c r="AU23" s="334">
        <f t="shared" si="5"/>
        <v>-3.3752148111592717E-2</v>
      </c>
      <c r="AV23" s="334">
        <f t="shared" si="6"/>
        <v>-0.33696907827013728</v>
      </c>
      <c r="AW23" s="334">
        <f t="shared" si="7"/>
        <v>-6.0245896423176626E-2</v>
      </c>
      <c r="AY23" s="334"/>
      <c r="AZ23" s="334"/>
      <c r="BA23" s="334"/>
      <c r="BC23" s="334"/>
      <c r="BD23" s="334"/>
      <c r="BE23" s="334"/>
    </row>
    <row r="24" spans="1:57" x14ac:dyDescent="0.25">
      <c r="A24" s="225" t="s">
        <v>15</v>
      </c>
      <c r="C24" s="8">
        <f>'Tav2'!C24/'Tav2'!C$36*100</f>
        <v>15.816532918483455</v>
      </c>
      <c r="D24" s="8">
        <f>'Tav2'!D24/'Tav2'!D$36*100</f>
        <v>10.317700453857791</v>
      </c>
      <c r="E24" s="8">
        <f>'Tav2'!E24/'Tav2'!E$36*100</f>
        <v>14.750155911562937</v>
      </c>
      <c r="F24" s="8" t="e">
        <f>'Tav2'!F24/'Tav2'!F$36*100</f>
        <v>#DIV/0!</v>
      </c>
      <c r="G24" s="8">
        <f>'Tav2'!G24/'Tav2'!G$36*100</f>
        <v>15.702025513175766</v>
      </c>
      <c r="H24" s="8">
        <f>'Tav2'!H24/'Tav2'!H$36*100</f>
        <v>11.109300051227123</v>
      </c>
      <c r="I24" s="8">
        <f>'Tav2'!I24/'Tav2'!I$36*100</f>
        <v>14.846350311529013</v>
      </c>
      <c r="J24" s="8" t="e">
        <f>'Tav2'!J24/'Tav2'!J$36*100</f>
        <v>#DIV/0!</v>
      </c>
      <c r="K24" s="8">
        <f>'Tav2'!K24/'Tav2'!K$36*100</f>
        <v>15.2033074342279</v>
      </c>
      <c r="L24" s="8">
        <f>'Tav2'!L24/'Tav2'!L$36*100</f>
        <v>10.596567091735427</v>
      </c>
      <c r="M24" s="8">
        <f>'Tav2'!M24/'Tav2'!M$36*100</f>
        <v>14.367400424882304</v>
      </c>
      <c r="N24" s="8" t="e">
        <f>'Tav2'!N24/'Tav2'!N$36*100</f>
        <v>#DIV/0!</v>
      </c>
      <c r="O24" s="8">
        <f>'Tav2'!O24/'Tav2'!O$36*100</f>
        <v>15.374004903465648</v>
      </c>
      <c r="P24" s="8">
        <f>'Tav2'!P24/'Tav2'!P$36*100</f>
        <v>9.0530202630448482</v>
      </c>
      <c r="Q24" s="8">
        <f>'Tav2'!Q24/'Tav2'!Q$36*100</f>
        <v>14.191793747959377</v>
      </c>
      <c r="R24" s="8" t="e">
        <f>'Tav2'!R24/'Tav2'!R$36*100</f>
        <v>#DIV/0!</v>
      </c>
      <c r="S24" s="8">
        <f>'Tav2'!S24/'Tav2'!S$36*100</f>
        <v>16.162698686158443</v>
      </c>
      <c r="T24" s="8">
        <f>'Tav2'!T24/'Tav2'!T$36*100</f>
        <v>8.6965266185314061</v>
      </c>
      <c r="U24" s="8">
        <f>'Tav2'!U24/'Tav2'!U$36*100</f>
        <v>14.735646367552171</v>
      </c>
      <c r="V24" s="8" t="e">
        <f>'Tav2'!V24/'Tav2'!V$36*100</f>
        <v>#DIV/0!</v>
      </c>
      <c r="W24" s="13">
        <f>'Tav2'!W24/'Tav2'!W$36*100</f>
        <v>17.678091415186334</v>
      </c>
      <c r="X24" s="13">
        <f>'Tav2'!X24/'Tav2'!X$36*100</f>
        <v>6.4700042547156427</v>
      </c>
      <c r="Y24" s="13">
        <f>'Tav2'!Y24/'Tav2'!Y$36*100</f>
        <v>15.953106958653191</v>
      </c>
      <c r="AA24" s="8">
        <f>('Tav2'!AA24/'Tav2'!$AA$36)*100</f>
        <v>18.394525346888312</v>
      </c>
      <c r="AB24" s="8">
        <f>('Tav2'!AB24/'Tav2'!$AB$36)*100</f>
        <v>2.8220858895705523</v>
      </c>
      <c r="AC24" s="8">
        <f>('Tav2'!AC24/'Tav2'!$AC$36)*100</f>
        <v>15.997355688901157</v>
      </c>
      <c r="AE24" s="286">
        <f>'Tav2'!AE24/'Tav2'!AE$36*100</f>
        <v>16.866208757936988</v>
      </c>
      <c r="AF24" s="334">
        <f>'Tav2'!AF24/'Tav2'!AF$36*100</f>
        <v>1.6120906801007555</v>
      </c>
      <c r="AG24" s="334">
        <f>'Tav2'!AG24/'Tav2'!AG$36*100</f>
        <v>15.549873335678239</v>
      </c>
      <c r="AH24" s="334"/>
      <c r="AI24" s="334">
        <f>'Tav2'!AI24/'Tav2'!AI$36*100</f>
        <v>15.691956825197098</v>
      </c>
      <c r="AJ24" s="334">
        <f>'Tav2'!AJ24/'Tav2'!AJ$36*100</f>
        <v>1.5387392265691981</v>
      </c>
      <c r="AK24" s="334">
        <f>'Tav2'!AK24/'Tav2'!AK$36*100</f>
        <v>14.557502278678799</v>
      </c>
      <c r="AL24" s="334"/>
      <c r="AM24" s="334">
        <f>'Tav2'!AM24/'Tav2'!AM$36*100</f>
        <v>14.80131081063055</v>
      </c>
      <c r="AN24" s="334">
        <f>'Tav2'!AN24/'Tav2'!AN$36*100</f>
        <v>0.69960069960069959</v>
      </c>
      <c r="AO24" s="334">
        <f>'Tav2'!AO24/'Tav2'!AO$36*100</f>
        <v>13.126856372598962</v>
      </c>
      <c r="AP24" s="334"/>
      <c r="AQ24" s="334">
        <f t="shared" si="2"/>
        <v>-0.89064601456654735</v>
      </c>
      <c r="AR24" s="334">
        <f t="shared" si="3"/>
        <v>-0.83913852696849855</v>
      </c>
      <c r="AS24" s="334">
        <f t="shared" si="4"/>
        <v>-1.4306459060798371</v>
      </c>
      <c r="AU24" s="334">
        <f t="shared" si="5"/>
        <v>-1.0152221078529049</v>
      </c>
      <c r="AV24" s="334">
        <f t="shared" si="6"/>
        <v>-9.6180997542570914</v>
      </c>
      <c r="AW24" s="334">
        <f t="shared" si="7"/>
        <v>-1.6232995389639751</v>
      </c>
      <c r="AY24" s="334"/>
      <c r="AZ24" s="334"/>
      <c r="BA24" s="334"/>
      <c r="BC24" s="334"/>
      <c r="BD24" s="334"/>
      <c r="BE24" s="334"/>
    </row>
    <row r="25" spans="1:57" x14ac:dyDescent="0.25">
      <c r="A25" s="225" t="s">
        <v>16</v>
      </c>
      <c r="C25" s="8">
        <f>'Tav2'!C25/'Tav2'!C$36*100</f>
        <v>9.9975770382256002</v>
      </c>
      <c r="D25" s="8">
        <f>'Tav2'!D25/'Tav2'!D$36*100</f>
        <v>4.6440458180246376</v>
      </c>
      <c r="E25" s="8">
        <f>'Tav2'!E25/'Tav2'!E$36*100</f>
        <v>8.9593825231520299</v>
      </c>
      <c r="F25" s="8" t="e">
        <f>'Tav2'!F25/'Tav2'!F$36*100</f>
        <v>#DIV/0!</v>
      </c>
      <c r="G25" s="8">
        <f>'Tav2'!G25/'Tav2'!G$36*100</f>
        <v>10.328024641500029</v>
      </c>
      <c r="H25" s="8">
        <f>'Tav2'!H25/'Tav2'!H$36*100</f>
        <v>4.8456200810319938</v>
      </c>
      <c r="I25" s="8">
        <f>'Tav2'!I25/'Tav2'!I$36*100</f>
        <v>9.3067191575431245</v>
      </c>
      <c r="J25" s="8" t="e">
        <f>'Tav2'!J25/'Tav2'!J$36*100</f>
        <v>#DIV/0!</v>
      </c>
      <c r="K25" s="8">
        <f>'Tav2'!K25/'Tav2'!K$36*100</f>
        <v>10.703514474915472</v>
      </c>
      <c r="L25" s="8">
        <f>'Tav2'!L25/'Tav2'!L$36*100</f>
        <v>4.8235744017414577</v>
      </c>
      <c r="M25" s="8">
        <f>'Tav2'!M25/'Tav2'!M$36*100</f>
        <v>9.6365815122820866</v>
      </c>
      <c r="N25" s="8" t="e">
        <f>'Tav2'!N25/'Tav2'!N$36*100</f>
        <v>#DIV/0!</v>
      </c>
      <c r="O25" s="8">
        <f>'Tav2'!O25/'Tav2'!O$36*100</f>
        <v>10.126749961100295</v>
      </c>
      <c r="P25" s="8">
        <f>'Tav2'!P25/'Tav2'!P$36*100</f>
        <v>4.1028781383955906</v>
      </c>
      <c r="Q25" s="8">
        <f>'Tav2'!Q25/'Tav2'!Q$36*100</f>
        <v>9.000107693596334</v>
      </c>
      <c r="R25" s="8" t="e">
        <f>'Tav2'!R25/'Tav2'!R$36*100</f>
        <v>#DIV/0!</v>
      </c>
      <c r="S25" s="8">
        <f>'Tav2'!S25/'Tav2'!S$36*100</f>
        <v>9.7736124345633701</v>
      </c>
      <c r="T25" s="8">
        <f>'Tav2'!T25/'Tav2'!T$36*100</f>
        <v>3.6865710665513562</v>
      </c>
      <c r="U25" s="8">
        <f>'Tav2'!U25/'Tav2'!U$36*100</f>
        <v>8.6101612819522213</v>
      </c>
      <c r="V25" s="8" t="e">
        <f>'Tav2'!V25/'Tav2'!V$36*100</f>
        <v>#DIV/0!</v>
      </c>
      <c r="W25" s="13">
        <f>'Tav2'!W25/'Tav2'!W$36*100</f>
        <v>9.0682544023031806</v>
      </c>
      <c r="X25" s="13">
        <f>'Tav2'!X25/'Tav2'!X$36*100</f>
        <v>2.7471280669408595</v>
      </c>
      <c r="Y25" s="13">
        <f>'Tav2'!Y25/'Tav2'!Y$36*100</f>
        <v>8.095401277750252</v>
      </c>
      <c r="AA25" s="8">
        <f>('Tav2'!AA25/'Tav2'!$AA$36)*100</f>
        <v>8.8696936392361589</v>
      </c>
      <c r="AB25" s="8">
        <f>('Tav2'!AB25/'Tav2'!$AB$36)*100</f>
        <v>1.7020607204656284</v>
      </c>
      <c r="AC25" s="8">
        <f>('Tav2'!AC25/'Tav2'!$AC$36)*100</f>
        <v>7.7663320111777843</v>
      </c>
      <c r="AE25" s="286">
        <f>'Tav2'!AE25/'Tav2'!AE$36*100</f>
        <v>8.6190937559473344</v>
      </c>
      <c r="AF25" s="334">
        <f>'Tav2'!AF25/'Tav2'!AF$36*100</f>
        <v>1.6899473322647125</v>
      </c>
      <c r="AG25" s="334">
        <f>'Tav2'!AG25/'Tav2'!AG$36*100</f>
        <v>8.0211515585046893</v>
      </c>
      <c r="AH25" s="334"/>
      <c r="AI25" s="334">
        <f>'Tav2'!AI25/'Tav2'!AI$36*100</f>
        <v>7.4706564693392057</v>
      </c>
      <c r="AJ25" s="334">
        <f>'Tav2'!AJ25/'Tav2'!AJ$36*100</f>
        <v>1.4439781598303325</v>
      </c>
      <c r="AK25" s="334">
        <f>'Tav2'!AK25/'Tav2'!AK$36*100</f>
        <v>6.9875866259639166</v>
      </c>
      <c r="AL25" s="334"/>
      <c r="AM25" s="334">
        <f>'Tav2'!AM25/'Tav2'!AM$36*100</f>
        <v>7.1912280623746661</v>
      </c>
      <c r="AN25" s="334">
        <f>'Tav2'!AN25/'Tav2'!AN$36*100</f>
        <v>0.9867009867009866</v>
      </c>
      <c r="AO25" s="334">
        <f>'Tav2'!AO25/'Tav2'!AO$36*100</f>
        <v>6.4544948707298531</v>
      </c>
      <c r="AP25" s="334"/>
      <c r="AQ25" s="334">
        <f t="shared" si="2"/>
        <v>-0.27942840696453963</v>
      </c>
      <c r="AR25" s="334">
        <f t="shared" si="3"/>
        <v>-0.4572771731293459</v>
      </c>
      <c r="AS25" s="334">
        <f t="shared" si="4"/>
        <v>-0.53309175523406349</v>
      </c>
      <c r="AU25" s="334">
        <f t="shared" si="5"/>
        <v>-2.8063489758509341</v>
      </c>
      <c r="AV25" s="334">
        <f t="shared" si="6"/>
        <v>-3.657344831323651</v>
      </c>
      <c r="AW25" s="334">
        <f t="shared" si="7"/>
        <v>-2.5048876524221768</v>
      </c>
      <c r="AY25" s="334"/>
      <c r="AZ25" s="334"/>
      <c r="BA25" s="334"/>
      <c r="BC25" s="334"/>
      <c r="BD25" s="334"/>
      <c r="BE25" s="334"/>
    </row>
    <row r="26" spans="1:57" x14ac:dyDescent="0.25">
      <c r="A26" s="225" t="s">
        <v>17</v>
      </c>
      <c r="C26" s="8">
        <f>'Tav2'!C26/'Tav2'!C$36*100</f>
        <v>1.1949465128588557</v>
      </c>
      <c r="D26" s="8">
        <f>'Tav2'!D26/'Tav2'!D$36*100</f>
        <v>0.57661551761400476</v>
      </c>
      <c r="E26" s="8">
        <f>'Tav2'!E26/'Tav2'!E$36*100</f>
        <v>1.0750353734836344</v>
      </c>
      <c r="F26" s="8" t="e">
        <f>'Tav2'!F26/'Tav2'!F$36*100</f>
        <v>#DIV/0!</v>
      </c>
      <c r="G26" s="8">
        <f>'Tav2'!G26/'Tav2'!G$36*100</f>
        <v>1.1738300019059578</v>
      </c>
      <c r="H26" s="8">
        <f>'Tav2'!H26/'Tav2'!H$36*100</f>
        <v>0.64790667349694964</v>
      </c>
      <c r="I26" s="8">
        <f>'Tav2'!I26/'Tav2'!I$36*100</f>
        <v>1.0758460629131352</v>
      </c>
      <c r="J26" s="8" t="e">
        <f>'Tav2'!J26/'Tav2'!J$36*100</f>
        <v>#DIV/0!</v>
      </c>
      <c r="K26" s="8">
        <f>'Tav2'!K26/'Tav2'!K$36*100</f>
        <v>1.1501354730798199</v>
      </c>
      <c r="L26" s="8">
        <f>'Tav2'!L26/'Tav2'!L$36*100</f>
        <v>0.50155172160202388</v>
      </c>
      <c r="M26" s="8">
        <f>'Tav2'!M26/'Tav2'!M$36*100</f>
        <v>1.0324479839441463</v>
      </c>
      <c r="N26" s="8" t="e">
        <f>'Tav2'!N26/'Tav2'!N$36*100</f>
        <v>#DIV/0!</v>
      </c>
      <c r="O26" s="8">
        <f>'Tav2'!O26/'Tav2'!O$36*100</f>
        <v>1.0887712318800964</v>
      </c>
      <c r="P26" s="8">
        <f>'Tav2'!P26/'Tav2'!P$36*100</f>
        <v>0.51365950407180272</v>
      </c>
      <c r="Q26" s="8">
        <f>'Tav2'!Q26/'Tav2'!Q$36*100</f>
        <v>0.9812083221508634</v>
      </c>
      <c r="R26" s="8" t="e">
        <f>'Tav2'!R26/'Tav2'!R$36*100</f>
        <v>#DIV/0!</v>
      </c>
      <c r="S26" s="8">
        <f>'Tav2'!S26/'Tav2'!S$36*100</f>
        <v>1.0643328493656539</v>
      </c>
      <c r="T26" s="8">
        <f>'Tav2'!T26/'Tav2'!T$36*100</f>
        <v>0.68884374811447879</v>
      </c>
      <c r="U26" s="8">
        <f>'Tav2'!U26/'Tav2'!U$36*100</f>
        <v>0.99256346236273918</v>
      </c>
      <c r="V26" s="8" t="e">
        <f>'Tav2'!V26/'Tav2'!V$36*100</f>
        <v>#DIV/0!</v>
      </c>
      <c r="W26" s="13">
        <f>'Tav2'!W26/'Tav2'!W$36*100</f>
        <v>1.0638791862510899</v>
      </c>
      <c r="X26" s="13">
        <f>'Tav2'!X26/'Tav2'!X$36*100</f>
        <v>0.85236136718195987</v>
      </c>
      <c r="Y26" s="13">
        <f>'Tav2'!Y26/'Tav2'!Y$36*100</f>
        <v>1.0313238706185106</v>
      </c>
      <c r="AA26" s="8">
        <f>('Tav2'!AA26/'Tav2'!$AA$36)*100</f>
        <v>0.99716078215872139</v>
      </c>
      <c r="AB26" s="8">
        <f>('Tav2'!AB26/'Tav2'!$AB$36)*100</f>
        <v>0.56473179172565668</v>
      </c>
      <c r="AC26" s="8">
        <f>('Tav2'!AC26/'Tav2'!$AC$36)*100</f>
        <v>0.93059409824632777</v>
      </c>
      <c r="AE26" s="286">
        <f>'Tav2'!AE26/'Tav2'!AE$36*100</f>
        <v>0.7357393726535062</v>
      </c>
      <c r="AF26" s="334">
        <f>'Tav2'!AF26/'Tav2'!AF$36*100</f>
        <v>0.38928326081978476</v>
      </c>
      <c r="AG26" s="334">
        <f>'Tav2'!AG26/'Tav2'!AG$36*100</f>
        <v>0.70584236714078519</v>
      </c>
      <c r="AH26" s="334"/>
      <c r="AI26" s="334">
        <f>'Tav2'!AI26/'Tav2'!AI$36*100</f>
        <v>0.79782946346066885</v>
      </c>
      <c r="AJ26" s="334">
        <f>'Tav2'!AJ26/'Tav2'!AJ$36*100</f>
        <v>0.33843238121023417</v>
      </c>
      <c r="AK26" s="334">
        <f>'Tav2'!AK26/'Tav2'!AK$36*100</f>
        <v>0.76100638030064094</v>
      </c>
      <c r="AL26" s="334"/>
      <c r="AM26" s="334">
        <f>'Tav2'!AM26/'Tav2'!AM$36*100</f>
        <v>0.62339094437947706</v>
      </c>
      <c r="AN26" s="334">
        <f>'Tav2'!AN26/'Tav2'!AN$36*100</f>
        <v>0.27720027720027718</v>
      </c>
      <c r="AO26" s="334">
        <f>'Tav2'!AO26/'Tav2'!AO$36*100</f>
        <v>0.58228383790095684</v>
      </c>
      <c r="AP26" s="334"/>
      <c r="AQ26" s="334">
        <f t="shared" si="2"/>
        <v>-0.17443851908119179</v>
      </c>
      <c r="AR26" s="334">
        <f t="shared" si="3"/>
        <v>-6.1232104009956989E-2</v>
      </c>
      <c r="AS26" s="334">
        <f t="shared" si="4"/>
        <v>-0.1787225423996841</v>
      </c>
      <c r="AU26" s="334">
        <f t="shared" si="5"/>
        <v>-0.57155556847937861</v>
      </c>
      <c r="AV26" s="334">
        <f t="shared" si="6"/>
        <v>-0.29941524041372758</v>
      </c>
      <c r="AW26" s="334">
        <f t="shared" si="7"/>
        <v>-0.49275153558267759</v>
      </c>
      <c r="AY26" s="334"/>
      <c r="AZ26" s="334"/>
      <c r="BA26" s="334"/>
      <c r="BC26" s="334"/>
      <c r="BD26" s="334"/>
      <c r="BE26" s="334"/>
    </row>
    <row r="27" spans="1:57" x14ac:dyDescent="0.25">
      <c r="A27" s="225" t="s">
        <v>18</v>
      </c>
      <c r="C27" s="8">
        <f>'Tav2'!C27/'Tav2'!C$36*100</f>
        <v>5.4624789290716933</v>
      </c>
      <c r="D27" s="8">
        <f>'Tav2'!D27/'Tav2'!D$36*100</f>
        <v>2.9846552842014265</v>
      </c>
      <c r="E27" s="8">
        <f>'Tav2'!E27/'Tav2'!E$36*100</f>
        <v>4.9819611998149185</v>
      </c>
      <c r="F27" s="8" t="e">
        <f>'Tav2'!F27/'Tav2'!F$36*100</f>
        <v>#DIV/0!</v>
      </c>
      <c r="G27" s="8">
        <f>'Tav2'!G27/'Tav2'!G$36*100</f>
        <v>5.8086391862227247</v>
      </c>
      <c r="H27" s="8">
        <f>'Tav2'!H27/'Tav2'!H$36*100</f>
        <v>3.3384948540027013</v>
      </c>
      <c r="I27" s="8">
        <f>'Tav2'!I27/'Tav2'!I$36*100</f>
        <v>5.3484298829258234</v>
      </c>
      <c r="J27" s="8" t="e">
        <f>'Tav2'!J27/'Tav2'!J$36*100</f>
        <v>#DIV/0!</v>
      </c>
      <c r="K27" s="8">
        <f>'Tav2'!K27/'Tav2'!K$36*100</f>
        <v>5.4844589064991212</v>
      </c>
      <c r="L27" s="8">
        <f>'Tav2'!L27/'Tav2'!L$36*100</f>
        <v>3.1085910956184089</v>
      </c>
      <c r="M27" s="8">
        <f>'Tav2'!M27/'Tav2'!M$36*100</f>
        <v>5.0533504851985098</v>
      </c>
      <c r="N27" s="8" t="e">
        <f>'Tav2'!N27/'Tav2'!N$36*100</f>
        <v>#DIV/0!</v>
      </c>
      <c r="O27" s="8">
        <f>'Tav2'!O27/'Tav2'!O$36*100</f>
        <v>5.4257730528068766</v>
      </c>
      <c r="P27" s="8">
        <f>'Tav2'!P27/'Tav2'!P$36*100</f>
        <v>2.6240505982031057</v>
      </c>
      <c r="Q27" s="8">
        <f>'Tav2'!Q27/'Tav2'!Q$36*100</f>
        <v>4.9017680553442524</v>
      </c>
      <c r="R27" s="8" t="e">
        <f>'Tav2'!R27/'Tav2'!R$36*100</f>
        <v>#DIV/0!</v>
      </c>
      <c r="S27" s="8">
        <f>'Tav2'!S27/'Tav2'!S$36*100</f>
        <v>6.1025076813037185</v>
      </c>
      <c r="T27" s="8">
        <f>'Tav2'!T27/'Tav2'!T$36*100</f>
        <v>3.0640976649705354</v>
      </c>
      <c r="U27" s="8">
        <f>'Tav2'!U27/'Tav2'!U$36*100</f>
        <v>5.5217589362425974</v>
      </c>
      <c r="V27" s="8" t="e">
        <f>'Tav2'!V27/'Tav2'!V$36*100</f>
        <v>#DIV/0!</v>
      </c>
      <c r="W27" s="13">
        <f>'Tav2'!W27/'Tav2'!W$36*100</f>
        <v>6.3512865095785243</v>
      </c>
      <c r="X27" s="13">
        <f>'Tav2'!X27/'Tav2'!X$36*100</f>
        <v>2.6251595518366191</v>
      </c>
      <c r="Y27" s="13">
        <f>'Tav2'!Y27/'Tav2'!Y$36*100</f>
        <v>5.7780329106906265</v>
      </c>
      <c r="AA27" s="8">
        <f>('Tav2'!AA27/'Tav2'!$AA$36)*100</f>
        <v>5.5513577872418374</v>
      </c>
      <c r="AB27" s="8">
        <f>('Tav2'!AB27/'Tav2'!$AB$36)*100</f>
        <v>1.7539719993707723</v>
      </c>
      <c r="AC27" s="8">
        <f>('Tav2'!AC27/'Tav2'!$AC$36)*100</f>
        <v>4.9668008194458571</v>
      </c>
      <c r="AE27" s="286">
        <f>'Tav2'!AE27/'Tav2'!AE$36*100</f>
        <v>4.5381407982837079</v>
      </c>
      <c r="AF27" s="334">
        <f>'Tav2'!AF27/'Tav2'!AF$36*100</f>
        <v>1.1128921456377374</v>
      </c>
      <c r="AG27" s="334">
        <f>'Tav2'!AG27/'Tav2'!AG$36*100</f>
        <v>4.2425631641972723</v>
      </c>
      <c r="AH27" s="334"/>
      <c r="AI27" s="334">
        <f>'Tav2'!AI27/'Tav2'!AI$36*100</f>
        <v>5.6457542811080748</v>
      </c>
      <c r="AJ27" s="334">
        <f>'Tav2'!AJ27/'Tav2'!AJ$36*100</f>
        <v>1.5387392265691981</v>
      </c>
      <c r="AK27" s="334">
        <f>'Tav2'!AK27/'Tav2'!AK$36*100</f>
        <v>5.3165555057220155</v>
      </c>
      <c r="AL27" s="334"/>
      <c r="AM27" s="334">
        <f>'Tav2'!AM27/'Tav2'!AM$36*100</f>
        <v>4.4744529766695278</v>
      </c>
      <c r="AN27" s="334">
        <f>'Tav2'!AN27/'Tav2'!AN$36*100</f>
        <v>0.1056001056001056</v>
      </c>
      <c r="AO27" s="334">
        <f>'Tav2'!AO27/'Tav2'!AO$36*100</f>
        <v>3.9556900024294483</v>
      </c>
      <c r="AP27" s="334"/>
      <c r="AQ27" s="334">
        <f t="shared" si="2"/>
        <v>-1.171301304438547</v>
      </c>
      <c r="AR27" s="334">
        <f t="shared" si="3"/>
        <v>-1.4331391209690925</v>
      </c>
      <c r="AS27" s="334">
        <f t="shared" si="4"/>
        <v>-1.3608655032925672</v>
      </c>
      <c r="AU27" s="334">
        <f t="shared" si="5"/>
        <v>-0.98802595240216551</v>
      </c>
      <c r="AV27" s="334">
        <f t="shared" si="6"/>
        <v>-2.879055178601321</v>
      </c>
      <c r="AW27" s="334">
        <f t="shared" si="7"/>
        <v>-1.0262711973854701</v>
      </c>
      <c r="AY27" s="334"/>
      <c r="AZ27" s="334"/>
      <c r="BA27" s="334"/>
      <c r="BC27" s="334"/>
      <c r="BD27" s="334"/>
      <c r="BE27" s="334"/>
    </row>
    <row r="28" spans="1:57" x14ac:dyDescent="0.25">
      <c r="A28" s="225" t="s">
        <v>19</v>
      </c>
      <c r="C28" s="8">
        <f>'Tav2'!C28/'Tav2'!C$36*100</f>
        <v>9.6832159462081702</v>
      </c>
      <c r="D28" s="8">
        <f>'Tav2'!D28/'Tav2'!D$36*100</f>
        <v>8.3362870110222609</v>
      </c>
      <c r="E28" s="8">
        <f>'Tav2'!E28/'Tav2'!E$36*100</f>
        <v>9.4220878067098965</v>
      </c>
      <c r="F28" s="8" t="e">
        <f>'Tav2'!F28/'Tav2'!F$36*100</f>
        <v>#DIV/0!</v>
      </c>
      <c r="G28" s="8">
        <f>'Tav2'!G28/'Tav2'!G$36*100</f>
        <v>9.3249311256212692</v>
      </c>
      <c r="H28" s="8">
        <f>'Tav2'!H28/'Tav2'!H$36*100</f>
        <v>8.4414147999813718</v>
      </c>
      <c r="I28" s="8">
        <f>'Tav2'!I28/'Tav2'!I$36*100</f>
        <v>9.160308655029743</v>
      </c>
      <c r="J28" s="8" t="e">
        <f>'Tav2'!J28/'Tav2'!J$36*100</f>
        <v>#DIV/0!</v>
      </c>
      <c r="K28" s="8">
        <f>'Tav2'!K28/'Tav2'!K$36*100</f>
        <v>9.5225674349452074</v>
      </c>
      <c r="L28" s="8">
        <f>'Tav2'!L28/'Tav2'!L$36*100</f>
        <v>8.5182897233375989</v>
      </c>
      <c r="M28" s="8">
        <f>'Tav2'!M28/'Tav2'!M$36*100</f>
        <v>9.3403381977731037</v>
      </c>
      <c r="N28" s="8" t="e">
        <f>'Tav2'!N28/'Tav2'!N$36*100</f>
        <v>#DIV/0!</v>
      </c>
      <c r="O28" s="8">
        <f>'Tav2'!O28/'Tav2'!O$36*100</f>
        <v>9.4141494001034527</v>
      </c>
      <c r="P28" s="8">
        <f>'Tav2'!P28/'Tav2'!P$36*100</f>
        <v>7.7752693970441724</v>
      </c>
      <c r="Q28" s="8">
        <f>'Tav2'!Q28/'Tav2'!Q$36*100</f>
        <v>9.1076303477135614</v>
      </c>
      <c r="R28" s="8" t="e">
        <f>'Tav2'!R28/'Tav2'!R$36*100</f>
        <v>#DIV/0!</v>
      </c>
      <c r="S28" s="8">
        <f>'Tav2'!S28/'Tav2'!S$36*100</f>
        <v>9.1389098132962001</v>
      </c>
      <c r="T28" s="8">
        <f>'Tav2'!T28/'Tav2'!T$36*100</f>
        <v>7.6808591943042179</v>
      </c>
      <c r="U28" s="8">
        <f>'Tav2'!U28/'Tav2'!U$36*100</f>
        <v>8.8602242301578613</v>
      </c>
      <c r="V28" s="8" t="e">
        <f>'Tav2'!V28/'Tav2'!V$36*100</f>
        <v>#DIV/0!</v>
      </c>
      <c r="W28" s="8">
        <f>'Tav2'!W28/'Tav2'!W$36*100</f>
        <v>9.550147302380056</v>
      </c>
      <c r="X28" s="8">
        <f>'Tav2'!X28/'Tav2'!X$36*100</f>
        <v>6.4076017586157992</v>
      </c>
      <c r="Y28" s="8">
        <f>'Tav2'!Y28/'Tav2'!Y$36*100</f>
        <v>9.0664827381485065</v>
      </c>
      <c r="AA28" s="8">
        <f>('Tav2'!AA28/'Tav2'!$AA$36)*100</f>
        <v>9.131290928241059</v>
      </c>
      <c r="AB28" s="8">
        <f>('Tav2'!AB28/'Tav2'!$AB$36)*100</f>
        <v>3.6857008022652198</v>
      </c>
      <c r="AC28" s="8">
        <f>('Tav2'!AC28/'Tav2'!$AC$36)*100</f>
        <v>8.2930148536669233</v>
      </c>
      <c r="AE28" s="286">
        <f>'Tav2'!AE28/'Tav2'!AE$36*100</f>
        <v>8.9452239658125574</v>
      </c>
      <c r="AF28" s="334">
        <f>'Tav2'!AF28/'Tav2'!AF$36*100</f>
        <v>2.6517059766430044</v>
      </c>
      <c r="AG28" s="334">
        <f>'Tav2'!AG28/'Tav2'!AG$36*100</f>
        <v>8.4021325450241271</v>
      </c>
      <c r="AH28" s="334"/>
      <c r="AI28" s="334">
        <f>'Tav2'!AI28/'Tav2'!AI$36*100</f>
        <v>6.8993177752000481</v>
      </c>
      <c r="AJ28" s="334">
        <f>'Tav2'!AJ28/'Tav2'!AJ$36*100</f>
        <v>3.384323812102342</v>
      </c>
      <c r="AK28" s="334">
        <f>'Tav2'!AK28/'Tav2'!AK$36*100</f>
        <v>6.6175725921960682</v>
      </c>
      <c r="AL28" s="334"/>
      <c r="AM28" s="334">
        <f>'Tav2'!AM28/'Tav2'!AM$36*100</f>
        <v>7.2094584680234233</v>
      </c>
      <c r="AN28" s="334">
        <f>'Tav2'!AN28/'Tav2'!AN$36*100</f>
        <v>1.2210012210012211</v>
      </c>
      <c r="AO28" s="334">
        <f>'Tav2'!AO28/'Tav2'!AO$36*100</f>
        <v>6.4983816741248104</v>
      </c>
      <c r="AP28" s="334"/>
      <c r="AQ28" s="334">
        <f t="shared" si="2"/>
        <v>0.3101406928233752</v>
      </c>
      <c r="AR28" s="334">
        <f t="shared" si="3"/>
        <v>-2.1633225911011209</v>
      </c>
      <c r="AS28" s="334">
        <f t="shared" si="4"/>
        <v>-0.11919091807125781</v>
      </c>
      <c r="AU28" s="334">
        <f t="shared" si="5"/>
        <v>-2.4737574781847469</v>
      </c>
      <c r="AV28" s="334">
        <f t="shared" si="6"/>
        <v>-7.1152857900210398</v>
      </c>
      <c r="AW28" s="334">
        <f t="shared" si="7"/>
        <v>-2.9237061325850862</v>
      </c>
      <c r="AY28" s="334"/>
      <c r="AZ28" s="334"/>
      <c r="BA28" s="334"/>
      <c r="BC28" s="334"/>
      <c r="BD28" s="334"/>
      <c r="BE28" s="334"/>
    </row>
    <row r="29" spans="1:57" x14ac:dyDescent="0.25">
      <c r="A29" s="225" t="s">
        <v>20</v>
      </c>
      <c r="C29" s="8">
        <f>'Tav2'!C29/'Tav2'!C$36*100</f>
        <v>2.4148505718917717</v>
      </c>
      <c r="D29" s="8">
        <f>'Tav2'!D29/'Tav2'!D$36*100</f>
        <v>1.5984439161443702</v>
      </c>
      <c r="E29" s="8">
        <f>'Tav2'!E29/'Tav2'!E$36*100</f>
        <v>2.2565264915539522</v>
      </c>
      <c r="F29" s="8" t="e">
        <f>'Tav2'!F29/'Tav2'!F$36*100</f>
        <v>#DIV/0!</v>
      </c>
      <c r="G29" s="8">
        <f>'Tav2'!G29/'Tav2'!G$36*100</f>
        <v>2.3074083107750587</v>
      </c>
      <c r="H29" s="8">
        <f>'Tav2'!H29/'Tav2'!H$36*100</f>
        <v>1.6485819401108368</v>
      </c>
      <c r="I29" s="8">
        <f>'Tav2'!I29/'Tav2'!I$36*100</f>
        <v>2.184661601947802</v>
      </c>
      <c r="J29" s="8" t="e">
        <f>'Tav2'!J29/'Tav2'!J$36*100</f>
        <v>#DIV/0!</v>
      </c>
      <c r="K29" s="8">
        <f>'Tav2'!K29/'Tav2'!K$36*100</f>
        <v>2.3977593958976597</v>
      </c>
      <c r="L29" s="8">
        <f>'Tav2'!L29/'Tav2'!L$36*100</f>
        <v>1.6517377811116503</v>
      </c>
      <c r="M29" s="8">
        <f>'Tav2'!M29/'Tav2'!M$36*100</f>
        <v>2.2623915108942811</v>
      </c>
      <c r="N29" s="8" t="e">
        <f>'Tav2'!N29/'Tav2'!N$36*100</f>
        <v>#DIV/0!</v>
      </c>
      <c r="O29" s="8">
        <f>'Tav2'!O29/'Tav2'!O$36*100</f>
        <v>2.3615275599160608</v>
      </c>
      <c r="P29" s="8">
        <f>'Tav2'!P29/'Tav2'!P$36*100</f>
        <v>1.4907093436674557</v>
      </c>
      <c r="Q29" s="8">
        <f>'Tav2'!Q29/'Tav2'!Q$36*100</f>
        <v>2.1986587873701056</v>
      </c>
      <c r="R29" s="8" t="e">
        <f>'Tav2'!R29/'Tav2'!R$36*100</f>
        <v>#DIV/0!</v>
      </c>
      <c r="S29" s="8">
        <f>'Tav2'!S29/'Tav2'!S$36*100</f>
        <v>2.8888355547529034</v>
      </c>
      <c r="T29" s="8">
        <f>'Tav2'!T29/'Tav2'!T$36*100</f>
        <v>1.3615977152511012</v>
      </c>
      <c r="U29" s="8">
        <f>'Tav2'!U29/'Tav2'!U$36*100</f>
        <v>2.596925821065641</v>
      </c>
      <c r="V29" s="8" t="e">
        <f>'Tav2'!V29/'Tav2'!V$36*100</f>
        <v>#DIV/0!</v>
      </c>
      <c r="W29" s="8">
        <f>'Tav2'!W29/'Tav2'!W$36*100</f>
        <v>2.4432589168244601</v>
      </c>
      <c r="X29" s="8">
        <f>'Tav2'!X29/'Tav2'!X$36*100</f>
        <v>2.0536094171039569</v>
      </c>
      <c r="Y29" s="8">
        <f>'Tav2'!Y29/'Tav2'!Y$36*100</f>
        <v>2.3832857869383108</v>
      </c>
      <c r="AA29" s="8">
        <f>('Tav2'!AA29/'Tav2'!$AA$36)*100</f>
        <v>2.4837431881668728</v>
      </c>
      <c r="AB29" s="8">
        <f>('Tav2'!AB29/'Tav2'!$AB$36)*100</f>
        <v>1.8640868334119869</v>
      </c>
      <c r="AC29" s="8">
        <f>('Tav2'!AC29/'Tav2'!$AC$36)*100</f>
        <v>2.3883553450438537</v>
      </c>
      <c r="AE29" s="286">
        <f>'Tav2'!AE29/'Tav2'!AE$36*100</f>
        <v>2.9542033599197217</v>
      </c>
      <c r="AF29" s="334">
        <f>'Tav2'!AF29/'Tav2'!AF$36*100</f>
        <v>0.80146553698190981</v>
      </c>
      <c r="AG29" s="334">
        <f>'Tav2'!AG29/'Tav2'!AG$36*100</f>
        <v>2.7684354881417694</v>
      </c>
      <c r="AH29" s="334"/>
      <c r="AI29" s="334">
        <f>'Tav2'!AI29/'Tav2'!AI$36*100</f>
        <v>2.8763541277549498</v>
      </c>
      <c r="AJ29" s="334">
        <f>'Tav2'!AJ29/'Tav2'!AJ$36*100</f>
        <v>1.3311673660935879</v>
      </c>
      <c r="AK29" s="334">
        <f>'Tav2'!AK29/'Tav2'!AK$36*100</f>
        <v>2.7524993127794097</v>
      </c>
      <c r="AL29" s="334"/>
      <c r="AM29" s="334">
        <f>'Tav2'!AM29/'Tav2'!AM$36*100</f>
        <v>2.4095260539175363</v>
      </c>
      <c r="AN29" s="334">
        <f>'Tav2'!AN29/'Tav2'!AN$36*100</f>
        <v>0.43890043890043889</v>
      </c>
      <c r="AO29" s="334">
        <f>'Tav2'!AO29/'Tav2'!AO$36*100</f>
        <v>2.1755315397214754</v>
      </c>
      <c r="AP29" s="334"/>
      <c r="AQ29" s="334">
        <f t="shared" si="2"/>
        <v>-0.46682807383741354</v>
      </c>
      <c r="AR29" s="334">
        <f t="shared" si="3"/>
        <v>-0.89226692719314893</v>
      </c>
      <c r="AS29" s="334">
        <f t="shared" si="4"/>
        <v>-0.57696777305793434</v>
      </c>
      <c r="AU29" s="334">
        <f t="shared" si="5"/>
        <v>-5.3245179742353876E-3</v>
      </c>
      <c r="AV29" s="334">
        <f t="shared" si="6"/>
        <v>-1.1595434772439313</v>
      </c>
      <c r="AW29" s="334">
        <f t="shared" si="7"/>
        <v>-8.0994951832476847E-2</v>
      </c>
      <c r="AY29" s="334"/>
      <c r="AZ29" s="334"/>
      <c r="BA29" s="334"/>
      <c r="BC29" s="334"/>
      <c r="BD29" s="334"/>
      <c r="BE29" s="334"/>
    </row>
    <row r="30" spans="1:57" s="159" customFormat="1" x14ac:dyDescent="0.25">
      <c r="A30" s="225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AA30" s="160"/>
      <c r="AB30" s="160"/>
      <c r="AC30" s="160"/>
      <c r="AE30" s="286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/>
      <c r="AR30"/>
      <c r="AS30"/>
      <c r="AT30" s="304"/>
      <c r="AU30"/>
      <c r="AV30"/>
      <c r="AW30"/>
      <c r="AY30" s="334"/>
      <c r="AZ30" s="334"/>
      <c r="BA30" s="334"/>
      <c r="BC30" s="334"/>
      <c r="BD30" s="334"/>
      <c r="BE30" s="334"/>
    </row>
    <row r="31" spans="1:57" s="42" customFormat="1" x14ac:dyDescent="0.25">
      <c r="A31" s="146" t="s">
        <v>38</v>
      </c>
      <c r="C31" s="36">
        <f>'Tav2'!C31/'Tav2'!C$36*100</f>
        <v>19.473957320516249</v>
      </c>
      <c r="D31" s="36">
        <f>'Tav2'!D31/'Tav2'!D$36*100</f>
        <v>26.111951588502269</v>
      </c>
      <c r="E31" s="36">
        <f>'Tav2'!E31/'Tav2'!E$36*100</f>
        <v>20.761217250189439</v>
      </c>
      <c r="F31" s="36" t="e">
        <f>'Tav2'!F31/'Tav2'!F$36*100</f>
        <v>#DIV/0!</v>
      </c>
      <c r="G31" s="36">
        <f>'Tav2'!G31/'Tav2'!G$36*100</f>
        <v>19.848483030979143</v>
      </c>
      <c r="H31" s="36">
        <f>'Tav2'!H31/'Tav2'!H$36*100</f>
        <v>28.945070553718622</v>
      </c>
      <c r="I31" s="36">
        <f>'Tav2'!I31/'Tav2'!I$36*100</f>
        <v>21.543166696491028</v>
      </c>
      <c r="J31" s="36" t="e">
        <f>'Tav2'!J31/'Tav2'!J$36*100</f>
        <v>#DIV/0!</v>
      </c>
      <c r="K31" s="36">
        <f>'Tav2'!K31/'Tav2'!K$36*100</f>
        <v>19.926769545782076</v>
      </c>
      <c r="L31" s="36">
        <f>'Tav2'!L31/'Tav2'!L$36*100</f>
        <v>29.512126961714397</v>
      </c>
      <c r="M31" s="36">
        <f>'Tav2'!M31/'Tav2'!M$36*100</f>
        <v>21.666061725363768</v>
      </c>
      <c r="N31" s="36" t="e">
        <f>'Tav2'!N31/'Tav2'!N$36*100</f>
        <v>#DIV/0!</v>
      </c>
      <c r="O31" s="36">
        <f>'Tav2'!O31/'Tav2'!O$36*100</f>
        <v>20.313847033739712</v>
      </c>
      <c r="P31" s="36">
        <f>'Tav2'!P31/'Tav2'!P$36*100</f>
        <v>28.995256418458837</v>
      </c>
      <c r="Q31" s="36">
        <f>'Tav2'!Q31/'Tav2'!Q$36*100</f>
        <v>21.937527457593507</v>
      </c>
      <c r="R31" s="36" t="e">
        <f>'Tav2'!R31/'Tav2'!R$36*100</f>
        <v>#DIV/0!</v>
      </c>
      <c r="S31" s="36">
        <f>'Tav2'!S31/'Tav2'!S$36*100</f>
        <v>19.579542187169547</v>
      </c>
      <c r="T31" s="36">
        <f>'Tav2'!T31/'Tav2'!T$36*100</f>
        <v>26.253494499306129</v>
      </c>
      <c r="U31" s="36">
        <f>'Tav2'!U31/'Tav2'!U$36*100</f>
        <v>20.855172997045759</v>
      </c>
      <c r="V31" s="36" t="e">
        <f>'Tav2'!V31/'Tav2'!V$36*100</f>
        <v>#DIV/0!</v>
      </c>
      <c r="W31" s="36">
        <f>'Tav2'!W31/'Tav2'!W$36*100</f>
        <v>18.85883220943251</v>
      </c>
      <c r="X31" s="36">
        <f>'Tav2'!X31/'Tav2'!X$36*100</f>
        <v>29.672386895475817</v>
      </c>
      <c r="Y31" s="36">
        <f>'Tav2'!Y31/'Tav2'!Y$36*100</f>
        <v>20.523017620904991</v>
      </c>
      <c r="AA31" s="36">
        <f>('Tav2'!AA31/'Tav2'!$AA$36)*100</f>
        <v>19.569137244126942</v>
      </c>
      <c r="AB31" s="36">
        <f>('Tav2'!AB31/'Tav2'!$AB$36)*100</f>
        <v>36.506213622778041</v>
      </c>
      <c r="AC31" s="36">
        <f>('Tav2'!AC31/'Tav2'!$AC$36)*100</f>
        <v>22.176374581680637</v>
      </c>
      <c r="AE31" s="291">
        <f>'Tav2'!AE31/'Tav2'!AE$36*100</f>
        <v>20.705375525528126</v>
      </c>
      <c r="AF31" s="289">
        <f>'Tav2'!AF31/'Tav2'!AF$36*100</f>
        <v>38.575681245706434</v>
      </c>
      <c r="AG31" s="289">
        <f>'Tav2'!AG31/'Tav2'!AG$36*100</f>
        <v>22.247471653670896</v>
      </c>
      <c r="AH31" s="289"/>
      <c r="AI31" s="289">
        <f>'Tav2'!AI31/'Tav2'!AI$36*100</f>
        <v>28.810726854491474</v>
      </c>
      <c r="AJ31" s="289">
        <f>'Tav2'!AJ31/'Tav2'!AJ$36*100</f>
        <v>40.927755967690985</v>
      </c>
      <c r="AK31" s="289">
        <f>'Tav2'!AK31/'Tav2'!AK$36*100</f>
        <v>29.781970225263677</v>
      </c>
      <c r="AL31" s="289"/>
      <c r="AM31" s="289">
        <f>'Tav2'!AM31/'Tav2'!AM$36*100</f>
        <v>32.469241748518222</v>
      </c>
      <c r="AN31" s="289">
        <f>'Tav2'!AN31/'Tav2'!AN$36*100</f>
        <v>42.223542223542218</v>
      </c>
      <c r="AO31" s="289">
        <f>'Tav2'!AO31/'Tav2'!AO$36*100</f>
        <v>33.627479408468588</v>
      </c>
      <c r="AP31" s="289"/>
      <c r="AQ31" s="289">
        <f t="shared" si="2"/>
        <v>3.658514894026748</v>
      </c>
      <c r="AR31" s="289">
        <f t="shared" si="3"/>
        <v>1.2957862558512332</v>
      </c>
      <c r="AS31" s="289">
        <f t="shared" si="4"/>
        <v>3.8455091832049106</v>
      </c>
      <c r="AT31" s="279"/>
      <c r="AU31" s="289">
        <f t="shared" si="5"/>
        <v>12.995284428001973</v>
      </c>
      <c r="AV31" s="289">
        <f t="shared" si="6"/>
        <v>16.111590635039949</v>
      </c>
      <c r="AW31" s="289">
        <f t="shared" si="7"/>
        <v>12.866262158279149</v>
      </c>
      <c r="AX31"/>
      <c r="AY31" s="291"/>
      <c r="AZ31" s="291"/>
      <c r="BA31" s="291"/>
      <c r="BC31" s="334"/>
      <c r="BD31" s="334"/>
      <c r="BE31" s="334"/>
    </row>
    <row r="32" spans="1:57" s="42" customFormat="1" x14ac:dyDescent="0.25">
      <c r="A32" s="146" t="s">
        <v>39</v>
      </c>
      <c r="C32" s="36">
        <f>'Tav2'!C32/'Tav2'!C$36*100</f>
        <v>10.378491586707195</v>
      </c>
      <c r="D32" s="36">
        <f>'Tav2'!D32/'Tav2'!D$36*100</f>
        <v>7.0646207045601903</v>
      </c>
      <c r="E32" s="36">
        <f>'Tav2'!E32/'Tav2'!E$36*100</f>
        <v>9.735838871267342</v>
      </c>
      <c r="F32" s="36" t="e">
        <f>'Tav2'!F32/'Tav2'!F$36*100</f>
        <v>#DIV/0!</v>
      </c>
      <c r="G32" s="36">
        <f>'Tav2'!G32/'Tav2'!G$36*100</f>
        <v>10.085714780768221</v>
      </c>
      <c r="H32" s="36">
        <f>'Tav2'!H32/'Tav2'!H$36*100</f>
        <v>7.4203651096726126</v>
      </c>
      <c r="I32" s="36">
        <f>'Tav2'!I32/'Tav2'!I$36*100</f>
        <v>9.5891287490578208</v>
      </c>
      <c r="J32" s="36" t="e">
        <f>'Tav2'!J32/'Tav2'!J$36*100</f>
        <v>#DIV/0!</v>
      </c>
      <c r="K32" s="36">
        <f>'Tav2'!K32/'Tav2'!K$36*100</f>
        <v>9.8864373677466482</v>
      </c>
      <c r="L32" s="36">
        <f>'Tav2'!L32/'Tav2'!L$36*100</f>
        <v>7.1239465207607111</v>
      </c>
      <c r="M32" s="36">
        <f>'Tav2'!M32/'Tav2'!M$36*100</f>
        <v>9.3851750237528417</v>
      </c>
      <c r="N32" s="36" t="e">
        <f>'Tav2'!N32/'Tav2'!N$36*100</f>
        <v>#DIV/0!</v>
      </c>
      <c r="O32" s="36">
        <f>'Tav2'!O32/'Tav2'!O$36*100</f>
        <v>10.442783789125745</v>
      </c>
      <c r="P32" s="36">
        <f>'Tav2'!P32/'Tav2'!P$36*100</f>
        <v>7.1610715558764664</v>
      </c>
      <c r="Q32" s="36">
        <f>'Tav2'!Q32/'Tav2'!Q$36*100</f>
        <v>9.8290065009324898</v>
      </c>
      <c r="R32" s="36" t="e">
        <f>'Tav2'!R32/'Tav2'!R$36*100</f>
        <v>#DIV/0!</v>
      </c>
      <c r="S32" s="36">
        <f>'Tav2'!S32/'Tav2'!S$36*100</f>
        <v>10.147637865441144</v>
      </c>
      <c r="T32" s="36">
        <f>'Tav2'!T32/'Tav2'!T$36*100</f>
        <v>5.7983548198950148</v>
      </c>
      <c r="U32" s="36">
        <f>'Tav2'!U32/'Tav2'!U$36*100</f>
        <v>9.3163344346866719</v>
      </c>
      <c r="V32" s="36" t="e">
        <f>'Tav2'!V32/'Tav2'!V$36*100</f>
        <v>#DIV/0!</v>
      </c>
      <c r="W32" s="36">
        <f>'Tav2'!W32/'Tav2'!W$36*100</f>
        <v>10.238676290766128</v>
      </c>
      <c r="X32" s="36">
        <f>'Tav2'!X32/'Tav2'!X$36*100</f>
        <v>4.2008225783576796</v>
      </c>
      <c r="Y32" s="36">
        <f>'Tav2'!Y32/'Tav2'!Y$36*100</f>
        <v>9.3094168054497555</v>
      </c>
      <c r="AA32" s="36">
        <f>('Tav2'!AA32/'Tav2'!$AA$36)*100</f>
        <v>10.086092411961351</v>
      </c>
      <c r="AB32" s="36">
        <f>('Tav2'!AB32/'Tav2'!$AB$36)*100</f>
        <v>2.2557810287871636</v>
      </c>
      <c r="AC32" s="36">
        <f>('Tav2'!AC32/'Tav2'!$AC$36)*100</f>
        <v>8.8807202599754937</v>
      </c>
      <c r="AE32" s="291">
        <f>'Tav2'!AE32/'Tav2'!AE$36*100</f>
        <v>11.027872454540736</v>
      </c>
      <c r="AF32" s="289">
        <f>'Tav2'!AF32/'Tav2'!AF$36*100</f>
        <v>1.5388138310052668</v>
      </c>
      <c r="AG32" s="289">
        <f>'Tav2'!AG32/'Tav2'!AG$36*100</f>
        <v>10.209025771545779</v>
      </c>
      <c r="AH32" s="289"/>
      <c r="AI32" s="289">
        <f>'Tav2'!AI32/'Tav2'!AI$36*100</f>
        <v>9.5944006448695518</v>
      </c>
      <c r="AJ32" s="289">
        <f>'Tav2'!AJ32/'Tav2'!AJ$36*100</f>
        <v>1.6380127250575336</v>
      </c>
      <c r="AK32" s="289">
        <f>'Tav2'!AK32/'Tav2'!AK$36*100</f>
        <v>8.956654465487059</v>
      </c>
      <c r="AL32" s="289"/>
      <c r="AM32" s="289">
        <f>'Tav2'!AM32/'Tav2'!AM$36*100</f>
        <v>8.9938150014006286</v>
      </c>
      <c r="AN32" s="289">
        <f>'Tav2'!AN32/'Tav2'!AN$36*100</f>
        <v>0.9636009636009637</v>
      </c>
      <c r="AO32" s="289">
        <f>'Tav2'!AO32/'Tav2'!AO$36*100</f>
        <v>8.040297489831584</v>
      </c>
      <c r="AP32" s="289"/>
      <c r="AQ32" s="289">
        <f t="shared" si="2"/>
        <v>-0.60058564346892318</v>
      </c>
      <c r="AR32" s="289">
        <f t="shared" si="3"/>
        <v>-0.67441176145656989</v>
      </c>
      <c r="AS32" s="289">
        <f t="shared" si="4"/>
        <v>-0.91635697565547503</v>
      </c>
      <c r="AT32" s="279"/>
      <c r="AU32" s="289">
        <f t="shared" si="5"/>
        <v>-1.3846765853065666</v>
      </c>
      <c r="AV32" s="289">
        <f t="shared" si="6"/>
        <v>-6.1010197409592264</v>
      </c>
      <c r="AW32" s="289">
        <f t="shared" si="7"/>
        <v>-1.6955413814357581</v>
      </c>
      <c r="AX32"/>
      <c r="AY32" s="291"/>
      <c r="AZ32" s="291"/>
      <c r="BA32" s="291"/>
      <c r="BC32" s="334"/>
      <c r="BD32" s="334"/>
      <c r="BE32" s="334"/>
    </row>
    <row r="33" spans="1:57" s="42" customFormat="1" x14ac:dyDescent="0.25">
      <c r="A33" s="146" t="s">
        <v>23</v>
      </c>
      <c r="C33" s="36">
        <f>'Tav2'!C33/'Tav2'!C$36*100</f>
        <v>22.026698335019702</v>
      </c>
      <c r="D33" s="36">
        <f>'Tav2'!D33/'Tav2'!D$36*100</f>
        <v>35.247892803112165</v>
      </c>
      <c r="E33" s="36">
        <f>'Tav2'!E33/'Tav2'!E$36*100</f>
        <v>24.590606412156408</v>
      </c>
      <c r="F33" s="36" t="e">
        <f>'Tav2'!F33/'Tav2'!F$36*100</f>
        <v>#DIV/0!</v>
      </c>
      <c r="G33" s="36">
        <f>'Tav2'!G33/'Tav2'!G$36*100</f>
        <v>21.960763929151689</v>
      </c>
      <c r="H33" s="36">
        <f>'Tav2'!H33/'Tav2'!H$36*100</f>
        <v>30.847459600428444</v>
      </c>
      <c r="I33" s="36">
        <f>'Tav2'!I33/'Tav2'!I$36*100</f>
        <v>23.616447864304575</v>
      </c>
      <c r="J33" s="36" t="e">
        <f>'Tav2'!J33/'Tav2'!J$36*100</f>
        <v>#DIV/0!</v>
      </c>
      <c r="K33" s="36">
        <f>'Tav2'!K33/'Tav2'!K$36*100</f>
        <v>22.382891592191793</v>
      </c>
      <c r="L33" s="36">
        <f>'Tav2'!L33/'Tav2'!L$36*100</f>
        <v>31.322713968436073</v>
      </c>
      <c r="M33" s="36">
        <f>'Tav2'!M33/'Tav2'!M$36*100</f>
        <v>24.005049480640096</v>
      </c>
      <c r="N33" s="36" t="e">
        <f>'Tav2'!N33/'Tav2'!N$36*100</f>
        <v>#DIV/0!</v>
      </c>
      <c r="O33" s="36">
        <f>'Tav2'!O33/'Tav2'!O$36*100</f>
        <v>22.243272453541135</v>
      </c>
      <c r="P33" s="36">
        <f>'Tav2'!P33/'Tav2'!P$36*100</f>
        <v>35.517452541334968</v>
      </c>
      <c r="Q33" s="36">
        <f>'Tav2'!Q33/'Tav2'!Q$36*100</f>
        <v>24.72593689155255</v>
      </c>
      <c r="R33" s="36" t="e">
        <f>'Tav2'!R33/'Tav2'!R$36*100</f>
        <v>#DIV/0!</v>
      </c>
      <c r="S33" s="36">
        <f>'Tav2'!S33/'Tav2'!S$36*100</f>
        <v>21.994786456192212</v>
      </c>
      <c r="T33" s="36">
        <f>'Tav2'!T33/'Tav2'!T$36*100</f>
        <v>40.272721787574667</v>
      </c>
      <c r="U33" s="36">
        <f>'Tav2'!U33/'Tav2'!U$36*100</f>
        <v>25.488353140394683</v>
      </c>
      <c r="V33" s="36" t="e">
        <f>'Tav2'!V33/'Tav2'!V$36*100</f>
        <v>#DIV/0!</v>
      </c>
      <c r="W33" s="36">
        <f>'Tav2'!W33/'Tav2'!W$36*100</f>
        <v>21.699111026266774</v>
      </c>
      <c r="X33" s="36">
        <f>'Tav2'!X33/'Tav2'!X$36*100</f>
        <v>43.064813501630972</v>
      </c>
      <c r="Y33" s="36">
        <f>'Tav2'!Y33/'Tav2'!Y$36*100</f>
        <v>24.987285795669095</v>
      </c>
      <c r="AA33" s="36">
        <f>('Tav2'!AA33/'Tav2'!$AA$36)*100</f>
        <v>21.756079131748869</v>
      </c>
      <c r="AB33" s="36">
        <f>('Tav2'!AB33/'Tav2'!$AB$36)*100</f>
        <v>47.291175082586122</v>
      </c>
      <c r="AC33" s="36">
        <f>('Tav2'!AC33/'Tav2'!$AC$36)*100</f>
        <v>25.686867072515145</v>
      </c>
      <c r="AE33" s="291">
        <f>'Tav2'!AE33/'Tav2'!AE$36*100</f>
        <v>22.419938061212132</v>
      </c>
      <c r="AF33" s="289">
        <f>'Tav2'!AF33/'Tav2'!AF$36*100</f>
        <v>50.432791389970234</v>
      </c>
      <c r="AG33" s="289">
        <f>'Tav2'!AG33/'Tav2'!AG$36*100</f>
        <v>24.837272903320144</v>
      </c>
      <c r="AH33" s="289"/>
      <c r="AI33" s="289">
        <f>'Tav2'!AI33/'Tav2'!AI$36*100</f>
        <v>19.392092483730806</v>
      </c>
      <c r="AJ33" s="289">
        <f>'Tav2'!AJ33/'Tav2'!AJ$36*100</f>
        <v>47.010513965976266</v>
      </c>
      <c r="AK33" s="289">
        <f>'Tav2'!AK33/'Tav2'!AK$36*100</f>
        <v>21.605853672651516</v>
      </c>
      <c r="AL33" s="289"/>
      <c r="AM33" s="289">
        <f>'Tav2'!AM33/'Tav2'!AM$36*100</f>
        <v>19.035211361544516</v>
      </c>
      <c r="AN33" s="289">
        <f>'Tav2'!AN33/'Tav2'!AN$36*100</f>
        <v>52.562452562452563</v>
      </c>
      <c r="AO33" s="289">
        <f>'Tav2'!AO33/'Tav2'!AO$36*100</f>
        <v>23.016277301902022</v>
      </c>
      <c r="AP33" s="289"/>
      <c r="AQ33" s="289">
        <f t="shared" si="2"/>
        <v>-0.35688112218629087</v>
      </c>
      <c r="AR33" s="289">
        <f t="shared" si="3"/>
        <v>5.5519385964762975</v>
      </c>
      <c r="AS33" s="289">
        <f t="shared" si="4"/>
        <v>1.4104236292505057</v>
      </c>
      <c r="AT33" s="279"/>
      <c r="AU33" s="289">
        <f t="shared" si="5"/>
        <v>-2.9914869734751868</v>
      </c>
      <c r="AV33" s="289">
        <f t="shared" si="6"/>
        <v>17.314559759340398</v>
      </c>
      <c r="AW33" s="289">
        <f t="shared" si="7"/>
        <v>-1.5743291102543857</v>
      </c>
      <c r="AX33"/>
      <c r="AY33" s="291"/>
      <c r="AZ33" s="291"/>
      <c r="BA33" s="291"/>
      <c r="BC33" s="334"/>
      <c r="BD33" s="334"/>
      <c r="BE33" s="334"/>
    </row>
    <row r="34" spans="1:57" s="42" customFormat="1" x14ac:dyDescent="0.25">
      <c r="A34" s="146" t="s">
        <v>24</v>
      </c>
      <c r="C34" s="36">
        <f>'Tav2'!C34/'Tav2'!C$36*100</f>
        <v>36.022786239656917</v>
      </c>
      <c r="D34" s="36">
        <f>'Tav2'!D34/'Tav2'!D$36*100</f>
        <v>21.640803976658741</v>
      </c>
      <c r="E34" s="36">
        <f>'Tav2'!E34/'Tav2'!E$36*100</f>
        <v>33.233723168122957</v>
      </c>
      <c r="F34" s="36" t="e">
        <f>'Tav2'!F34/'Tav2'!F$36*100</f>
        <v>#DIV/0!</v>
      </c>
      <c r="G34" s="36">
        <f>'Tav2'!G34/'Tav2'!G$36*100</f>
        <v>36.472698822704622</v>
      </c>
      <c r="H34" s="36">
        <f>'Tav2'!H34/'Tav2'!H$36*100</f>
        <v>22.697107996088111</v>
      </c>
      <c r="I34" s="36">
        <f>'Tav2'!I34/'Tav2'!I$36*100</f>
        <v>33.906286433169029</v>
      </c>
      <c r="J34" s="36" t="e">
        <f>'Tav2'!J34/'Tav2'!J$36*100</f>
        <v>#DIV/0!</v>
      </c>
      <c r="K34" s="36">
        <f>'Tav2'!K34/'Tav2'!K$36*100</f>
        <v>35.883574663436612</v>
      </c>
      <c r="L34" s="36">
        <f>'Tav2'!L34/'Tav2'!L$36*100</f>
        <v>21.871185044639574</v>
      </c>
      <c r="M34" s="36">
        <f>'Tav2'!M34/'Tav2'!M$36*100</f>
        <v>33.340984061575909</v>
      </c>
      <c r="N34" s="36" t="e">
        <f>'Tav2'!N34/'Tav2'!N$36*100</f>
        <v>#DIV/0!</v>
      </c>
      <c r="O34" s="36">
        <f>'Tav2'!O34/'Tav2'!O$36*100</f>
        <v>35.224419763573891</v>
      </c>
      <c r="P34" s="36">
        <f>'Tav2'!P34/'Tav2'!P$36*100</f>
        <v>19.060240743618102</v>
      </c>
      <c r="Q34" s="36">
        <f>'Tav2'!Q34/'Tav2'!Q$36*100</f>
        <v>32.201240014837786</v>
      </c>
      <c r="R34" s="36" t="e">
        <f>'Tav2'!R34/'Tav2'!R$36*100</f>
        <v>#DIV/0!</v>
      </c>
      <c r="S34" s="36">
        <f>'Tav2'!S34/'Tav2'!S$36*100</f>
        <v>36.250288123147996</v>
      </c>
      <c r="T34" s="36">
        <f>'Tav2'!T34/'Tav2'!T$36*100</f>
        <v>18.632971983668874</v>
      </c>
      <c r="U34" s="36">
        <f>'Tav2'!U34/'Tav2'!U$36*100</f>
        <v>32.882989376649384</v>
      </c>
      <c r="V34" s="36" t="e">
        <f>'Tav2'!V34/'Tav2'!V$36*100</f>
        <v>#DIV/0!</v>
      </c>
      <c r="W34" s="36">
        <f>'Tav2'!W34/'Tav2'!W$36*100</f>
        <v>37.209974254330071</v>
      </c>
      <c r="X34" s="36">
        <f>'Tav2'!X34/'Tav2'!X$36*100</f>
        <v>14.600765848815772</v>
      </c>
      <c r="Y34" s="36">
        <f>'Tav2'!Y34/'Tav2'!Y$36*100</f>
        <v>33.730511252889343</v>
      </c>
      <c r="AA34" s="36">
        <f>('Tav2'!AA34/'Tav2'!$AA$36)*100</f>
        <v>36.973657095754916</v>
      </c>
      <c r="AB34" s="36">
        <f>('Tav2'!AB34/'Tav2'!$AB$36)*100</f>
        <v>8.3970426301714642</v>
      </c>
      <c r="AC34" s="36">
        <f>('Tav2'!AC34/'Tav2'!$AC$36)*100</f>
        <v>32.57466788711794</v>
      </c>
      <c r="AE34" s="291">
        <f>'Tav2'!AE34/'Tav2'!AE$36*100</f>
        <v>33.947386632986735</v>
      </c>
      <c r="AF34" s="289">
        <f>'Tav2'!AF34/'Tav2'!AF$36*100</f>
        <v>5.9995420196931537</v>
      </c>
      <c r="AG34" s="289">
        <f>'Tav2'!AG34/'Tav2'!AG$36*100</f>
        <v>31.535661638297285</v>
      </c>
      <c r="AH34" s="289"/>
      <c r="AI34" s="289">
        <f>'Tav2'!AI34/'Tav2'!AI$36*100</f>
        <v>32.427108113953167</v>
      </c>
      <c r="AJ34" s="289">
        <f>'Tav2'!AJ34/'Tav2'!AJ$36*100</f>
        <v>5.7082261630792841</v>
      </c>
      <c r="AK34" s="289">
        <f>'Tav2'!AK34/'Tav2'!AK$36*100</f>
        <v>30.285449731622275</v>
      </c>
      <c r="AL34" s="289"/>
      <c r="AM34" s="289">
        <f>'Tav2'!AM34/'Tav2'!AM$36*100</f>
        <v>29.882747366595673</v>
      </c>
      <c r="AN34" s="289">
        <f>'Tav2'!AN34/'Tav2'!AN$36*100</f>
        <v>2.5905025905025907</v>
      </c>
      <c r="AO34" s="289">
        <f>'Tav2'!AO34/'Tav2'!AO$36*100</f>
        <v>26.642032585951519</v>
      </c>
      <c r="AP34" s="289"/>
      <c r="AQ34" s="289">
        <f t="shared" si="2"/>
        <v>-2.5443607473574943</v>
      </c>
      <c r="AR34" s="289">
        <f t="shared" si="3"/>
        <v>-3.1177235725766934</v>
      </c>
      <c r="AS34" s="289">
        <f t="shared" si="4"/>
        <v>-3.6434171456707567</v>
      </c>
      <c r="AT34" s="279"/>
      <c r="AU34" s="289">
        <f t="shared" si="5"/>
        <v>-6.1400388730612434</v>
      </c>
      <c r="AV34" s="289">
        <f t="shared" si="6"/>
        <v>-19.05030138615615</v>
      </c>
      <c r="AW34" s="289">
        <f t="shared" si="7"/>
        <v>-6.591690582171438</v>
      </c>
      <c r="AX34"/>
      <c r="AY34" s="291"/>
      <c r="AZ34" s="291"/>
      <c r="BA34" s="291"/>
      <c r="BC34" s="334"/>
      <c r="BD34" s="334"/>
      <c r="BE34" s="334"/>
    </row>
    <row r="35" spans="1:57" s="42" customFormat="1" x14ac:dyDescent="0.25">
      <c r="A35" s="146" t="s">
        <v>25</v>
      </c>
      <c r="C35" s="36">
        <f>'Tav2'!C35/'Tav2'!C$36*100</f>
        <v>12.098066518099941</v>
      </c>
      <c r="D35" s="36">
        <f>'Tav2'!D35/'Tav2'!D$36*100</f>
        <v>9.9347309271666315</v>
      </c>
      <c r="E35" s="36">
        <f>'Tav2'!E35/'Tav2'!E$36*100</f>
        <v>11.678614298263849</v>
      </c>
      <c r="F35" s="36" t="e">
        <f>'Tav2'!F35/'Tav2'!F$36*100</f>
        <v>#DIV/0!</v>
      </c>
      <c r="G35" s="36">
        <f>'Tav2'!G35/'Tav2'!G$36*100</f>
        <v>11.632339436396327</v>
      </c>
      <c r="H35" s="36">
        <f>'Tav2'!H35/'Tav2'!H$36*100</f>
        <v>10.089996740092209</v>
      </c>
      <c r="I35" s="36">
        <f>'Tav2'!I35/'Tav2'!I$36*100</f>
        <v>11.344970256977545</v>
      </c>
      <c r="J35" s="36" t="e">
        <f>'Tav2'!J35/'Tav2'!J$36*100</f>
        <v>#DIV/0!</v>
      </c>
      <c r="K35" s="36">
        <f>'Tav2'!K35/'Tav2'!K$36*100</f>
        <v>11.920326830842868</v>
      </c>
      <c r="L35" s="36">
        <f>'Tav2'!L35/'Tav2'!L$36*100</f>
        <v>10.170027504449248</v>
      </c>
      <c r="M35" s="36">
        <f>'Tav2'!M35/'Tav2'!M$36*100</f>
        <v>11.602729708667384</v>
      </c>
      <c r="N35" s="36" t="e">
        <f>'Tav2'!N35/'Tav2'!N$36*100</f>
        <v>#DIV/0!</v>
      </c>
      <c r="O35" s="36">
        <f>'Tav2'!O35/'Tav2'!O$36*100</f>
        <v>11.775676960019513</v>
      </c>
      <c r="P35" s="36">
        <f>'Tav2'!P35/'Tav2'!P$36*100</f>
        <v>9.2659787407116294</v>
      </c>
      <c r="Q35" s="36">
        <f>'Tav2'!Q35/'Tav2'!Q$36*100</f>
        <v>11.306289135083668</v>
      </c>
      <c r="R35" s="36" t="e">
        <f>'Tav2'!R35/'Tav2'!R$36*100</f>
        <v>#DIV/0!</v>
      </c>
      <c r="S35" s="36">
        <f>'Tav2'!S35/'Tav2'!S$36*100</f>
        <v>12.027745368049104</v>
      </c>
      <c r="T35" s="36">
        <f>'Tav2'!T35/'Tav2'!T$36*100</f>
        <v>9.0424569095553196</v>
      </c>
      <c r="U35" s="36">
        <f>'Tav2'!U35/'Tav2'!U$36*100</f>
        <v>11.4571500512235</v>
      </c>
      <c r="V35" s="36" t="e">
        <f>'Tav2'!V35/'Tav2'!V$36*100</f>
        <v>#DIV/0!</v>
      </c>
      <c r="W35" s="36">
        <f>'Tav2'!W35/'Tav2'!W$36*100</f>
        <v>11.993406219204514</v>
      </c>
      <c r="X35" s="36">
        <f>'Tav2'!X35/'Tav2'!X$36*100</f>
        <v>8.4612111757197557</v>
      </c>
      <c r="Y35" s="36">
        <f>'Tav2'!Y35/'Tav2'!Y$36*100</f>
        <v>11.449768525086816</v>
      </c>
      <c r="AA35" s="36">
        <f>('Tav2'!AA35/'Tav2'!$AA$36)*100</f>
        <v>11.615034116407932</v>
      </c>
      <c r="AB35" s="36">
        <f>('Tav2'!AB35/'Tav2'!$AB$36)*100</f>
        <v>5.5497876356772062</v>
      </c>
      <c r="AC35" s="36">
        <f>('Tav2'!AC35/'Tav2'!$AC$36)*100</f>
        <v>10.681370198710777</v>
      </c>
      <c r="AE35" s="291">
        <f>'Tav2'!AE35/'Tav2'!AE$36*100</f>
        <v>11.899427325732278</v>
      </c>
      <c r="AF35" s="289">
        <f>'Tav2'!AF35/'Tav2'!AF$36*100</f>
        <v>3.4531715136249144</v>
      </c>
      <c r="AG35" s="289">
        <f>'Tav2'!AG35/'Tav2'!AG$36*100</f>
        <v>11.170568033165896</v>
      </c>
      <c r="AH35" s="289"/>
      <c r="AI35" s="289">
        <f>'Tav2'!AI35/'Tav2'!AI$36*100</f>
        <v>9.775671902954997</v>
      </c>
      <c r="AJ35" s="289">
        <f>'Tav2'!AJ35/'Tav2'!AJ$36*100</f>
        <v>4.7154911781959292</v>
      </c>
      <c r="AK35" s="289">
        <f>'Tav2'!AK35/'Tav2'!AK$36*100</f>
        <v>9.370071904975477</v>
      </c>
      <c r="AL35" s="289"/>
      <c r="AM35" s="289">
        <f>'Tav2'!AM35/'Tav2'!AM$36*100</f>
        <v>9.6189845219409591</v>
      </c>
      <c r="AN35" s="289">
        <f>'Tav2'!AN35/'Tav2'!AN$36*100</f>
        <v>1.6599016599016598</v>
      </c>
      <c r="AO35" s="289">
        <f>'Tav2'!AO35/'Tav2'!AO$36*100</f>
        <v>8.6739132138462871</v>
      </c>
      <c r="AP35" s="289"/>
      <c r="AQ35" s="289">
        <f t="shared" si="2"/>
        <v>-0.1566873810140379</v>
      </c>
      <c r="AR35" s="289">
        <f t="shared" si="3"/>
        <v>-3.0555895182942692</v>
      </c>
      <c r="AS35" s="289">
        <f t="shared" si="4"/>
        <v>-0.69615869112918993</v>
      </c>
      <c r="AT35" s="279"/>
      <c r="AU35" s="289">
        <f t="shared" si="5"/>
        <v>-2.4790819961589818</v>
      </c>
      <c r="AV35" s="289">
        <f t="shared" si="6"/>
        <v>-8.2748292672649715</v>
      </c>
      <c r="AW35" s="289">
        <f t="shared" si="7"/>
        <v>-3.0047010844175617</v>
      </c>
      <c r="AX35"/>
      <c r="AY35" s="291"/>
      <c r="AZ35" s="291"/>
      <c r="BA35" s="291"/>
      <c r="BC35" s="334"/>
      <c r="BD35" s="334"/>
      <c r="BE35" s="334"/>
    </row>
    <row r="36" spans="1:57" s="42" customFormat="1" x14ac:dyDescent="0.25">
      <c r="A36" s="252" t="s">
        <v>77</v>
      </c>
      <c r="B36" s="252"/>
      <c r="C36" s="92">
        <f>'Tav2'!C36/'Tav2'!C$36*100</f>
        <v>100</v>
      </c>
      <c r="D36" s="92">
        <f>'Tav2'!D36/'Tav2'!D$36*100</f>
        <v>100</v>
      </c>
      <c r="E36" s="92">
        <f>'Tav2'!E36/'Tav2'!E$36*100</f>
        <v>100</v>
      </c>
      <c r="F36" s="92" t="e">
        <f>'Tav2'!F36/'Tav2'!F$36*100</f>
        <v>#DIV/0!</v>
      </c>
      <c r="G36" s="92">
        <f>'Tav2'!G36/'Tav2'!G$36*100</f>
        <v>100</v>
      </c>
      <c r="H36" s="92">
        <f>'Tav2'!H36/'Tav2'!H$36*100</f>
        <v>100</v>
      </c>
      <c r="I36" s="92">
        <f>'Tav2'!I36/'Tav2'!I$36*100</f>
        <v>100</v>
      </c>
      <c r="J36" s="92" t="e">
        <f>'Tav2'!J36/'Tav2'!J$36*100</f>
        <v>#DIV/0!</v>
      </c>
      <c r="K36" s="92">
        <f>'Tav2'!K36/'Tav2'!K$36*100</f>
        <v>100</v>
      </c>
      <c r="L36" s="92">
        <f>'Tav2'!L36/'Tav2'!L$36*100</f>
        <v>100</v>
      </c>
      <c r="M36" s="92">
        <f>'Tav2'!M36/'Tav2'!M$36*100</f>
        <v>100</v>
      </c>
      <c r="N36" s="92" t="e">
        <f>'Tav2'!N36/'Tav2'!N$36*100</f>
        <v>#DIV/0!</v>
      </c>
      <c r="O36" s="92">
        <f>'Tav2'!O36/'Tav2'!O$36*100</f>
        <v>100</v>
      </c>
      <c r="P36" s="92">
        <f>'Tav2'!P36/'Tav2'!P$36*100</f>
        <v>100</v>
      </c>
      <c r="Q36" s="92">
        <f>'Tav2'!Q36/'Tav2'!Q$36*100</f>
        <v>100</v>
      </c>
      <c r="R36" s="92" t="e">
        <f>'Tav2'!R36/'Tav2'!R$36*100</f>
        <v>#DIV/0!</v>
      </c>
      <c r="S36" s="92">
        <f>'Tav2'!S36/'Tav2'!S$36*100</f>
        <v>100</v>
      </c>
      <c r="T36" s="92">
        <f>'Tav2'!T36/'Tav2'!T$36*100</f>
        <v>100</v>
      </c>
      <c r="U36" s="92">
        <f>'Tav2'!U36/'Tav2'!U$36*100</f>
        <v>100</v>
      </c>
      <c r="V36" s="92" t="e">
        <f>'Tav2'!V36/'Tav2'!V$36*100</f>
        <v>#DIV/0!</v>
      </c>
      <c r="W36" s="92">
        <f>'Tav2'!W36/'Tav2'!W$36*100</f>
        <v>100</v>
      </c>
      <c r="X36" s="92">
        <f>'Tav2'!X36/'Tav2'!X$36*100</f>
        <v>100</v>
      </c>
      <c r="Y36" s="92">
        <f>'Tav2'!Y36/'Tav2'!Y$36*100</f>
        <v>100</v>
      </c>
      <c r="Z36" s="252"/>
      <c r="AA36" s="92">
        <f>('Tav2'!AA36/'Tav2'!$AA$36)*100</f>
        <v>100</v>
      </c>
      <c r="AB36" s="92">
        <f>('Tav2'!AB36/'Tav2'!$AB$36)*100</f>
        <v>100</v>
      </c>
      <c r="AC36" s="92">
        <f>('Tav2'!AC36/'Tav2'!$AC$36)*100</f>
        <v>100</v>
      </c>
      <c r="AD36" s="252"/>
      <c r="AE36" s="291">
        <f>'Tav2'!AE36/'Tav2'!AE$36*100</f>
        <v>100</v>
      </c>
      <c r="AF36" s="289">
        <f>'Tav2'!AF36/'Tav2'!AF$36*100</f>
        <v>100</v>
      </c>
      <c r="AG36" s="289">
        <f>'Tav2'!AG36/'Tav2'!AG$36*100</f>
        <v>100</v>
      </c>
      <c r="AH36" s="289"/>
      <c r="AI36" s="289">
        <f>'Tav2'!AI36/'Tav2'!AI$36*100</f>
        <v>100</v>
      </c>
      <c r="AJ36" s="289">
        <f>'Tav2'!AJ36/'Tav2'!AJ$36*100</f>
        <v>100</v>
      </c>
      <c r="AK36" s="289">
        <f>'Tav2'!AK36/'Tav2'!AK$36*100</f>
        <v>100</v>
      </c>
      <c r="AL36" s="289"/>
      <c r="AM36" s="289">
        <f>'Tav2'!AM36/'Tav2'!AM$36*100</f>
        <v>100</v>
      </c>
      <c r="AN36" s="289">
        <f>'Tav2'!AN36/'Tav2'!AN$36*100</f>
        <v>100</v>
      </c>
      <c r="AO36" s="289">
        <f>'Tav2'!AO36/'Tav2'!AO$36*100</f>
        <v>100</v>
      </c>
      <c r="AP36" s="289"/>
      <c r="AQ36" s="289">
        <f t="shared" si="2"/>
        <v>0</v>
      </c>
      <c r="AR36" s="289">
        <f t="shared" si="3"/>
        <v>0</v>
      </c>
      <c r="AS36" s="289">
        <f t="shared" si="4"/>
        <v>0</v>
      </c>
      <c r="AT36" s="252"/>
      <c r="AU36" s="289">
        <f t="shared" si="5"/>
        <v>0</v>
      </c>
      <c r="AV36" s="289">
        <f t="shared" si="6"/>
        <v>0</v>
      </c>
      <c r="AW36" s="289">
        <f t="shared" si="7"/>
        <v>0</v>
      </c>
      <c r="AX36"/>
      <c r="AY36" s="291"/>
      <c r="AZ36" s="291"/>
      <c r="BA36" s="291"/>
      <c r="BC36" s="334"/>
      <c r="BD36" s="334"/>
      <c r="BE36" s="334"/>
    </row>
    <row r="37" spans="1:57" s="252" customFormat="1" x14ac:dyDescent="0.25">
      <c r="A37" s="80"/>
      <c r="B37" s="80"/>
      <c r="C37" s="81"/>
      <c r="D37" s="81"/>
      <c r="E37" s="81"/>
      <c r="F37" s="82"/>
      <c r="G37" s="81"/>
      <c r="H37" s="81"/>
      <c r="I37" s="81"/>
      <c r="J37" s="82"/>
      <c r="K37" s="81"/>
      <c r="L37" s="81"/>
      <c r="M37" s="81"/>
      <c r="N37" s="82"/>
      <c r="O37" s="81"/>
      <c r="P37" s="81"/>
      <c r="Q37" s="81"/>
      <c r="R37" s="81"/>
      <c r="S37" s="81"/>
      <c r="T37" s="81"/>
      <c r="U37" s="81"/>
      <c r="V37" s="82"/>
      <c r="W37" s="81"/>
      <c r="X37" s="81"/>
      <c r="Y37" s="81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3"/>
      <c r="AV37" s="83"/>
      <c r="AW37" s="83"/>
      <c r="AX37" s="326"/>
    </row>
    <row r="38" spans="1:57" ht="6" customHeight="1" x14ac:dyDescent="0.25">
      <c r="O38" s="7"/>
      <c r="Q38" s="7"/>
    </row>
    <row r="39" spans="1:57" customFormat="1" x14ac:dyDescent="0.25">
      <c r="A39" s="50" t="s">
        <v>531</v>
      </c>
      <c r="AE39" s="304"/>
      <c r="AF39" s="387"/>
      <c r="AG39" s="387"/>
      <c r="AH39" s="456"/>
      <c r="AI39" s="456"/>
      <c r="AJ39" s="456"/>
      <c r="AK39" s="456"/>
      <c r="AL39" s="456"/>
      <c r="AM39" s="456"/>
      <c r="AN39" s="456"/>
      <c r="AO39" s="456"/>
      <c r="AP39" s="456"/>
      <c r="AQ39" s="304"/>
      <c r="AR39" s="304"/>
      <c r="AS39" s="304"/>
      <c r="AT39" s="304"/>
      <c r="AU39" s="304"/>
      <c r="AV39" s="304"/>
      <c r="AW39" s="304"/>
    </row>
    <row r="40" spans="1:57" customFormat="1" x14ac:dyDescent="0.25">
      <c r="AE40" s="304"/>
      <c r="AF40" s="387"/>
      <c r="AG40" s="387"/>
      <c r="AH40" s="456"/>
      <c r="AI40" s="456"/>
      <c r="AJ40" s="456"/>
      <c r="AK40" s="456"/>
      <c r="AL40" s="456"/>
      <c r="AM40" s="456"/>
      <c r="AN40" s="456"/>
      <c r="AO40" s="456"/>
      <c r="AP40" s="456"/>
      <c r="AQ40" s="304"/>
      <c r="AR40" s="304"/>
      <c r="AS40" s="304"/>
      <c r="AT40" s="304"/>
      <c r="AU40" s="304"/>
      <c r="AV40" s="304"/>
      <c r="AW40" s="304"/>
    </row>
  </sheetData>
  <mergeCells count="14">
    <mergeCell ref="A4:A6"/>
    <mergeCell ref="C4:AC4"/>
    <mergeCell ref="AU4:AW5"/>
    <mergeCell ref="C5:E5"/>
    <mergeCell ref="G5:I5"/>
    <mergeCell ref="K5:M5"/>
    <mergeCell ref="O5:Q5"/>
    <mergeCell ref="S5:U5"/>
    <mergeCell ref="W5:Y5"/>
    <mergeCell ref="AA5:AC5"/>
    <mergeCell ref="AQ4:AS5"/>
    <mergeCell ref="AE5:AG5"/>
    <mergeCell ref="AI5:AK5"/>
    <mergeCell ref="AM5:AO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96" zoomScaleNormal="96" workbookViewId="0"/>
  </sheetViews>
  <sheetFormatPr defaultColWidth="8.85546875" defaultRowHeight="15" x14ac:dyDescent="0.25"/>
  <cols>
    <col min="1" max="1" width="14.140625" style="324" customWidth="1"/>
    <col min="2" max="2" width="10.7109375" style="324" customWidth="1"/>
    <col min="3" max="3" width="11.140625" style="324" customWidth="1"/>
    <col min="4" max="4" width="10.7109375" style="324" customWidth="1"/>
    <col min="5" max="5" width="10.28515625" style="324" customWidth="1"/>
    <col min="6" max="6" width="8.85546875" style="324"/>
    <col min="7" max="7" width="11.42578125" style="324" bestFit="1" customWidth="1"/>
    <col min="8" max="16384" width="8.85546875" style="324"/>
  </cols>
  <sheetData>
    <row r="1" spans="1:16" x14ac:dyDescent="0.25">
      <c r="A1" s="324" t="s">
        <v>577</v>
      </c>
    </row>
    <row r="2" spans="1:16" x14ac:dyDescent="0.25">
      <c r="A2" s="319" t="s">
        <v>376</v>
      </c>
    </row>
    <row r="3" spans="1:16" x14ac:dyDescent="0.25">
      <c r="A3" s="456"/>
      <c r="F3" s="325"/>
      <c r="G3" s="325"/>
    </row>
    <row r="4" spans="1:16" x14ac:dyDescent="0.25">
      <c r="A4" s="735" t="s">
        <v>113</v>
      </c>
      <c r="B4" s="684" t="s">
        <v>105</v>
      </c>
      <c r="C4" s="684"/>
      <c r="D4" s="684"/>
      <c r="E4" s="684"/>
      <c r="F4" s="738" t="s">
        <v>0</v>
      </c>
      <c r="G4" s="738"/>
    </row>
    <row r="5" spans="1:16" x14ac:dyDescent="0.25">
      <c r="A5" s="736"/>
      <c r="B5" s="684" t="s">
        <v>164</v>
      </c>
      <c r="C5" s="684"/>
      <c r="D5" s="684"/>
      <c r="E5" s="684"/>
      <c r="F5" s="738"/>
      <c r="G5" s="738"/>
    </row>
    <row r="6" spans="1:16" x14ac:dyDescent="0.25">
      <c r="A6" s="737"/>
      <c r="B6" s="687">
        <v>1</v>
      </c>
      <c r="C6" s="687"/>
      <c r="D6" s="687" t="s">
        <v>163</v>
      </c>
      <c r="E6" s="687"/>
      <c r="F6" s="713"/>
      <c r="G6" s="713"/>
    </row>
    <row r="7" spans="1:16" x14ac:dyDescent="0.25">
      <c r="A7" s="307"/>
      <c r="B7" s="304" t="s">
        <v>115</v>
      </c>
      <c r="C7" s="304" t="s">
        <v>116</v>
      </c>
      <c r="D7" s="304" t="s">
        <v>115</v>
      </c>
      <c r="E7" s="304" t="s">
        <v>116</v>
      </c>
      <c r="F7" s="304" t="s">
        <v>115</v>
      </c>
      <c r="G7" s="304" t="s">
        <v>116</v>
      </c>
    </row>
    <row r="8" spans="1:16" x14ac:dyDescent="0.25">
      <c r="A8" s="314">
        <v>2013</v>
      </c>
      <c r="B8" s="213">
        <v>183200</v>
      </c>
      <c r="C8" s="350">
        <f>B8/$F8*100</f>
        <v>95.779831862478559</v>
      </c>
      <c r="D8" s="213">
        <v>8072</v>
      </c>
      <c r="E8" s="350">
        <f t="shared" ref="E8:E17" si="0">D8/$F8*100</f>
        <v>4.2201681375214362</v>
      </c>
      <c r="F8" s="213">
        <f t="shared" ref="F8:F14" si="1">B8+D8</f>
        <v>191272</v>
      </c>
      <c r="G8" s="286">
        <f t="shared" ref="G8:G17" si="2">F8/$F8*100</f>
        <v>100</v>
      </c>
      <c r="P8" s="331"/>
    </row>
    <row r="9" spans="1:16" ht="15" customHeight="1" x14ac:dyDescent="0.25">
      <c r="A9" s="314">
        <v>2014</v>
      </c>
      <c r="B9" s="213">
        <v>155183</v>
      </c>
      <c r="C9" s="350">
        <f t="shared" ref="C9:C17" si="3">B9/F9*100</f>
        <v>96.563289485146782</v>
      </c>
      <c r="D9" s="213">
        <v>5523</v>
      </c>
      <c r="E9" s="350">
        <f t="shared" si="0"/>
        <v>3.4367105148532104</v>
      </c>
      <c r="F9" s="213">
        <f t="shared" si="1"/>
        <v>160706</v>
      </c>
      <c r="G9" s="286">
        <f t="shared" si="2"/>
        <v>100</v>
      </c>
      <c r="P9" s="331"/>
    </row>
    <row r="10" spans="1:16" x14ac:dyDescent="0.25">
      <c r="A10" s="314">
        <v>2015</v>
      </c>
      <c r="B10" s="213">
        <v>136909</v>
      </c>
      <c r="C10" s="350">
        <f t="shared" si="3"/>
        <v>96.856097854308004</v>
      </c>
      <c r="D10" s="213">
        <v>4444</v>
      </c>
      <c r="E10" s="350">
        <f t="shared" si="0"/>
        <v>3.1439021456919911</v>
      </c>
      <c r="F10" s="213">
        <f t="shared" si="1"/>
        <v>141353</v>
      </c>
      <c r="G10" s="286">
        <f t="shared" si="2"/>
        <v>100</v>
      </c>
      <c r="P10" s="331"/>
    </row>
    <row r="11" spans="1:16" x14ac:dyDescent="0.25">
      <c r="A11" s="314">
        <v>2016</v>
      </c>
      <c r="B11" s="213">
        <v>116655</v>
      </c>
      <c r="C11" s="350">
        <f t="shared" si="3"/>
        <v>96.797079201759118</v>
      </c>
      <c r="D11" s="213">
        <v>3860</v>
      </c>
      <c r="E11" s="350">
        <f t="shared" si="0"/>
        <v>3.2029207982408834</v>
      </c>
      <c r="F11" s="213">
        <f t="shared" si="1"/>
        <v>120515</v>
      </c>
      <c r="G11" s="286">
        <f t="shared" si="2"/>
        <v>100</v>
      </c>
      <c r="P11" s="331"/>
    </row>
    <row r="12" spans="1:16" x14ac:dyDescent="0.25">
      <c r="A12" s="314">
        <v>2017</v>
      </c>
      <c r="B12" s="213">
        <v>106411</v>
      </c>
      <c r="C12" s="350">
        <f t="shared" si="3"/>
        <v>96.77422288510158</v>
      </c>
      <c r="D12" s="213">
        <v>3547</v>
      </c>
      <c r="E12" s="350">
        <f t="shared" si="0"/>
        <v>3.2257771148984156</v>
      </c>
      <c r="F12" s="213">
        <f t="shared" si="1"/>
        <v>109958</v>
      </c>
      <c r="G12" s="286">
        <f t="shared" si="2"/>
        <v>100</v>
      </c>
      <c r="P12" s="331"/>
    </row>
    <row r="13" spans="1:16" x14ac:dyDescent="0.25">
      <c r="A13" s="314">
        <v>2018</v>
      </c>
      <c r="B13" s="213">
        <v>99845</v>
      </c>
      <c r="C13" s="350">
        <f t="shared" si="3"/>
        <v>97.303434296183681</v>
      </c>
      <c r="D13" s="213">
        <v>2767</v>
      </c>
      <c r="E13" s="350">
        <f t="shared" si="0"/>
        <v>2.6965657038163178</v>
      </c>
      <c r="F13" s="213">
        <f t="shared" si="1"/>
        <v>102612</v>
      </c>
      <c r="G13" s="286">
        <f t="shared" si="2"/>
        <v>100</v>
      </c>
      <c r="P13" s="331"/>
    </row>
    <row r="14" spans="1:16" x14ac:dyDescent="0.25">
      <c r="A14" s="314">
        <v>2019</v>
      </c>
      <c r="B14" s="213">
        <v>94562</v>
      </c>
      <c r="C14" s="350">
        <f t="shared" si="3"/>
        <v>98.225823205567679</v>
      </c>
      <c r="D14" s="213">
        <v>1708</v>
      </c>
      <c r="E14" s="350">
        <f t="shared" si="0"/>
        <v>1.7741767944323257</v>
      </c>
      <c r="F14" s="213">
        <f t="shared" si="1"/>
        <v>96270</v>
      </c>
      <c r="G14" s="286">
        <f t="shared" si="2"/>
        <v>100</v>
      </c>
      <c r="P14" s="331"/>
    </row>
    <row r="15" spans="1:16" x14ac:dyDescent="0.25">
      <c r="A15" s="314">
        <v>2020</v>
      </c>
      <c r="B15" s="213">
        <v>68407</v>
      </c>
      <c r="C15" s="350">
        <f t="shared" si="3"/>
        <v>98.97705240616952</v>
      </c>
      <c r="D15" s="213">
        <v>707</v>
      </c>
      <c r="E15" s="350">
        <f t="shared" si="0"/>
        <v>1.0229475938304831</v>
      </c>
      <c r="F15" s="213">
        <v>69114</v>
      </c>
      <c r="G15" s="286">
        <f t="shared" si="2"/>
        <v>100</v>
      </c>
      <c r="P15" s="331"/>
    </row>
    <row r="16" spans="1:16" s="456" customFormat="1" x14ac:dyDescent="0.25">
      <c r="A16" s="314">
        <v>2021</v>
      </c>
      <c r="B16" s="213">
        <v>59799</v>
      </c>
      <c r="C16" s="350">
        <f t="shared" si="3"/>
        <v>97.324349397002095</v>
      </c>
      <c r="D16" s="213">
        <v>1644</v>
      </c>
      <c r="E16" s="350">
        <f t="shared" si="0"/>
        <v>2.6756506029979006</v>
      </c>
      <c r="F16" s="213">
        <f>B16+D16</f>
        <v>61443</v>
      </c>
      <c r="G16" s="286">
        <f t="shared" si="2"/>
        <v>100</v>
      </c>
      <c r="P16" s="331"/>
    </row>
    <row r="17" spans="1:16" s="456" customFormat="1" x14ac:dyDescent="0.25">
      <c r="A17" s="314">
        <v>2022</v>
      </c>
      <c r="B17" s="213">
        <v>49845</v>
      </c>
      <c r="C17" s="350">
        <f t="shared" si="3"/>
        <v>99.101338051971283</v>
      </c>
      <c r="D17" s="213">
        <v>452</v>
      </c>
      <c r="E17" s="350">
        <f t="shared" si="0"/>
        <v>0.89866194802870947</v>
      </c>
      <c r="F17" s="213">
        <f>B17+D17</f>
        <v>50297</v>
      </c>
      <c r="G17" s="286">
        <f t="shared" si="2"/>
        <v>100</v>
      </c>
      <c r="P17" s="331"/>
    </row>
    <row r="18" spans="1:16" s="419" customFormat="1" x14ac:dyDescent="0.25">
      <c r="A18" s="314"/>
      <c r="B18" s="213"/>
      <c r="C18" s="350"/>
      <c r="D18" s="213"/>
      <c r="E18" s="350"/>
      <c r="F18" s="213"/>
      <c r="G18" s="286"/>
      <c r="P18" s="331"/>
    </row>
    <row r="19" spans="1:16" x14ac:dyDescent="0.25">
      <c r="A19" s="314" t="s">
        <v>375</v>
      </c>
      <c r="B19" s="51">
        <f>(B17-B16)/B16*100</f>
        <v>-16.645763307078713</v>
      </c>
      <c r="C19" s="51">
        <f t="shared" ref="C19:G19" si="4">(C17-C16)/C16*100</f>
        <v>1.8258418021584275</v>
      </c>
      <c r="D19" s="51">
        <f t="shared" si="4"/>
        <v>-72.506082725060821</v>
      </c>
      <c r="E19" s="51">
        <f t="shared" si="4"/>
        <v>-66.41332963945986</v>
      </c>
      <c r="F19" s="51">
        <f t="shared" si="4"/>
        <v>-18.140390280422505</v>
      </c>
      <c r="G19" s="51">
        <f t="shared" si="4"/>
        <v>0</v>
      </c>
      <c r="P19" s="331"/>
    </row>
    <row r="20" spans="1:16" s="326" customFormat="1" ht="14.25" customHeight="1" x14ac:dyDescent="0.25">
      <c r="A20" s="325"/>
      <c r="B20" s="325"/>
      <c r="C20" s="325"/>
      <c r="D20" s="325"/>
      <c r="E20" s="325"/>
      <c r="F20" s="325"/>
      <c r="G20" s="325"/>
    </row>
    <row r="21" spans="1:16" s="326" customFormat="1" ht="6" customHeight="1" x14ac:dyDescent="0.25">
      <c r="B21" s="324"/>
      <c r="C21" s="324"/>
      <c r="D21" s="324"/>
      <c r="E21" s="324"/>
    </row>
    <row r="22" spans="1:16" s="326" customFormat="1" ht="12.75" customHeight="1" x14ac:dyDescent="0.25">
      <c r="A22" s="50" t="s">
        <v>534</v>
      </c>
      <c r="F22" s="353"/>
    </row>
    <row r="23" spans="1:16" s="326" customFormat="1" ht="38.25" customHeight="1" x14ac:dyDescent="0.25">
      <c r="A23" s="685" t="s">
        <v>499</v>
      </c>
      <c r="B23" s="685"/>
      <c r="C23" s="685"/>
      <c r="D23" s="685"/>
      <c r="E23" s="685"/>
      <c r="F23" s="685"/>
      <c r="G23" s="685"/>
      <c r="H23" s="652"/>
      <c r="I23" s="652"/>
    </row>
    <row r="24" spans="1:16" s="326" customFormat="1" ht="15" customHeight="1" x14ac:dyDescent="0.25"/>
  </sheetData>
  <mergeCells count="7">
    <mergeCell ref="A23:G23"/>
    <mergeCell ref="A4:A6"/>
    <mergeCell ref="B6:C6"/>
    <mergeCell ref="D6:E6"/>
    <mergeCell ref="F4:G6"/>
    <mergeCell ref="B5:E5"/>
    <mergeCell ref="B4:E4"/>
  </mergeCells>
  <pageMargins left="0.7" right="0.7" top="0.75" bottom="0.75" header="0.3" footer="0.3"/>
  <pageSetup paperSize="9" orientation="portrait" horizontalDpi="200" verticalDpi="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Normal="100" workbookViewId="0"/>
  </sheetViews>
  <sheetFormatPr defaultRowHeight="15" x14ac:dyDescent="0.25"/>
  <cols>
    <col min="1" max="1" width="35" customWidth="1"/>
    <col min="2" max="10" width="10.5703125" bestFit="1" customWidth="1"/>
    <col min="11" max="11" width="10.5703125" customWidth="1"/>
    <col min="12" max="12" width="13.28515625" customWidth="1"/>
  </cols>
  <sheetData>
    <row r="1" spans="1:37" x14ac:dyDescent="0.25">
      <c r="A1" s="387" t="s">
        <v>578</v>
      </c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</row>
    <row r="2" spans="1:37" s="387" customFormat="1" x14ac:dyDescent="0.25">
      <c r="A2" s="319" t="s">
        <v>346</v>
      </c>
      <c r="H2"/>
      <c r="I2"/>
      <c r="J2"/>
    </row>
    <row r="3" spans="1:37" s="387" customForma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37" s="387" customFormat="1" ht="15" customHeight="1" x14ac:dyDescent="0.25">
      <c r="A4" s="691" t="s">
        <v>111</v>
      </c>
      <c r="B4" s="679" t="s">
        <v>166</v>
      </c>
      <c r="C4" s="679"/>
      <c r="D4" s="679"/>
      <c r="E4" s="679"/>
      <c r="F4" s="679"/>
      <c r="G4" s="679"/>
      <c r="H4" s="679"/>
      <c r="I4" s="679"/>
      <c r="J4" s="679"/>
      <c r="K4" s="679"/>
      <c r="L4" s="676" t="s">
        <v>377</v>
      </c>
    </row>
    <row r="5" spans="1:37" s="387" customFormat="1" x14ac:dyDescent="0.25">
      <c r="A5" s="739"/>
      <c r="B5" s="679" t="s">
        <v>113</v>
      </c>
      <c r="C5" s="679"/>
      <c r="D5" s="679"/>
      <c r="E5" s="679"/>
      <c r="F5" s="679"/>
      <c r="G5" s="679"/>
      <c r="H5" s="679"/>
      <c r="I5" s="679"/>
      <c r="J5" s="679"/>
      <c r="K5" s="679"/>
      <c r="L5" s="740"/>
    </row>
    <row r="6" spans="1:37" s="387" customFormat="1" x14ac:dyDescent="0.25">
      <c r="A6" s="692"/>
      <c r="B6" s="100">
        <v>2013</v>
      </c>
      <c r="C6" s="100">
        <v>2014</v>
      </c>
      <c r="D6" s="100">
        <v>2015</v>
      </c>
      <c r="E6" s="100">
        <v>2016</v>
      </c>
      <c r="F6" s="100">
        <v>2017</v>
      </c>
      <c r="G6" s="100">
        <v>2018</v>
      </c>
      <c r="H6" s="100">
        <v>2019</v>
      </c>
      <c r="I6" s="368">
        <v>2020</v>
      </c>
      <c r="J6" s="368">
        <v>2021</v>
      </c>
      <c r="K6" s="368">
        <v>2022</v>
      </c>
      <c r="L6" s="678"/>
    </row>
    <row r="7" spans="1:37" s="387" customFormat="1" ht="5.25" customHeight="1" x14ac:dyDescent="0.25">
      <c r="A7" s="346"/>
      <c r="B7" s="326"/>
      <c r="C7" s="326"/>
      <c r="D7" s="326"/>
      <c r="E7" s="326"/>
      <c r="F7" s="326"/>
      <c r="G7" s="326"/>
      <c r="H7" s="326"/>
      <c r="I7"/>
      <c r="J7"/>
    </row>
    <row r="8" spans="1:37" s="504" customFormat="1" x14ac:dyDescent="0.25">
      <c r="A8" s="387" t="s">
        <v>147</v>
      </c>
      <c r="B8" s="28">
        <v>2376</v>
      </c>
      <c r="C8" s="28">
        <v>2008</v>
      </c>
      <c r="D8" s="28">
        <v>1500</v>
      </c>
      <c r="E8" s="28">
        <v>1024</v>
      </c>
      <c r="F8" s="28">
        <v>794</v>
      </c>
      <c r="G8" s="28">
        <v>619</v>
      </c>
      <c r="H8" s="28">
        <v>559</v>
      </c>
      <c r="I8" s="28">
        <v>383</v>
      </c>
      <c r="J8" s="28">
        <v>1645</v>
      </c>
      <c r="K8" s="28">
        <v>1403</v>
      </c>
      <c r="L8" s="334">
        <f>(K8-J8)/J8*100</f>
        <v>-14.711246200607903</v>
      </c>
    </row>
    <row r="9" spans="1:37" x14ac:dyDescent="0.25">
      <c r="A9" s="387" t="s">
        <v>146</v>
      </c>
      <c r="B9" s="28">
        <v>33</v>
      </c>
      <c r="C9" s="28">
        <v>41</v>
      </c>
      <c r="D9" s="28">
        <v>31</v>
      </c>
      <c r="E9" s="28">
        <v>22</v>
      </c>
      <c r="F9" s="28">
        <v>19</v>
      </c>
      <c r="G9" s="28">
        <v>12</v>
      </c>
      <c r="H9" s="28">
        <v>16</v>
      </c>
      <c r="I9" s="28">
        <v>9</v>
      </c>
      <c r="J9" s="28">
        <v>36</v>
      </c>
      <c r="K9" s="28">
        <v>18</v>
      </c>
      <c r="L9" s="334">
        <f t="shared" ref="L9:L38" si="0">(K9-J9)/J9*100</f>
        <v>-50</v>
      </c>
    </row>
    <row r="10" spans="1:37" x14ac:dyDescent="0.25">
      <c r="A10" s="387" t="s">
        <v>5</v>
      </c>
      <c r="B10" s="28">
        <v>799</v>
      </c>
      <c r="C10" s="28">
        <v>667</v>
      </c>
      <c r="D10" s="28">
        <v>512</v>
      </c>
      <c r="E10" s="28">
        <v>450</v>
      </c>
      <c r="F10" s="28">
        <v>307</v>
      </c>
      <c r="G10" s="28">
        <v>263</v>
      </c>
      <c r="H10" s="28">
        <v>240</v>
      </c>
      <c r="I10" s="28">
        <v>143</v>
      </c>
      <c r="J10" s="28">
        <v>587</v>
      </c>
      <c r="K10" s="28">
        <v>533</v>
      </c>
      <c r="L10" s="334">
        <f t="shared" si="0"/>
        <v>-9.1993185689948902</v>
      </c>
    </row>
    <row r="11" spans="1:37" x14ac:dyDescent="0.25">
      <c r="A11" s="387" t="s">
        <v>6</v>
      </c>
      <c r="B11" s="28">
        <v>6929</v>
      </c>
      <c r="C11" s="28">
        <v>5566</v>
      </c>
      <c r="D11" s="28">
        <v>4441</v>
      </c>
      <c r="E11" s="28">
        <v>3531</v>
      </c>
      <c r="F11" s="28">
        <v>2939</v>
      </c>
      <c r="G11" s="28">
        <v>2173</v>
      </c>
      <c r="H11" s="28">
        <v>1915</v>
      </c>
      <c r="I11" s="28">
        <v>1336</v>
      </c>
      <c r="J11" s="28">
        <v>2994</v>
      </c>
      <c r="K11" s="28">
        <v>2418</v>
      </c>
      <c r="L11" s="334">
        <f t="shared" si="0"/>
        <v>-19.238476953907817</v>
      </c>
    </row>
    <row r="12" spans="1:37" x14ac:dyDescent="0.25">
      <c r="A12" s="387" t="s">
        <v>83</v>
      </c>
      <c r="B12" s="28">
        <v>293</v>
      </c>
      <c r="C12" s="28">
        <v>231</v>
      </c>
      <c r="D12" s="28">
        <v>187</v>
      </c>
      <c r="E12" s="28">
        <v>160</v>
      </c>
      <c r="F12" s="28">
        <v>125</v>
      </c>
      <c r="G12" s="28">
        <v>88</v>
      </c>
      <c r="H12" s="28">
        <v>65</v>
      </c>
      <c r="I12" s="28">
        <v>45</v>
      </c>
      <c r="J12" s="28">
        <v>116</v>
      </c>
      <c r="K12" s="28">
        <v>95</v>
      </c>
      <c r="L12" s="334">
        <f t="shared" si="0"/>
        <v>-18.103448275862068</v>
      </c>
    </row>
    <row r="13" spans="1:37" x14ac:dyDescent="0.25">
      <c r="A13" s="304" t="s">
        <v>108</v>
      </c>
      <c r="B13" s="28">
        <v>86</v>
      </c>
      <c r="C13" s="28">
        <v>69</v>
      </c>
      <c r="D13" s="28">
        <v>64</v>
      </c>
      <c r="E13" s="28">
        <v>50</v>
      </c>
      <c r="F13" s="28">
        <v>50</v>
      </c>
      <c r="G13" s="28">
        <v>35</v>
      </c>
      <c r="H13" s="28">
        <v>25</v>
      </c>
      <c r="I13" s="28">
        <v>15</v>
      </c>
      <c r="J13" s="28">
        <v>42</v>
      </c>
      <c r="K13" s="28">
        <v>37</v>
      </c>
      <c r="L13" s="334">
        <f t="shared" si="0"/>
        <v>-11.904761904761903</v>
      </c>
    </row>
    <row r="14" spans="1:37" x14ac:dyDescent="0.25">
      <c r="A14" s="304" t="s">
        <v>4</v>
      </c>
      <c r="B14" s="28">
        <v>207</v>
      </c>
      <c r="C14" s="28">
        <v>162</v>
      </c>
      <c r="D14" s="28">
        <v>123</v>
      </c>
      <c r="E14" s="28">
        <v>110</v>
      </c>
      <c r="F14" s="28">
        <v>75</v>
      </c>
      <c r="G14" s="28">
        <v>53</v>
      </c>
      <c r="H14" s="28">
        <v>40</v>
      </c>
      <c r="I14" s="28">
        <v>30</v>
      </c>
      <c r="J14" s="28">
        <v>74</v>
      </c>
      <c r="K14" s="28">
        <v>58</v>
      </c>
      <c r="L14" s="334">
        <f t="shared" si="0"/>
        <v>-21.621621621621621</v>
      </c>
    </row>
    <row r="15" spans="1:37" x14ac:dyDescent="0.25">
      <c r="A15" s="387" t="s">
        <v>7</v>
      </c>
      <c r="B15" s="28">
        <v>2557</v>
      </c>
      <c r="C15" s="28">
        <v>2010</v>
      </c>
      <c r="D15" s="28">
        <v>1519</v>
      </c>
      <c r="E15" s="28">
        <v>1204</v>
      </c>
      <c r="F15" s="28">
        <v>973</v>
      </c>
      <c r="G15" s="28">
        <v>697</v>
      </c>
      <c r="H15" s="28">
        <v>594</v>
      </c>
      <c r="I15" s="28">
        <v>390</v>
      </c>
      <c r="J15" s="28">
        <v>1053</v>
      </c>
      <c r="K15" s="28">
        <v>836</v>
      </c>
      <c r="L15" s="334">
        <f t="shared" si="0"/>
        <v>-20.607787274453941</v>
      </c>
    </row>
    <row r="16" spans="1:37" x14ac:dyDescent="0.25">
      <c r="A16" s="387" t="s">
        <v>145</v>
      </c>
      <c r="B16" s="28">
        <v>463</v>
      </c>
      <c r="C16" s="28">
        <v>384</v>
      </c>
      <c r="D16" s="28">
        <v>327</v>
      </c>
      <c r="E16" s="28">
        <v>266</v>
      </c>
      <c r="F16" s="28">
        <v>204</v>
      </c>
      <c r="G16" s="28">
        <v>149</v>
      </c>
      <c r="H16" s="28">
        <v>142</v>
      </c>
      <c r="I16" s="28">
        <v>88</v>
      </c>
      <c r="J16" s="28">
        <v>213</v>
      </c>
      <c r="K16" s="28">
        <v>173</v>
      </c>
      <c r="L16" s="334">
        <f t="shared" si="0"/>
        <v>-18.779342723004692</v>
      </c>
    </row>
    <row r="17" spans="1:15" x14ac:dyDescent="0.25">
      <c r="A17" s="387" t="s">
        <v>8</v>
      </c>
      <c r="B17" s="28">
        <v>2605</v>
      </c>
      <c r="C17" s="28">
        <v>2213</v>
      </c>
      <c r="D17" s="28">
        <v>1778</v>
      </c>
      <c r="E17" s="28">
        <v>1445</v>
      </c>
      <c r="F17" s="28">
        <v>1161</v>
      </c>
      <c r="G17" s="28">
        <v>852</v>
      </c>
      <c r="H17" s="28">
        <v>745</v>
      </c>
      <c r="I17" s="28">
        <v>503</v>
      </c>
      <c r="J17" s="28">
        <v>1403</v>
      </c>
      <c r="K17" s="28">
        <v>1055</v>
      </c>
      <c r="L17" s="334">
        <f t="shared" si="0"/>
        <v>-24.803991446899502</v>
      </c>
    </row>
    <row r="18" spans="1:15" x14ac:dyDescent="0.25">
      <c r="A18" s="387" t="s">
        <v>9</v>
      </c>
      <c r="B18" s="28">
        <v>3144</v>
      </c>
      <c r="C18" s="28">
        <v>2447</v>
      </c>
      <c r="D18" s="28">
        <v>1925</v>
      </c>
      <c r="E18" s="28">
        <v>1483</v>
      </c>
      <c r="F18" s="28">
        <v>1316</v>
      </c>
      <c r="G18" s="28">
        <v>994</v>
      </c>
      <c r="H18" s="28">
        <v>929</v>
      </c>
      <c r="I18" s="28">
        <v>668</v>
      </c>
      <c r="J18" s="28">
        <v>1461</v>
      </c>
      <c r="K18" s="28">
        <v>1235</v>
      </c>
      <c r="L18" s="334">
        <f t="shared" si="0"/>
        <v>-15.468856947296372</v>
      </c>
    </row>
    <row r="19" spans="1:15" x14ac:dyDescent="0.25">
      <c r="A19" s="387" t="s">
        <v>10</v>
      </c>
      <c r="B19" s="28">
        <v>1181</v>
      </c>
      <c r="C19" s="28">
        <v>921</v>
      </c>
      <c r="D19" s="28">
        <v>699</v>
      </c>
      <c r="E19" s="28">
        <v>558</v>
      </c>
      <c r="F19" s="28">
        <v>415</v>
      </c>
      <c r="G19" s="28">
        <v>292</v>
      </c>
      <c r="H19" s="28">
        <v>239</v>
      </c>
      <c r="I19" s="28">
        <v>177</v>
      </c>
      <c r="J19" s="28">
        <v>302</v>
      </c>
      <c r="K19" s="28">
        <v>257</v>
      </c>
      <c r="L19" s="334">
        <f t="shared" si="0"/>
        <v>-14.90066225165563</v>
      </c>
    </row>
    <row r="20" spans="1:15" x14ac:dyDescent="0.25">
      <c r="A20" s="387" t="s">
        <v>11</v>
      </c>
      <c r="B20" s="28">
        <v>1788</v>
      </c>
      <c r="C20" s="28">
        <v>1423</v>
      </c>
      <c r="D20" s="28">
        <v>1037</v>
      </c>
      <c r="E20" s="28">
        <v>740</v>
      </c>
      <c r="F20" s="28">
        <v>565</v>
      </c>
      <c r="G20" s="28">
        <v>420</v>
      </c>
      <c r="H20" s="28">
        <v>328</v>
      </c>
      <c r="I20" s="28">
        <v>218</v>
      </c>
      <c r="J20" s="28">
        <v>545</v>
      </c>
      <c r="K20" s="28">
        <v>385</v>
      </c>
      <c r="L20" s="334">
        <f t="shared" si="0"/>
        <v>-29.357798165137616</v>
      </c>
    </row>
    <row r="21" spans="1:15" x14ac:dyDescent="0.25">
      <c r="A21" s="387" t="s">
        <v>12</v>
      </c>
      <c r="B21" s="28">
        <v>6907</v>
      </c>
      <c r="C21" s="28">
        <v>5727</v>
      </c>
      <c r="D21" s="28">
        <v>4816</v>
      </c>
      <c r="E21" s="28">
        <v>3975</v>
      </c>
      <c r="F21" s="28">
        <v>3590</v>
      </c>
      <c r="G21" s="28">
        <v>2946</v>
      </c>
      <c r="H21" s="28">
        <v>2744</v>
      </c>
      <c r="I21" s="28">
        <v>1942</v>
      </c>
      <c r="J21" s="28">
        <v>2438</v>
      </c>
      <c r="K21" s="28">
        <v>1983</v>
      </c>
      <c r="L21" s="334">
        <f t="shared" si="0"/>
        <v>-18.662838392124691</v>
      </c>
    </row>
    <row r="22" spans="1:15" x14ac:dyDescent="0.25">
      <c r="A22" s="387" t="s">
        <v>13</v>
      </c>
      <c r="B22" s="28">
        <v>2002</v>
      </c>
      <c r="C22" s="28">
        <v>1507</v>
      </c>
      <c r="D22" s="28">
        <v>1160</v>
      </c>
      <c r="E22" s="28">
        <v>920</v>
      </c>
      <c r="F22" s="28">
        <v>757</v>
      </c>
      <c r="G22" s="28">
        <v>633</v>
      </c>
      <c r="H22" s="28">
        <v>606</v>
      </c>
      <c r="I22" s="28">
        <v>423</v>
      </c>
      <c r="J22" s="28">
        <v>664</v>
      </c>
      <c r="K22" s="28">
        <v>555</v>
      </c>
      <c r="L22" s="334">
        <f t="shared" si="0"/>
        <v>-16.415662650602407</v>
      </c>
    </row>
    <row r="23" spans="1:15" x14ac:dyDescent="0.25">
      <c r="A23" s="387" t="s">
        <v>14</v>
      </c>
      <c r="B23" s="28">
        <v>277</v>
      </c>
      <c r="C23" s="28">
        <v>237</v>
      </c>
      <c r="D23" s="28">
        <v>255</v>
      </c>
      <c r="E23" s="28">
        <v>220</v>
      </c>
      <c r="F23" s="28">
        <v>171</v>
      </c>
      <c r="G23" s="28">
        <v>146</v>
      </c>
      <c r="H23" s="28">
        <v>141</v>
      </c>
      <c r="I23" s="28">
        <v>83</v>
      </c>
      <c r="J23" s="28">
        <v>176</v>
      </c>
      <c r="K23" s="28">
        <v>135</v>
      </c>
      <c r="L23" s="334">
        <f t="shared" si="0"/>
        <v>-23.295454545454543</v>
      </c>
    </row>
    <row r="24" spans="1:15" x14ac:dyDescent="0.25">
      <c r="A24" s="387" t="s">
        <v>15</v>
      </c>
      <c r="B24" s="28">
        <v>8522</v>
      </c>
      <c r="C24" s="28">
        <v>7143</v>
      </c>
      <c r="D24" s="28">
        <v>6040</v>
      </c>
      <c r="E24" s="28">
        <v>4946</v>
      </c>
      <c r="F24" s="28">
        <v>4600</v>
      </c>
      <c r="G24" s="28">
        <v>3823</v>
      </c>
      <c r="H24" s="28">
        <v>3837</v>
      </c>
      <c r="I24" s="28">
        <v>3011</v>
      </c>
      <c r="J24" s="28">
        <v>3782</v>
      </c>
      <c r="K24" s="28">
        <v>3118</v>
      </c>
      <c r="L24" s="334">
        <f t="shared" si="0"/>
        <v>-17.556848228450555</v>
      </c>
    </row>
    <row r="25" spans="1:15" x14ac:dyDescent="0.25">
      <c r="A25" s="387" t="s">
        <v>16</v>
      </c>
      <c r="B25" s="28">
        <v>4236</v>
      </c>
      <c r="C25" s="28">
        <v>3487</v>
      </c>
      <c r="D25" s="28">
        <v>2988</v>
      </c>
      <c r="E25" s="28">
        <v>2318</v>
      </c>
      <c r="F25" s="28">
        <v>1951</v>
      </c>
      <c r="G25" s="28">
        <v>1476</v>
      </c>
      <c r="H25" s="28">
        <v>1421</v>
      </c>
      <c r="I25" s="28">
        <v>1065</v>
      </c>
      <c r="J25" s="28">
        <v>2113</v>
      </c>
      <c r="K25" s="28">
        <v>1591</v>
      </c>
      <c r="L25" s="334">
        <f t="shared" si="0"/>
        <v>-24.704212020823473</v>
      </c>
    </row>
    <row r="26" spans="1:15" x14ac:dyDescent="0.25">
      <c r="A26" s="387" t="s">
        <v>17</v>
      </c>
      <c r="B26" s="28">
        <v>592</v>
      </c>
      <c r="C26" s="28">
        <v>482</v>
      </c>
      <c r="D26" s="28">
        <v>386</v>
      </c>
      <c r="E26" s="28">
        <v>314</v>
      </c>
      <c r="F26" s="28">
        <v>282</v>
      </c>
      <c r="G26" s="28">
        <v>243</v>
      </c>
      <c r="H26" s="28">
        <v>230</v>
      </c>
      <c r="I26" s="28">
        <v>132</v>
      </c>
      <c r="J26" s="28">
        <v>270</v>
      </c>
      <c r="K26" s="28">
        <v>190</v>
      </c>
      <c r="L26" s="334">
        <f t="shared" si="0"/>
        <v>-29.629629629629626</v>
      </c>
    </row>
    <row r="27" spans="1:15" x14ac:dyDescent="0.25">
      <c r="A27" s="387" t="s">
        <v>18</v>
      </c>
      <c r="B27" s="28">
        <v>2963</v>
      </c>
      <c r="C27" s="28">
        <v>2517</v>
      </c>
      <c r="D27" s="28">
        <v>1980</v>
      </c>
      <c r="E27" s="28">
        <v>1575</v>
      </c>
      <c r="F27" s="28">
        <v>1447</v>
      </c>
      <c r="G27" s="28">
        <v>1242</v>
      </c>
      <c r="H27" s="28">
        <v>1087</v>
      </c>
      <c r="I27" s="28">
        <v>718</v>
      </c>
      <c r="J27" s="28">
        <v>1609</v>
      </c>
      <c r="K27" s="28">
        <v>1316</v>
      </c>
      <c r="L27" s="334">
        <f t="shared" si="0"/>
        <v>-18.210068365444375</v>
      </c>
    </row>
    <row r="28" spans="1:15" x14ac:dyDescent="0.25">
      <c r="A28" s="387" t="s">
        <v>19</v>
      </c>
      <c r="B28" s="28">
        <v>4782</v>
      </c>
      <c r="C28" s="28">
        <v>3694</v>
      </c>
      <c r="D28" s="28">
        <v>2987</v>
      </c>
      <c r="E28" s="28">
        <v>2400</v>
      </c>
      <c r="F28" s="28">
        <v>2246</v>
      </c>
      <c r="G28" s="28">
        <v>1733</v>
      </c>
      <c r="H28" s="28">
        <v>1475</v>
      </c>
      <c r="I28" s="28">
        <v>1012</v>
      </c>
      <c r="J28" s="28">
        <v>2766</v>
      </c>
      <c r="K28" s="28">
        <v>2508</v>
      </c>
      <c r="L28" s="334">
        <f t="shared" si="0"/>
        <v>-9.3275488069414312</v>
      </c>
    </row>
    <row r="29" spans="1:15" x14ac:dyDescent="0.25">
      <c r="A29" s="387" t="s">
        <v>20</v>
      </c>
      <c r="B29" s="28">
        <v>1382</v>
      </c>
      <c r="C29" s="28">
        <v>1033</v>
      </c>
      <c r="D29" s="28">
        <v>858</v>
      </c>
      <c r="E29" s="28">
        <v>665</v>
      </c>
      <c r="F29" s="28">
        <v>596</v>
      </c>
      <c r="G29" s="28">
        <v>483</v>
      </c>
      <c r="H29" s="28">
        <v>376</v>
      </c>
      <c r="I29" s="28">
        <v>205</v>
      </c>
      <c r="J29" s="28">
        <v>718</v>
      </c>
      <c r="K29" s="28">
        <v>545</v>
      </c>
      <c r="L29" s="334">
        <f t="shared" si="0"/>
        <v>-24.094707520891365</v>
      </c>
    </row>
    <row r="30" spans="1:15" s="387" customFormat="1" ht="11.25" customHeight="1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34"/>
      <c r="N30"/>
      <c r="O30"/>
    </row>
    <row r="31" spans="1:15" x14ac:dyDescent="0.25">
      <c r="A31" s="288" t="s">
        <v>21</v>
      </c>
      <c r="B31" s="43">
        <v>10137</v>
      </c>
      <c r="C31" s="43">
        <v>8282</v>
      </c>
      <c r="D31" s="43">
        <v>6484</v>
      </c>
      <c r="E31" s="43">
        <v>5027</v>
      </c>
      <c r="F31" s="43">
        <v>4059</v>
      </c>
      <c r="G31" s="43">
        <v>3067</v>
      </c>
      <c r="H31" s="43">
        <v>2730</v>
      </c>
      <c r="I31" s="43">
        <v>1871</v>
      </c>
      <c r="J31" s="43">
        <v>5262</v>
      </c>
      <c r="K31" s="43">
        <v>4372</v>
      </c>
      <c r="L31" s="289">
        <f t="shared" si="0"/>
        <v>-16.913721018624098</v>
      </c>
    </row>
    <row r="32" spans="1:15" s="304" customFormat="1" x14ac:dyDescent="0.25">
      <c r="A32" s="279" t="s">
        <v>22</v>
      </c>
      <c r="B32" s="64">
        <v>5918</v>
      </c>
      <c r="C32" s="64">
        <v>4838</v>
      </c>
      <c r="D32" s="64">
        <v>3811</v>
      </c>
      <c r="E32" s="64">
        <v>3075</v>
      </c>
      <c r="F32" s="64">
        <v>2463</v>
      </c>
      <c r="G32" s="64">
        <v>1786</v>
      </c>
      <c r="H32" s="64">
        <v>1546</v>
      </c>
      <c r="I32" s="43">
        <v>1026</v>
      </c>
      <c r="J32" s="43">
        <v>2785</v>
      </c>
      <c r="K32" s="43">
        <v>2159</v>
      </c>
      <c r="L32" s="289">
        <f t="shared" si="0"/>
        <v>-22.477558348294437</v>
      </c>
      <c r="N32"/>
      <c r="O32"/>
    </row>
    <row r="33" spans="1:15" s="304" customFormat="1" x14ac:dyDescent="0.25">
      <c r="A33" s="279" t="s">
        <v>23</v>
      </c>
      <c r="B33" s="64">
        <v>13020</v>
      </c>
      <c r="C33" s="64">
        <v>10518</v>
      </c>
      <c r="D33" s="64">
        <v>8477</v>
      </c>
      <c r="E33" s="64">
        <v>6756</v>
      </c>
      <c r="F33" s="64">
        <v>5886</v>
      </c>
      <c r="G33" s="64">
        <v>4652</v>
      </c>
      <c r="H33" s="64">
        <v>4240</v>
      </c>
      <c r="I33" s="43">
        <v>3005</v>
      </c>
      <c r="J33" s="43">
        <v>4746</v>
      </c>
      <c r="K33" s="43">
        <v>3860</v>
      </c>
      <c r="L33" s="289">
        <f t="shared" si="0"/>
        <v>-18.668352296670882</v>
      </c>
      <c r="N33"/>
      <c r="O33"/>
    </row>
    <row r="34" spans="1:15" s="304" customFormat="1" x14ac:dyDescent="0.25">
      <c r="A34" s="279" t="s">
        <v>24</v>
      </c>
      <c r="B34" s="64">
        <v>18592</v>
      </c>
      <c r="C34" s="64">
        <v>15373</v>
      </c>
      <c r="D34" s="64">
        <v>12809</v>
      </c>
      <c r="E34" s="64">
        <v>10293</v>
      </c>
      <c r="F34" s="64">
        <v>9208</v>
      </c>
      <c r="G34" s="64">
        <v>7563</v>
      </c>
      <c r="H34" s="64">
        <v>7322</v>
      </c>
      <c r="I34" s="43">
        <v>5432</v>
      </c>
      <c r="J34" s="43">
        <v>8614</v>
      </c>
      <c r="K34" s="43">
        <v>6905</v>
      </c>
      <c r="L34" s="289">
        <f t="shared" si="0"/>
        <v>-19.839795681448805</v>
      </c>
      <c r="N34"/>
      <c r="O34"/>
    </row>
    <row r="35" spans="1:15" s="304" customFormat="1" x14ac:dyDescent="0.25">
      <c r="A35" s="279" t="s">
        <v>25</v>
      </c>
      <c r="B35" s="64">
        <v>6164</v>
      </c>
      <c r="C35" s="64">
        <v>4727</v>
      </c>
      <c r="D35" s="64">
        <v>3845</v>
      </c>
      <c r="E35" s="64">
        <v>3065</v>
      </c>
      <c r="F35" s="64">
        <v>2842</v>
      </c>
      <c r="G35" s="64">
        <v>2216</v>
      </c>
      <c r="H35" s="64">
        <v>1851</v>
      </c>
      <c r="I35" s="43">
        <v>1217</v>
      </c>
      <c r="J35" s="43">
        <v>3484</v>
      </c>
      <c r="K35" s="43">
        <v>3053</v>
      </c>
      <c r="L35" s="289">
        <f t="shared" si="0"/>
        <v>-12.370838117106773</v>
      </c>
      <c r="N35"/>
      <c r="O35"/>
    </row>
    <row r="36" spans="1:15" s="304" customFormat="1" x14ac:dyDescent="0.25">
      <c r="A36" s="279" t="s">
        <v>579</v>
      </c>
      <c r="B36" s="64">
        <f>B31+B32+B33+B34+B35</f>
        <v>53831</v>
      </c>
      <c r="C36" s="64">
        <f t="shared" ref="C36:I36" si="1">C31+C32+C33+C34+C35</f>
        <v>43738</v>
      </c>
      <c r="D36" s="64">
        <f t="shared" si="1"/>
        <v>35426</v>
      </c>
      <c r="E36" s="64">
        <f t="shared" si="1"/>
        <v>28216</v>
      </c>
      <c r="F36" s="64">
        <f t="shared" si="1"/>
        <v>24458</v>
      </c>
      <c r="G36" s="64">
        <f t="shared" si="1"/>
        <v>19284</v>
      </c>
      <c r="H36" s="64">
        <f t="shared" si="1"/>
        <v>17689</v>
      </c>
      <c r="I36" s="43">
        <f t="shared" si="1"/>
        <v>12551</v>
      </c>
      <c r="J36" s="43">
        <v>24891</v>
      </c>
      <c r="K36" s="43">
        <v>20349</v>
      </c>
      <c r="L36" s="289">
        <f t="shared" si="0"/>
        <v>-18.247559358804388</v>
      </c>
      <c r="N36"/>
      <c r="O36"/>
    </row>
    <row r="37" spans="1:15" x14ac:dyDescent="0.25">
      <c r="A37" s="376" t="s">
        <v>203</v>
      </c>
      <c r="B37" s="28">
        <v>107</v>
      </c>
      <c r="C37" s="28">
        <v>69</v>
      </c>
      <c r="D37" s="28">
        <v>38</v>
      </c>
      <c r="E37" s="28">
        <v>29</v>
      </c>
      <c r="F37" s="28">
        <v>31</v>
      </c>
      <c r="G37" s="28">
        <v>1912</v>
      </c>
      <c r="H37" s="28">
        <v>1322</v>
      </c>
      <c r="I37" s="28">
        <v>182</v>
      </c>
      <c r="J37" s="28">
        <v>1135</v>
      </c>
      <c r="K37" s="28">
        <v>214</v>
      </c>
      <c r="L37" s="334">
        <f t="shared" si="0"/>
        <v>-81.145374449339201</v>
      </c>
    </row>
    <row r="38" spans="1:15" x14ac:dyDescent="0.25">
      <c r="A38" s="288" t="s">
        <v>582</v>
      </c>
      <c r="B38" s="43">
        <v>53938</v>
      </c>
      <c r="C38" s="43">
        <v>43807</v>
      </c>
      <c r="D38" s="43">
        <v>35464</v>
      </c>
      <c r="E38" s="43">
        <v>28245</v>
      </c>
      <c r="F38" s="43">
        <v>24489</v>
      </c>
      <c r="G38" s="43">
        <v>21196</v>
      </c>
      <c r="H38" s="43">
        <v>19011</v>
      </c>
      <c r="I38" s="43">
        <v>12733</v>
      </c>
      <c r="J38" s="43">
        <v>26026</v>
      </c>
      <c r="K38" s="43">
        <v>20563</v>
      </c>
      <c r="L38" s="289">
        <f t="shared" si="0"/>
        <v>-20.990547913624837</v>
      </c>
    </row>
    <row r="39" spans="1:15" ht="9" customHeight="1" x14ac:dyDescent="0.25">
      <c r="A39" s="325"/>
      <c r="B39" s="325"/>
      <c r="C39" s="325"/>
      <c r="D39" s="325"/>
      <c r="E39" s="325"/>
      <c r="F39" s="325"/>
      <c r="G39" s="325"/>
      <c r="H39" s="325"/>
      <c r="I39" s="428"/>
      <c r="J39" s="325"/>
      <c r="K39" s="325"/>
      <c r="L39" s="325"/>
    </row>
    <row r="40" spans="1:15" s="456" customFormat="1" ht="6" customHeight="1" x14ac:dyDescent="0.2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</row>
    <row r="41" spans="1:15" s="387" customFormat="1" x14ac:dyDescent="0.25">
      <c r="A41" s="50" t="s">
        <v>534</v>
      </c>
      <c r="B41" s="326"/>
      <c r="C41" s="326"/>
      <c r="D41" s="326"/>
      <c r="E41" s="326"/>
      <c r="F41" s="326"/>
      <c r="G41" s="326"/>
      <c r="H41" s="326"/>
    </row>
    <row r="42" spans="1:15" s="456" customFormat="1" ht="15" customHeight="1" x14ac:dyDescent="0.25">
      <c r="A42" s="50" t="s">
        <v>337</v>
      </c>
      <c r="B42" s="662"/>
      <c r="C42" s="662"/>
      <c r="D42" s="662"/>
      <c r="E42" s="662"/>
      <c r="F42" s="662"/>
      <c r="G42" s="662"/>
      <c r="H42" s="662"/>
      <c r="I42" s="662"/>
    </row>
    <row r="43" spans="1:15" s="456" customFormat="1" ht="15" customHeight="1" x14ac:dyDescent="0.25">
      <c r="A43" s="662" t="s">
        <v>530</v>
      </c>
      <c r="B43" s="662"/>
      <c r="C43" s="662"/>
      <c r="D43" s="662"/>
      <c r="E43" s="662"/>
      <c r="F43" s="662"/>
      <c r="G43" s="662"/>
      <c r="H43" s="662"/>
      <c r="I43" s="662"/>
    </row>
    <row r="44" spans="1:15" x14ac:dyDescent="0.25">
      <c r="A44" s="50" t="s">
        <v>580</v>
      </c>
    </row>
    <row r="45" spans="1:15" x14ac:dyDescent="0.25">
      <c r="A45" s="50" t="s">
        <v>751</v>
      </c>
    </row>
  </sheetData>
  <mergeCells count="4">
    <mergeCell ref="A4:A6"/>
    <mergeCell ref="B4:K4"/>
    <mergeCell ref="B5:K5"/>
    <mergeCell ref="L4:L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/>
  </sheetViews>
  <sheetFormatPr defaultRowHeight="15" x14ac:dyDescent="0.25"/>
  <cols>
    <col min="1" max="1" width="31.42578125" customWidth="1"/>
  </cols>
  <sheetData>
    <row r="1" spans="1:11" x14ac:dyDescent="0.25">
      <c r="A1" s="387" t="s">
        <v>584</v>
      </c>
      <c r="B1" s="387"/>
      <c r="C1" s="387"/>
      <c r="D1" s="387"/>
      <c r="E1" s="387"/>
      <c r="F1" s="387"/>
      <c r="G1" s="387"/>
      <c r="H1" s="387"/>
    </row>
    <row r="2" spans="1:11" x14ac:dyDescent="0.25">
      <c r="A2" s="319" t="s">
        <v>348</v>
      </c>
      <c r="B2" s="387"/>
      <c r="C2" s="387"/>
      <c r="D2" s="387"/>
      <c r="E2" s="387"/>
      <c r="F2" s="387"/>
      <c r="G2" s="387"/>
      <c r="H2" s="387"/>
    </row>
    <row r="3" spans="1:1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x14ac:dyDescent="0.25">
      <c r="A4" s="691" t="s">
        <v>111</v>
      </c>
      <c r="B4" s="679" t="s">
        <v>166</v>
      </c>
      <c r="C4" s="679"/>
      <c r="D4" s="679"/>
      <c r="E4" s="679"/>
      <c r="F4" s="679"/>
      <c r="G4" s="679"/>
      <c r="H4" s="679"/>
      <c r="I4" s="679"/>
      <c r="J4" s="679"/>
      <c r="K4" s="679"/>
    </row>
    <row r="5" spans="1:11" x14ac:dyDescent="0.25">
      <c r="A5" s="739"/>
      <c r="B5" s="679" t="s">
        <v>113</v>
      </c>
      <c r="C5" s="679"/>
      <c r="D5" s="679"/>
      <c r="E5" s="679"/>
      <c r="F5" s="679"/>
      <c r="G5" s="679"/>
      <c r="H5" s="679"/>
      <c r="I5" s="679"/>
      <c r="J5" s="679"/>
      <c r="K5" s="679"/>
    </row>
    <row r="6" spans="1:11" x14ac:dyDescent="0.25">
      <c r="A6" s="692"/>
      <c r="B6" s="100">
        <v>2013</v>
      </c>
      <c r="C6" s="100">
        <v>2014</v>
      </c>
      <c r="D6" s="100">
        <v>2015</v>
      </c>
      <c r="E6" s="100">
        <v>2016</v>
      </c>
      <c r="F6" s="100">
        <v>2017</v>
      </c>
      <c r="G6" s="100">
        <v>2018</v>
      </c>
      <c r="H6" s="100">
        <v>2019</v>
      </c>
      <c r="I6" s="368">
        <v>2020</v>
      </c>
      <c r="J6" s="325">
        <v>2021</v>
      </c>
      <c r="K6" s="325">
        <v>2022</v>
      </c>
    </row>
    <row r="7" spans="1:11" x14ac:dyDescent="0.25">
      <c r="A7" s="346"/>
      <c r="B7" s="326"/>
      <c r="C7" s="326"/>
      <c r="D7" s="326"/>
      <c r="E7" s="326"/>
      <c r="F7" s="326"/>
      <c r="G7" s="326"/>
      <c r="H7" s="326"/>
    </row>
    <row r="8" spans="1:11" x14ac:dyDescent="0.25">
      <c r="A8" s="387" t="s">
        <v>147</v>
      </c>
      <c r="B8" s="45">
        <f>'Tav40'!B8/'Tav40'!B$36*100</f>
        <v>4.4138136018279432</v>
      </c>
      <c r="C8" s="45">
        <f>'Tav40'!C8/'Tav40'!C$36*100</f>
        <v>4.5909735241666283</v>
      </c>
      <c r="D8" s="45">
        <f>'Tav40'!D8/'Tav40'!D$36*100</f>
        <v>4.2341782871337434</v>
      </c>
      <c r="E8" s="45">
        <f>'Tav40'!E8/'Tav40'!E$36*100</f>
        <v>3.629146583498724</v>
      </c>
      <c r="F8" s="45">
        <f>'Tav40'!F8/'Tav40'!F$36*100</f>
        <v>3.2463815520484092</v>
      </c>
      <c r="G8" s="45">
        <f>'Tav40'!G8/'Tav40'!G$36*100</f>
        <v>3.209914955403443</v>
      </c>
      <c r="H8" s="45">
        <f>'Tav40'!H8/'Tav40'!H$36*100</f>
        <v>3.160156029170671</v>
      </c>
      <c r="I8" s="45">
        <f>'Tav40'!I8/'Tav40'!I$36*100</f>
        <v>3.0515496773165487</v>
      </c>
      <c r="J8" s="45">
        <f>'Tav40'!J8/'Tav40'!J$36*100</f>
        <v>6.6088144309188062</v>
      </c>
      <c r="K8" s="45">
        <f>'Tav40'!K8/'Tav40'!K$36*100</f>
        <v>6.8946876996412598</v>
      </c>
    </row>
    <row r="9" spans="1:11" x14ac:dyDescent="0.25">
      <c r="A9" s="387" t="s">
        <v>146</v>
      </c>
      <c r="B9" s="45">
        <f>'Tav40'!B9/'Tav40'!B$36*100</f>
        <v>6.1302966692054761E-2</v>
      </c>
      <c r="C9" s="45">
        <f>'Tav40'!C9/'Tav40'!C$36*100</f>
        <v>9.3739997256390317E-2</v>
      </c>
      <c r="D9" s="45">
        <f>'Tav40'!D9/'Tav40'!D$36*100</f>
        <v>8.7506351267430699E-2</v>
      </c>
      <c r="E9" s="45">
        <f>'Tav40'!E9/'Tav40'!E$36*100</f>
        <v>7.7969946129855403E-2</v>
      </c>
      <c r="F9" s="45">
        <f>'Tav40'!F9/'Tav40'!F$36*100</f>
        <v>7.7684193310982086E-2</v>
      </c>
      <c r="G9" s="45">
        <f>'Tav40'!G9/'Tav40'!G$36*100</f>
        <v>6.2227753578095832E-2</v>
      </c>
      <c r="H9" s="45">
        <f>'Tav40'!H9/'Tav40'!H$36*100</f>
        <v>9.0451693142631018E-2</v>
      </c>
      <c r="I9" s="45">
        <f>'Tav40'!I9/'Tav40'!I$36*100</f>
        <v>7.1707433670623863E-2</v>
      </c>
      <c r="J9" s="45">
        <f>'Tav40'!J9/'Tav40'!J$36*100</f>
        <v>0.1446305893696517</v>
      </c>
      <c r="K9" s="45">
        <f>'Tav40'!K9/'Tav40'!K$36*100</f>
        <v>8.845643520566121E-2</v>
      </c>
    </row>
    <row r="10" spans="1:11" x14ac:dyDescent="0.25">
      <c r="A10" s="387" t="s">
        <v>5</v>
      </c>
      <c r="B10" s="45">
        <f>'Tav40'!B10/'Tav40'!B$36*100</f>
        <v>1.4842748602106592</v>
      </c>
      <c r="C10" s="45">
        <f>'Tav40'!C10/'Tav40'!C$36*100</f>
        <v>1.5249897114637156</v>
      </c>
      <c r="D10" s="45">
        <f>'Tav40'!D10/'Tav40'!D$36*100</f>
        <v>1.4452661886749845</v>
      </c>
      <c r="E10" s="45">
        <f>'Tav40'!E10/'Tav40'!E$36*100</f>
        <v>1.5948398072015879</v>
      </c>
      <c r="F10" s="45">
        <f>'Tav40'!F10/'Tav40'!F$36*100</f>
        <v>1.2552130182353423</v>
      </c>
      <c r="G10" s="45">
        <f>'Tav40'!G10/'Tav40'!G$36*100</f>
        <v>1.3638249325866003</v>
      </c>
      <c r="H10" s="45">
        <f>'Tav40'!H10/'Tav40'!H$36*100</f>
        <v>1.3567753971394652</v>
      </c>
      <c r="I10" s="45">
        <f>'Tav40'!I10/'Tav40'!I$36*100</f>
        <v>1.1393514460999123</v>
      </c>
      <c r="J10" s="45">
        <f>'Tav40'!J10/'Tav40'!J$36*100</f>
        <v>2.3582821099995983</v>
      </c>
      <c r="K10" s="45">
        <f>'Tav40'!K10/'Tav40'!K$36*100</f>
        <v>2.6192933313676345</v>
      </c>
    </row>
    <row r="11" spans="1:11" x14ac:dyDescent="0.25">
      <c r="A11" s="387" t="s">
        <v>6</v>
      </c>
      <c r="B11" s="45">
        <f>'Tav40'!B11/'Tav40'!B$36*100</f>
        <v>12.871765339674166</v>
      </c>
      <c r="C11" s="45">
        <f>'Tav40'!C11/'Tav40'!C$36*100</f>
        <v>12.72577621290411</v>
      </c>
      <c r="D11" s="45">
        <f>'Tav40'!D11/'Tav40'!D$36*100</f>
        <v>12.535990515440638</v>
      </c>
      <c r="E11" s="45">
        <f>'Tav40'!E11/'Tav40'!E$36*100</f>
        <v>12.514176353841791</v>
      </c>
      <c r="F11" s="45">
        <f>'Tav40'!F11/'Tav40'!F$36*100</f>
        <v>12.016518112682967</v>
      </c>
      <c r="G11" s="45">
        <f>'Tav40'!G11/'Tav40'!G$36*100</f>
        <v>11.268409043766853</v>
      </c>
      <c r="H11" s="45">
        <f>'Tav40'!H11/'Tav40'!H$36*100</f>
        <v>10.825937023008651</v>
      </c>
      <c r="I11" s="45">
        <f>'Tav40'!I11/'Tav40'!I$36*100</f>
        <v>10.644570153772607</v>
      </c>
      <c r="J11" s="45">
        <f>'Tav40'!J11/'Tav40'!J$36*100</f>
        <v>12.028444015909365</v>
      </c>
      <c r="K11" s="45">
        <f>'Tav40'!K11/'Tav40'!K$36*100</f>
        <v>11.882647795960489</v>
      </c>
    </row>
    <row r="12" spans="1:11" x14ac:dyDescent="0.25">
      <c r="A12" s="387" t="s">
        <v>83</v>
      </c>
      <c r="B12" s="45">
        <f>'Tav40'!B12/'Tav40'!B$36*100</f>
        <v>0.5442960375991529</v>
      </c>
      <c r="C12" s="45">
        <f>'Tav40'!C12/'Tav40'!C$36*100</f>
        <v>0.52814486259088211</v>
      </c>
      <c r="D12" s="45">
        <f>'Tav40'!D12/'Tav40'!D$36*100</f>
        <v>0.52786089312934004</v>
      </c>
      <c r="E12" s="45">
        <f>'Tav40'!E12/'Tav40'!E$36*100</f>
        <v>0.56705415367167566</v>
      </c>
      <c r="F12" s="45">
        <f>'Tav40'!F12/'Tav40'!F$36*100</f>
        <v>0.51108021915119806</v>
      </c>
      <c r="G12" s="45">
        <f>'Tav40'!G12/'Tav40'!G$36*100</f>
        <v>0.45633685957270276</v>
      </c>
      <c r="H12" s="45">
        <f>'Tav40'!H12/'Tav40'!H$36*100</f>
        <v>0.36746000339193846</v>
      </c>
      <c r="I12" s="45">
        <f>'Tav40'!I12/'Tav40'!I$36*100</f>
        <v>0.35853716835311927</v>
      </c>
      <c r="J12" s="45">
        <f>'Tav40'!J12/'Tav40'!J$36*100</f>
        <v>0.46603189907998877</v>
      </c>
      <c r="K12" s="45">
        <f>'Tav40'!K12/'Tav40'!K$36*100</f>
        <v>0.46685340802987862</v>
      </c>
    </row>
    <row r="13" spans="1:11" x14ac:dyDescent="0.25">
      <c r="A13" s="304" t="s">
        <v>108</v>
      </c>
      <c r="B13" s="45">
        <f>'Tav40'!B13/'Tav40'!B$36*100</f>
        <v>0.15975924653080939</v>
      </c>
      <c r="C13" s="45">
        <f>'Tav40'!C13/'Tav40'!C$36*100</f>
        <v>0.15775755635831543</v>
      </c>
      <c r="D13" s="45">
        <f>'Tav40'!D13/'Tav40'!D$36*100</f>
        <v>0.18065827358437306</v>
      </c>
      <c r="E13" s="45">
        <f>'Tav40'!E13/'Tav40'!E$36*100</f>
        <v>0.17720442302239864</v>
      </c>
      <c r="F13" s="45">
        <f>'Tav40'!F13/'Tav40'!F$36*100</f>
        <v>0.20443208766047918</v>
      </c>
      <c r="G13" s="45">
        <f>'Tav40'!G13/'Tav40'!G$36*100</f>
        <v>0.18149761460277952</v>
      </c>
      <c r="H13" s="45">
        <f>'Tav40'!H13/'Tav40'!H$36*100</f>
        <v>0.14133077053536097</v>
      </c>
      <c r="I13" s="45">
        <f>'Tav40'!I13/'Tav40'!I$36*100</f>
        <v>0.11951238945103976</v>
      </c>
      <c r="J13" s="45">
        <f>'Tav40'!J13/'Tav40'!J$36*100</f>
        <v>0.16873568759792698</v>
      </c>
      <c r="K13" s="45">
        <f>'Tav40'!K13/'Tav40'!K$36*100</f>
        <v>0.18182711681163694</v>
      </c>
    </row>
    <row r="14" spans="1:11" x14ac:dyDescent="0.25">
      <c r="A14" s="304" t="s">
        <v>4</v>
      </c>
      <c r="B14" s="45">
        <f>'Tav40'!B14/'Tav40'!B$36*100</f>
        <v>0.38453679106834349</v>
      </c>
      <c r="C14" s="45">
        <f>'Tav40'!C14/'Tav40'!C$36*100</f>
        <v>0.37038730623256666</v>
      </c>
      <c r="D14" s="45">
        <f>'Tav40'!D14/'Tav40'!D$36*100</f>
        <v>0.34720261954496701</v>
      </c>
      <c r="E14" s="45">
        <f>'Tav40'!E14/'Tav40'!E$36*100</f>
        <v>0.38984973064927697</v>
      </c>
      <c r="F14" s="45">
        <f>'Tav40'!F14/'Tav40'!F$36*100</f>
        <v>0.30664813149071879</v>
      </c>
      <c r="G14" s="45">
        <f>'Tav40'!G14/'Tav40'!G$36*100</f>
        <v>0.27483924496992324</v>
      </c>
      <c r="H14" s="45">
        <f>'Tav40'!H14/'Tav40'!H$36*100</f>
        <v>0.22612923285657754</v>
      </c>
      <c r="I14" s="45">
        <f>'Tav40'!I14/'Tav40'!I$36*100</f>
        <v>0.23902477890207952</v>
      </c>
      <c r="J14" s="45">
        <f>'Tav40'!J14/'Tav40'!J$36*100</f>
        <v>0.29729621148206181</v>
      </c>
      <c r="K14" s="45">
        <f>'Tav40'!K14/'Tav40'!K$36*100</f>
        <v>0.28502629121824169</v>
      </c>
    </row>
    <row r="15" spans="1:11" x14ac:dyDescent="0.25">
      <c r="A15" s="387" t="s">
        <v>7</v>
      </c>
      <c r="B15" s="45">
        <f>'Tav40'!B15/'Tav40'!B$36*100</f>
        <v>4.7500510858055769</v>
      </c>
      <c r="C15" s="45">
        <f>'Tav40'!C15/'Tav40'!C$36*100</f>
        <v>4.5955462069596233</v>
      </c>
      <c r="D15" s="45">
        <f>'Tav40'!D15/'Tav40'!D$36*100</f>
        <v>4.2878112121041045</v>
      </c>
      <c r="E15" s="45">
        <f>'Tav40'!E15/'Tav40'!E$36*100</f>
        <v>4.2670825063793592</v>
      </c>
      <c r="F15" s="45">
        <f>'Tav40'!F15/'Tav40'!F$36*100</f>
        <v>3.9782484258729252</v>
      </c>
      <c r="G15" s="45">
        <f>'Tav40'!G15/'Tav40'!G$36*100</f>
        <v>3.6143953536610667</v>
      </c>
      <c r="H15" s="45">
        <f>'Tav40'!H15/'Tav40'!H$36*100</f>
        <v>3.3580191079201764</v>
      </c>
      <c r="I15" s="45">
        <f>'Tav40'!I15/'Tav40'!I$36*100</f>
        <v>3.107322125727034</v>
      </c>
      <c r="J15" s="45">
        <f>'Tav40'!J15/'Tav40'!J$36*100</f>
        <v>4.2304447390623121</v>
      </c>
      <c r="K15" s="45">
        <f>'Tav40'!K15/'Tav40'!K$36*100</f>
        <v>4.1083099906629315</v>
      </c>
    </row>
    <row r="16" spans="1:11" x14ac:dyDescent="0.25">
      <c r="A16" s="387" t="s">
        <v>145</v>
      </c>
      <c r="B16" s="45">
        <f>'Tav40'!B16/'Tav40'!B$36*100</f>
        <v>0.86009919934610168</v>
      </c>
      <c r="C16" s="45">
        <f>'Tav40'!C16/'Tav40'!C$36*100</f>
        <v>0.87795509625497281</v>
      </c>
      <c r="D16" s="45">
        <f>'Tav40'!D16/'Tav40'!D$36*100</f>
        <v>0.92305086659515612</v>
      </c>
      <c r="E16" s="45">
        <f>'Tav40'!E16/'Tav40'!E$36*100</f>
        <v>0.94272753047916069</v>
      </c>
      <c r="F16" s="45">
        <f>'Tav40'!F16/'Tav40'!F$36*100</f>
        <v>0.83408291765475506</v>
      </c>
      <c r="G16" s="45">
        <f>'Tav40'!G16/'Tav40'!G$36*100</f>
        <v>0.77266127359468983</v>
      </c>
      <c r="H16" s="45">
        <f>'Tav40'!H16/'Tav40'!H$36*100</f>
        <v>0.80275877664085016</v>
      </c>
      <c r="I16" s="45">
        <f>'Tav40'!I16/'Tav40'!I$36*100</f>
        <v>0.70113935144609996</v>
      </c>
      <c r="J16" s="45">
        <f>'Tav40'!J16/'Tav40'!J$36*100</f>
        <v>0.85573098710377238</v>
      </c>
      <c r="K16" s="45">
        <f>'Tav40'!K16/'Tav40'!K$36*100</f>
        <v>0.85016462725441055</v>
      </c>
    </row>
    <row r="17" spans="1:11" x14ac:dyDescent="0.25">
      <c r="A17" s="387" t="s">
        <v>8</v>
      </c>
      <c r="B17" s="45">
        <f>'Tav40'!B17/'Tav40'!B$36*100</f>
        <v>4.8392190373576565</v>
      </c>
      <c r="C17" s="45">
        <f>'Tav40'!C17/'Tav40'!C$36*100</f>
        <v>5.0596735104485795</v>
      </c>
      <c r="D17" s="45">
        <f>'Tav40'!D17/'Tav40'!D$36*100</f>
        <v>5.0189126630158638</v>
      </c>
      <c r="E17" s="45">
        <f>'Tav40'!E17/'Tav40'!E$36*100</f>
        <v>5.1212078253473212</v>
      </c>
      <c r="F17" s="45">
        <f>'Tav40'!F17/'Tav40'!F$36*100</f>
        <v>4.7469130754763267</v>
      </c>
      <c r="G17" s="45">
        <f>'Tav40'!G17/'Tav40'!G$36*100</f>
        <v>4.418170504044804</v>
      </c>
      <c r="H17" s="45">
        <f>'Tav40'!H17/'Tav40'!H$36*100</f>
        <v>4.2116569619537563</v>
      </c>
      <c r="I17" s="45">
        <f>'Tav40'!I17/'Tav40'!I$36*100</f>
        <v>4.0076487929248668</v>
      </c>
      <c r="J17" s="45">
        <f>'Tav40'!J17/'Tav40'!J$36*100</f>
        <v>5.6365754690450363</v>
      </c>
      <c r="K17" s="45">
        <f>'Tav40'!K17/'Tav40'!K$36*100</f>
        <v>5.1845299523318102</v>
      </c>
    </row>
    <row r="18" spans="1:11" x14ac:dyDescent="0.25">
      <c r="A18" s="387" t="s">
        <v>9</v>
      </c>
      <c r="B18" s="45">
        <f>'Tav40'!B18/'Tav40'!B$36*100</f>
        <v>5.8405008266612182</v>
      </c>
      <c r="C18" s="45">
        <f>'Tav40'!C18/'Tav40'!C$36*100</f>
        <v>5.5946773972289545</v>
      </c>
      <c r="D18" s="45">
        <f>'Tav40'!D18/'Tav40'!D$36*100</f>
        <v>5.4338621351549712</v>
      </c>
      <c r="E18" s="45">
        <f>'Tav40'!E18/'Tav40'!E$36*100</f>
        <v>5.2558831868443434</v>
      </c>
      <c r="F18" s="45">
        <f>'Tav40'!F18/'Tav40'!F$36*100</f>
        <v>5.3806525472238125</v>
      </c>
      <c r="G18" s="45">
        <f>'Tav40'!G18/'Tav40'!G$36*100</f>
        <v>5.1545322547189381</v>
      </c>
      <c r="H18" s="45">
        <f>'Tav40'!H18/'Tav40'!H$36*100</f>
        <v>5.2518514330940134</v>
      </c>
      <c r="I18" s="45">
        <f>'Tav40'!I18/'Tav40'!I$36*100</f>
        <v>5.3222850768863035</v>
      </c>
      <c r="J18" s="45">
        <f>'Tav40'!J18/'Tav40'!J$36*100</f>
        <v>5.8695914185850313</v>
      </c>
      <c r="K18" s="45">
        <f>'Tav40'!K18/'Tav40'!K$36*100</f>
        <v>6.0690943043884218</v>
      </c>
    </row>
    <row r="19" spans="1:11" x14ac:dyDescent="0.25">
      <c r="A19" s="387" t="s">
        <v>10</v>
      </c>
      <c r="B19" s="45">
        <f>'Tav40'!B19/'Tav40'!B$36*100</f>
        <v>2.1939031413126266</v>
      </c>
      <c r="C19" s="45">
        <f>'Tav40'!C19/'Tav40'!C$36*100</f>
        <v>2.1057204261740363</v>
      </c>
      <c r="D19" s="45">
        <f>'Tav40'!D19/'Tav40'!D$36*100</f>
        <v>1.9731270818043247</v>
      </c>
      <c r="E19" s="45">
        <f>'Tav40'!E19/'Tav40'!E$36*100</f>
        <v>1.977601360929969</v>
      </c>
      <c r="F19" s="45">
        <f>'Tav40'!F19/'Tav40'!F$36*100</f>
        <v>1.6967863275819772</v>
      </c>
      <c r="G19" s="45">
        <f>'Tav40'!G19/'Tav40'!G$36*100</f>
        <v>1.5142086704003319</v>
      </c>
      <c r="H19" s="45">
        <f>'Tav40'!H19/'Tav40'!H$36*100</f>
        <v>1.3511221663180508</v>
      </c>
      <c r="I19" s="45">
        <f>'Tav40'!I19/'Tav40'!I$36*100</f>
        <v>1.4102461955222692</v>
      </c>
      <c r="J19" s="45">
        <f>'Tav40'!J19/'Tav40'!J$36*100</f>
        <v>1.2132899441565224</v>
      </c>
      <c r="K19" s="45">
        <f>'Tav40'!K19/'Tav40'!K$36*100</f>
        <v>1.2629613248808296</v>
      </c>
    </row>
    <row r="20" spans="1:11" x14ac:dyDescent="0.25">
      <c r="A20" s="387" t="s">
        <v>11</v>
      </c>
      <c r="B20" s="45">
        <f>'Tav40'!B20/'Tav40'!B$36*100</f>
        <v>3.3215061953149676</v>
      </c>
      <c r="C20" s="45">
        <f>'Tav40'!C20/'Tav40'!C$36*100</f>
        <v>3.2534638072156938</v>
      </c>
      <c r="D20" s="45">
        <f>'Tav40'!D20/'Tav40'!D$36*100</f>
        <v>2.9272285891717948</v>
      </c>
      <c r="E20" s="45">
        <f>'Tav40'!E20/'Tav40'!E$36*100</f>
        <v>2.6226254607314998</v>
      </c>
      <c r="F20" s="45">
        <f>'Tav40'!F20/'Tav40'!F$36*100</f>
        <v>2.310082590563415</v>
      </c>
      <c r="G20" s="45">
        <f>'Tav40'!G20/'Tav40'!G$36*100</f>
        <v>2.177971375233354</v>
      </c>
      <c r="H20" s="45">
        <f>'Tav40'!H20/'Tav40'!H$36*100</f>
        <v>1.8542597094239357</v>
      </c>
      <c r="I20" s="45">
        <f>'Tav40'!I20/'Tav40'!I$36*100</f>
        <v>1.7369133933551111</v>
      </c>
      <c r="J20" s="45">
        <f>'Tav40'!J20/'Tav40'!J$36*100</f>
        <v>2.189546422401671</v>
      </c>
      <c r="K20" s="45">
        <f>'Tav40'!K20/'Tav40'!K$36*100</f>
        <v>1.8919848641210868</v>
      </c>
    </row>
    <row r="21" spans="1:11" x14ac:dyDescent="0.25">
      <c r="A21" s="387" t="s">
        <v>12</v>
      </c>
      <c r="B21" s="45">
        <f>'Tav40'!B21/'Tav40'!B$36*100</f>
        <v>12.830896695212795</v>
      </c>
      <c r="C21" s="45">
        <f>'Tav40'!C21/'Tav40'!C$36*100</f>
        <v>13.093877177740179</v>
      </c>
      <c r="D21" s="45">
        <f>'Tav40'!D21/'Tav40'!D$36*100</f>
        <v>13.594535087224072</v>
      </c>
      <c r="E21" s="45">
        <f>'Tav40'!E21/'Tav40'!E$36*100</f>
        <v>14.087751630280692</v>
      </c>
      <c r="F21" s="45">
        <f>'Tav40'!F21/'Tav40'!F$36*100</f>
        <v>14.678223894022405</v>
      </c>
      <c r="G21" s="45">
        <f>'Tav40'!G21/'Tav40'!G$36*100</f>
        <v>15.276913503422525</v>
      </c>
      <c r="H21" s="45">
        <f>'Tav40'!H21/'Tav40'!H$36*100</f>
        <v>15.512465373961218</v>
      </c>
      <c r="I21" s="45">
        <f>'Tav40'!I21/'Tav40'!I$36*100</f>
        <v>15.472870687594614</v>
      </c>
      <c r="J21" s="45">
        <f>'Tav40'!J21/'Tav40'!J$36*100</f>
        <v>9.7947049134225228</v>
      </c>
      <c r="K21" s="45">
        <f>'Tav40'!K21/'Tav40'!K$36*100</f>
        <v>9.7449506118236773</v>
      </c>
    </row>
    <row r="22" spans="1:11" x14ac:dyDescent="0.25">
      <c r="A22" s="387" t="s">
        <v>13</v>
      </c>
      <c r="B22" s="45">
        <f>'Tav40'!B22/'Tav40'!B$36*100</f>
        <v>3.7190466459846556</v>
      </c>
      <c r="C22" s="45">
        <f>'Tav40'!C22/'Tav40'!C$36*100</f>
        <v>3.4455164845214687</v>
      </c>
      <c r="D22" s="45">
        <f>'Tav40'!D22/'Tav40'!D$36*100</f>
        <v>3.274431208716762</v>
      </c>
      <c r="E22" s="45">
        <f>'Tav40'!E22/'Tav40'!E$36*100</f>
        <v>3.260561383612135</v>
      </c>
      <c r="F22" s="45">
        <f>'Tav40'!F22/'Tav40'!F$36*100</f>
        <v>3.0951018071796548</v>
      </c>
      <c r="G22" s="45">
        <f>'Tav40'!G22/'Tav40'!G$36*100</f>
        <v>3.2825140012445555</v>
      </c>
      <c r="H22" s="45">
        <f>'Tav40'!H22/'Tav40'!H$36*100</f>
        <v>3.4258578777771498</v>
      </c>
      <c r="I22" s="45">
        <f>'Tav40'!I22/'Tav40'!I$36*100</f>
        <v>3.3702493825193214</v>
      </c>
      <c r="J22" s="45">
        <f>'Tav40'!J22/'Tav40'!J$36*100</f>
        <v>2.6676308705957976</v>
      </c>
      <c r="K22" s="45">
        <f>'Tav40'!K22/'Tav40'!K$36*100</f>
        <v>2.727406752174554</v>
      </c>
    </row>
    <row r="23" spans="1:11" x14ac:dyDescent="0.25">
      <c r="A23" s="387" t="s">
        <v>14</v>
      </c>
      <c r="B23" s="45">
        <f>'Tav40'!B23/'Tav40'!B$36*100</f>
        <v>0.51457338708179301</v>
      </c>
      <c r="C23" s="45">
        <f>'Tav40'!C23/'Tav40'!C$36*100</f>
        <v>0.54186291096986605</v>
      </c>
      <c r="D23" s="45">
        <f>'Tav40'!D23/'Tav40'!D$36*100</f>
        <v>0.71981030881273633</v>
      </c>
      <c r="E23" s="45">
        <f>'Tav40'!E23/'Tav40'!E$36*100</f>
        <v>0.77969946129855394</v>
      </c>
      <c r="F23" s="45">
        <f>'Tav40'!F23/'Tav40'!F$36*100</f>
        <v>0.69915773979883888</v>
      </c>
      <c r="G23" s="45">
        <f>'Tav40'!G23/'Tav40'!G$36*100</f>
        <v>0.75710433520016596</v>
      </c>
      <c r="H23" s="45">
        <f>'Tav40'!H23/'Tav40'!H$36*100</f>
        <v>0.79710554581943582</v>
      </c>
      <c r="I23" s="45">
        <f>'Tav40'!I23/'Tav40'!I$36*100</f>
        <v>0.66130188829575332</v>
      </c>
      <c r="J23" s="45">
        <f>'Tav40'!J23/'Tav40'!J$36*100</f>
        <v>0.70708288136274156</v>
      </c>
      <c r="K23" s="45">
        <f>'Tav40'!K23/'Tav40'!K$36*100</f>
        <v>0.6634232640424591</v>
      </c>
    </row>
    <row r="24" spans="1:11" x14ac:dyDescent="0.25">
      <c r="A24" s="387" t="s">
        <v>201</v>
      </c>
      <c r="B24" s="45">
        <f>'Tav40'!B24/'Tav40'!B$36*100</f>
        <v>15.831026731808809</v>
      </c>
      <c r="C24" s="45">
        <f>'Tav40'!C24/'Tav40'!C$36*100</f>
        <v>16.331336595180392</v>
      </c>
      <c r="D24" s="45">
        <f>'Tav40'!D24/'Tav40'!D$36*100</f>
        <v>17.049624569525207</v>
      </c>
      <c r="E24" s="45">
        <f>'Tav40'!E24/'Tav40'!E$36*100</f>
        <v>17.529061525375671</v>
      </c>
      <c r="F24" s="45">
        <f>'Tav40'!F24/'Tav40'!F$36*100</f>
        <v>18.807752064764085</v>
      </c>
      <c r="G24" s="45">
        <f>'Tav40'!G24/'Tav40'!G$36*100</f>
        <v>19.82472516075503</v>
      </c>
      <c r="H24" s="45">
        <f>'Tav40'!H24/'Tav40'!H$36*100</f>
        <v>21.691446661767198</v>
      </c>
      <c r="I24" s="45">
        <f>'Tav40'!I24/'Tav40'!I$36*100</f>
        <v>23.990120309138714</v>
      </c>
      <c r="J24" s="45">
        <f>'Tav40'!J24/'Tav40'!J$36*100</f>
        <v>15.194246916556184</v>
      </c>
      <c r="K24" s="45">
        <f>'Tav40'!K24/'Tav40'!K$36*100</f>
        <v>15.322620276180649</v>
      </c>
    </row>
    <row r="25" spans="1:11" x14ac:dyDescent="0.25">
      <c r="A25" s="387" t="s">
        <v>16</v>
      </c>
      <c r="B25" s="45">
        <f>'Tav40'!B25/'Tav40'!B$36*100</f>
        <v>7.8690717244710298</v>
      </c>
      <c r="C25" s="45">
        <f>'Tav40'!C25/'Tav40'!C$36*100</f>
        <v>7.9724724495861725</v>
      </c>
      <c r="D25" s="45">
        <f>'Tav40'!D25/'Tav40'!D$36*100</f>
        <v>8.4344831479704183</v>
      </c>
      <c r="E25" s="45">
        <f>'Tav40'!E25/'Tav40'!E$36*100</f>
        <v>8.2151970513184018</v>
      </c>
      <c r="F25" s="45">
        <f>'Tav40'!F25/'Tav40'!F$36*100</f>
        <v>7.9769400605118976</v>
      </c>
      <c r="G25" s="45">
        <f>'Tav40'!G25/'Tav40'!G$36*100</f>
        <v>7.6540136901057876</v>
      </c>
      <c r="H25" s="45">
        <f>'Tav40'!H25/'Tav40'!H$36*100</f>
        <v>8.0332409972299157</v>
      </c>
      <c r="I25" s="45">
        <f>'Tav40'!I25/'Tav40'!I$36*100</f>
        <v>8.4853796510238215</v>
      </c>
      <c r="J25" s="45">
        <f>'Tav40'!J25/'Tav40'!J$36*100</f>
        <v>8.4890120927242787</v>
      </c>
      <c r="K25" s="45">
        <f>'Tav40'!K25/'Tav40'!K$36*100</f>
        <v>7.8185660229003879</v>
      </c>
    </row>
    <row r="26" spans="1:11" x14ac:dyDescent="0.25">
      <c r="A26" s="387" t="s">
        <v>17</v>
      </c>
      <c r="B26" s="45">
        <f>'Tav40'!B26/'Tav40'!B$36*100</f>
        <v>1.0997380691423158</v>
      </c>
      <c r="C26" s="45">
        <f>'Tav40'!C26/'Tav40'!C$36*100</f>
        <v>1.1020165531117108</v>
      </c>
      <c r="D26" s="45">
        <f>'Tav40'!D26/'Tav40'!D$36*100</f>
        <v>1.08959521255575</v>
      </c>
      <c r="E26" s="45">
        <f>'Tav40'!E26/'Tav40'!E$36*100</f>
        <v>1.1128437765806636</v>
      </c>
      <c r="F26" s="45">
        <f>'Tav40'!F26/'Tav40'!F$36*100</f>
        <v>1.1529969744051027</v>
      </c>
      <c r="G26" s="45">
        <f>'Tav40'!G26/'Tav40'!G$36*100</f>
        <v>1.2601120099564405</v>
      </c>
      <c r="H26" s="45">
        <f>'Tav40'!H26/'Tav40'!H$36*100</f>
        <v>1.3002430889253209</v>
      </c>
      <c r="I26" s="45">
        <f>'Tav40'!I26/'Tav40'!I$36*100</f>
        <v>1.0517090271691498</v>
      </c>
      <c r="J26" s="45">
        <f>'Tav40'!J26/'Tav40'!J$36*100</f>
        <v>1.0847294202723876</v>
      </c>
      <c r="K26" s="45">
        <f>'Tav40'!K26/'Tav40'!K$36*100</f>
        <v>0.93370681605975725</v>
      </c>
    </row>
    <row r="27" spans="1:11" x14ac:dyDescent="0.25">
      <c r="A27" s="387" t="s">
        <v>18</v>
      </c>
      <c r="B27" s="45">
        <f>'Tav40'!B27/'Tav40'!B$36*100</f>
        <v>5.5042633426835836</v>
      </c>
      <c r="C27" s="45">
        <f>'Tav40'!C27/'Tav40'!C$36*100</f>
        <v>5.7547212949837672</v>
      </c>
      <c r="D27" s="45">
        <f>'Tav40'!D27/'Tav40'!D$36*100</f>
        <v>5.5891153390165416</v>
      </c>
      <c r="E27" s="45">
        <f>'Tav40'!E27/'Tav40'!E$36*100</f>
        <v>5.5819393252055569</v>
      </c>
      <c r="F27" s="45">
        <f>'Tav40'!F27/'Tav40'!F$36*100</f>
        <v>5.9162646168942681</v>
      </c>
      <c r="G27" s="45">
        <f>'Tav40'!G27/'Tav40'!G$36*100</f>
        <v>6.4405724953329191</v>
      </c>
      <c r="H27" s="45">
        <f>'Tav40'!H27/'Tav40'!H$36*100</f>
        <v>6.1450619028774947</v>
      </c>
      <c r="I27" s="45">
        <f>'Tav40'!I27/'Tav40'!I$36*100</f>
        <v>5.7206597083897703</v>
      </c>
      <c r="J27" s="45">
        <f>'Tav40'!J27/'Tav40'!J$36*100</f>
        <v>6.4641838415491542</v>
      </c>
      <c r="K27" s="45">
        <f>'Tav40'!K27/'Tav40'!K$36*100</f>
        <v>6.4671482628138977</v>
      </c>
    </row>
    <row r="28" spans="1:11" x14ac:dyDescent="0.25">
      <c r="A28" s="387" t="s">
        <v>19</v>
      </c>
      <c r="B28" s="45">
        <f>'Tav40'!B28/'Tav40'!B$36*100</f>
        <v>8.883357173375936</v>
      </c>
      <c r="C28" s="45">
        <f>'Tav40'!C28/'Tav40'!C$36*100</f>
        <v>8.4457451186611188</v>
      </c>
      <c r="D28" s="45">
        <f>'Tav40'!D28/'Tav40'!D$36*100</f>
        <v>8.4316603624456619</v>
      </c>
      <c r="E28" s="45">
        <f>'Tav40'!E28/'Tav40'!E$36*100</f>
        <v>8.5058123050751355</v>
      </c>
      <c r="F28" s="45">
        <f>'Tav40'!F28/'Tav40'!F$36*100</f>
        <v>9.1830893777087255</v>
      </c>
      <c r="G28" s="45">
        <f>'Tav40'!G28/'Tav40'!G$36*100</f>
        <v>8.9867247459033397</v>
      </c>
      <c r="H28" s="45">
        <f>'Tav40'!H28/'Tav40'!H$36*100</f>
        <v>8.3385154615862955</v>
      </c>
      <c r="I28" s="45">
        <f>'Tav40'!I28/'Tav40'!I$36*100</f>
        <v>8.0631025416301494</v>
      </c>
      <c r="J28" s="45">
        <f>'Tav40'!J28/'Tav40'!J$36*100</f>
        <v>11.112450283234903</v>
      </c>
      <c r="K28" s="45">
        <f>'Tav40'!K28/'Tav40'!K$36*100</f>
        <v>12.324929971988796</v>
      </c>
    </row>
    <row r="29" spans="1:11" x14ac:dyDescent="0.25">
      <c r="A29" s="387" t="s">
        <v>20</v>
      </c>
      <c r="B29" s="45">
        <f>'Tav40'!B29/'Tav40'!B$36*100</f>
        <v>2.56729393843696</v>
      </c>
      <c r="C29" s="45">
        <f>'Tav40'!C29/'Tav40'!C$36*100</f>
        <v>2.3617906625817366</v>
      </c>
      <c r="D29" s="45">
        <f>'Tav40'!D29/'Tav40'!D$36*100</f>
        <v>2.4219499802405013</v>
      </c>
      <c r="E29" s="45">
        <f>'Tav40'!E29/'Tav40'!E$36*100</f>
        <v>2.3568188261979017</v>
      </c>
      <c r="F29" s="45">
        <f>'Tav40'!F29/'Tav40'!F$36*100</f>
        <v>2.4368304849129117</v>
      </c>
      <c r="G29" s="45">
        <f>'Tav40'!G29/'Tav40'!G$36*100</f>
        <v>2.5046670815183574</v>
      </c>
      <c r="H29" s="45">
        <f>'Tav40'!H29/'Tav40'!H$36*100</f>
        <v>2.1256147888518289</v>
      </c>
      <c r="I29" s="45">
        <f>'Tav40'!I29/'Tav40'!I$36*100</f>
        <v>1.6333359891642099</v>
      </c>
      <c r="J29" s="45">
        <f>'Tav40'!J29/'Tav40'!J$36*100</f>
        <v>2.8845767546502752</v>
      </c>
      <c r="K29" s="45">
        <f>'Tav40'!K29/'Tav40'!K$36*100</f>
        <v>2.6782642881714089</v>
      </c>
    </row>
    <row r="30" spans="1:11" ht="6.75" customHeight="1" x14ac:dyDescent="0.25">
      <c r="A30" s="387"/>
      <c r="I30" s="419"/>
      <c r="J30" s="456"/>
      <c r="K30" s="456"/>
    </row>
    <row r="31" spans="1:11" x14ac:dyDescent="0.25">
      <c r="A31" s="387" t="s">
        <v>21</v>
      </c>
      <c r="B31" s="45">
        <f>'Tav40'!B31/'Tav40'!B$36*100</f>
        <v>18.831156768404821</v>
      </c>
      <c r="C31" s="45">
        <f>'Tav40'!C31/'Tav40'!C$36*100</f>
        <v>18.935479445790847</v>
      </c>
      <c r="D31" s="45">
        <f>'Tav40'!D31/'Tav40'!D$36*100</f>
        <v>18.302941342516796</v>
      </c>
      <c r="E31" s="45">
        <f>'Tav40'!E31/'Tav40'!E$36*100</f>
        <v>17.81613269067196</v>
      </c>
      <c r="F31" s="45">
        <f>'Tav40'!F31/'Tav40'!F$36*100</f>
        <v>16.595796876277699</v>
      </c>
      <c r="G31" s="45">
        <f>'Tav40'!G31/'Tav40'!G$36*100</f>
        <v>15.904376685334991</v>
      </c>
      <c r="H31" s="45">
        <f>'Tav40'!H31/'Tav40'!H$36*100</f>
        <v>15.433320142461419</v>
      </c>
      <c r="I31" s="45">
        <f>'Tav40'!I31/'Tav40'!I$36*100</f>
        <v>14.907178710859693</v>
      </c>
      <c r="J31" s="45">
        <f>'Tav40'!J31/'Tav40'!J$36*100</f>
        <v>21.140171146197421</v>
      </c>
      <c r="K31" s="45">
        <f>'Tav40'!K31/'Tav40'!K$36*100</f>
        <v>21.485085262175048</v>
      </c>
    </row>
    <row r="32" spans="1:11" x14ac:dyDescent="0.25">
      <c r="A32" s="387" t="s">
        <v>22</v>
      </c>
      <c r="B32" s="45">
        <f>'Tav40'!B32/'Tav40'!B$36*100</f>
        <v>10.993665360108487</v>
      </c>
      <c r="C32" s="45">
        <f>'Tav40'!C32/'Tav40'!C$36*100</f>
        <v>11.061319676254058</v>
      </c>
      <c r="D32" s="45">
        <f>'Tav40'!D32/'Tav40'!D$36*100</f>
        <v>10.757635634844465</v>
      </c>
      <c r="E32" s="45">
        <f>'Tav40'!E32/'Tav40'!E$36*100</f>
        <v>10.898072015877517</v>
      </c>
      <c r="F32" s="45">
        <f>'Tav40'!F32/'Tav40'!F$36*100</f>
        <v>10.070324638155205</v>
      </c>
      <c r="G32" s="45">
        <f>'Tav40'!G32/'Tav40'!G$36*100</f>
        <v>9.2615639908732632</v>
      </c>
      <c r="H32" s="45">
        <f>'Tav40'!H32/'Tav40'!H$36*100</f>
        <v>8.7398948499067224</v>
      </c>
      <c r="I32" s="45">
        <f>'Tav40'!I32/'Tav40'!I$36*100</f>
        <v>8.1746474384511192</v>
      </c>
      <c r="J32" s="45">
        <f>'Tav40'!J32/'Tav40'!J$36*100</f>
        <v>11.188783094291109</v>
      </c>
      <c r="K32" s="45">
        <f>'Tav40'!K32/'Tav40'!K$36*100</f>
        <v>10.609857978279031</v>
      </c>
    </row>
    <row r="33" spans="1:11" x14ac:dyDescent="0.25">
      <c r="A33" s="387" t="s">
        <v>23</v>
      </c>
      <c r="B33" s="45">
        <f>'Tav40'!B33/'Tav40'!B$36*100</f>
        <v>24.186806858501605</v>
      </c>
      <c r="C33" s="45">
        <f>'Tav40'!C33/'Tav40'!C$36*100</f>
        <v>24.047738808358865</v>
      </c>
      <c r="D33" s="45">
        <f>'Tav40'!D33/'Tav40'!D$36*100</f>
        <v>23.928752893355163</v>
      </c>
      <c r="E33" s="45">
        <f>'Tav40'!E33/'Tav40'!E$36*100</f>
        <v>23.943861638786505</v>
      </c>
      <c r="F33" s="45">
        <f>'Tav40'!F33/'Tav40'!F$36*100</f>
        <v>24.06574535939161</v>
      </c>
      <c r="G33" s="45">
        <f>'Tav40'!G33/'Tav40'!G$36*100</f>
        <v>24.123625803775152</v>
      </c>
      <c r="H33" s="45">
        <f>'Tav40'!H33/'Tav40'!H$36*100</f>
        <v>23.969698682797219</v>
      </c>
      <c r="I33" s="45">
        <f>'Tav40'!I33/'Tav40'!I$36*100</f>
        <v>23.9423153533583</v>
      </c>
      <c r="J33" s="45">
        <f>'Tav40'!J33/'Tav40'!J$36*100</f>
        <v>19.067132698565747</v>
      </c>
      <c r="K33" s="45">
        <f>'Tav40'!K33/'Tav40'!K$36*100</f>
        <v>18.968991105214013</v>
      </c>
    </row>
    <row r="34" spans="1:11" x14ac:dyDescent="0.25">
      <c r="A34" s="387" t="s">
        <v>24</v>
      </c>
      <c r="B34" s="45">
        <f>'Tav40'!B34/'Tav40'!B$36*100</f>
        <v>34.537719901172188</v>
      </c>
      <c r="C34" s="45">
        <f>'Tav40'!C34/'Tav40'!C$36*100</f>
        <v>35.147926288353375</v>
      </c>
      <c r="D34" s="45">
        <f>'Tav40'!D34/'Tav40'!D$36*100</f>
        <v>36.157059786597415</v>
      </c>
      <c r="E34" s="45">
        <f>'Tav40'!E34/'Tav40'!E$36*100</f>
        <v>36.479302523390984</v>
      </c>
      <c r="F34" s="45">
        <f>'Tav40'!F34/'Tav40'!F$36*100</f>
        <v>37.648213263553849</v>
      </c>
      <c r="G34" s="45">
        <f>'Tav40'!G34/'Tav40'!G$36*100</f>
        <v>39.219041692594899</v>
      </c>
      <c r="H34" s="45">
        <f>'Tav40'!H34/'Tav40'!H$36*100</f>
        <v>41.392956074396523</v>
      </c>
      <c r="I34" s="45">
        <f>'Tav40'!I34/'Tav40'!I$36*100</f>
        <v>43.27941996653653</v>
      </c>
      <c r="J34" s="45">
        <f>'Tav40'!J34/'Tav40'!J$36*100</f>
        <v>34.606886023060547</v>
      </c>
      <c r="K34" s="45">
        <f>'Tav40'!K34/'Tav40'!K$36*100</f>
        <v>33.932871394171706</v>
      </c>
    </row>
    <row r="35" spans="1:11" x14ac:dyDescent="0.25">
      <c r="A35" s="387" t="s">
        <v>25</v>
      </c>
      <c r="B35" s="45">
        <f>'Tav40'!B35/'Tav40'!B$36*100</f>
        <v>11.450651111812896</v>
      </c>
      <c r="C35" s="45">
        <f>'Tav40'!C35/'Tav40'!C$36*100</f>
        <v>10.807535781242855</v>
      </c>
      <c r="D35" s="45">
        <f>'Tav40'!D35/'Tav40'!D$36*100</f>
        <v>10.853610342686162</v>
      </c>
      <c r="E35" s="45">
        <f>'Tav40'!E35/'Tav40'!E$36*100</f>
        <v>10.862631131273037</v>
      </c>
      <c r="F35" s="45">
        <f>'Tav40'!F35/'Tav40'!F$36*100</f>
        <v>11.619919862621638</v>
      </c>
      <c r="G35" s="45">
        <f>'Tav40'!G35/'Tav40'!G$36*100</f>
        <v>11.491391827421698</v>
      </c>
      <c r="H35" s="45">
        <f>'Tav40'!H35/'Tav40'!H$36*100</f>
        <v>10.464130250438124</v>
      </c>
      <c r="I35" s="45">
        <f>'Tav40'!I35/'Tav40'!I$36*100</f>
        <v>9.6964385307943584</v>
      </c>
      <c r="J35" s="45">
        <f>'Tav40'!J35/'Tav40'!J$36*100</f>
        <v>13.997027037885179</v>
      </c>
      <c r="K35" s="45">
        <f>'Tav40'!K35/'Tav40'!K$36*100</f>
        <v>15.003194260160205</v>
      </c>
    </row>
    <row r="36" spans="1:11" x14ac:dyDescent="0.25">
      <c r="A36" s="288" t="s">
        <v>324</v>
      </c>
      <c r="B36" s="48">
        <f>'Tav40'!B36/'Tav40'!B$36*100</f>
        <v>100</v>
      </c>
      <c r="C36" s="48">
        <f>'Tav40'!C36/'Tav40'!C$36*100</f>
        <v>100</v>
      </c>
      <c r="D36" s="48">
        <f>'Tav40'!D36/'Tav40'!D$36*100</f>
        <v>100</v>
      </c>
      <c r="E36" s="48">
        <f>'Tav40'!E36/'Tav40'!E$36*100</f>
        <v>100</v>
      </c>
      <c r="F36" s="48">
        <f>'Tav40'!F36/'Tav40'!F$36*100</f>
        <v>100</v>
      </c>
      <c r="G36" s="48">
        <f>'Tav40'!G36/'Tav40'!G$36*100</f>
        <v>100</v>
      </c>
      <c r="H36" s="48">
        <f>'Tav40'!H36/'Tav40'!H$36*100</f>
        <v>100</v>
      </c>
      <c r="I36" s="48">
        <f>'Tav40'!I36/'Tav40'!I$36*100</f>
        <v>100</v>
      </c>
      <c r="J36" s="48">
        <f>'Tav40'!J36/'Tav40'!J$36*100</f>
        <v>100</v>
      </c>
      <c r="K36" s="48">
        <f>'Tav40'!K36/'Tav40'!K$36*100</f>
        <v>100</v>
      </c>
    </row>
    <row r="37" spans="1:11" x14ac:dyDescent="0.25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</row>
    <row r="38" spans="1:11" ht="6" customHeight="1" x14ac:dyDescent="0.25"/>
    <row r="39" spans="1:11" x14ac:dyDescent="0.25">
      <c r="A39" s="50" t="s">
        <v>534</v>
      </c>
    </row>
    <row r="40" spans="1:11" x14ac:dyDescent="0.25">
      <c r="A40" s="662" t="s">
        <v>340</v>
      </c>
    </row>
    <row r="41" spans="1:11" x14ac:dyDescent="0.25">
      <c r="A41" s="662" t="s">
        <v>530</v>
      </c>
    </row>
  </sheetData>
  <mergeCells count="3">
    <mergeCell ref="A4:A6"/>
    <mergeCell ref="B4:K4"/>
    <mergeCell ref="B5:K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2"/>
  <sheetViews>
    <sheetView zoomScale="96" zoomScaleNormal="96" workbookViewId="0"/>
  </sheetViews>
  <sheetFormatPr defaultColWidth="9.140625" defaultRowHeight="15" x14ac:dyDescent="0.25"/>
  <cols>
    <col min="1" max="1" width="20.5703125" style="304" customWidth="1"/>
    <col min="2" max="2" width="14.85546875" style="304" customWidth="1"/>
    <col min="3" max="5" width="9.140625" style="304"/>
    <col min="6" max="9" width="9.5703125" style="304" bestFit="1" customWidth="1"/>
    <col min="10" max="10" width="9.140625" style="304"/>
    <col min="11" max="11" width="10.7109375" style="304" bestFit="1" customWidth="1"/>
    <col min="12" max="16384" width="9.140625" style="304"/>
  </cols>
  <sheetData>
    <row r="1" spans="1:119" x14ac:dyDescent="0.25">
      <c r="A1" s="304" t="s">
        <v>581</v>
      </c>
    </row>
    <row r="2" spans="1:119" x14ac:dyDescent="0.25">
      <c r="A2" s="166" t="s">
        <v>346</v>
      </c>
    </row>
    <row r="3" spans="1:119" ht="15" customHeight="1" x14ac:dyDescent="0.2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19" ht="16.5" customHeight="1" x14ac:dyDescent="0.25">
      <c r="A4" s="718" t="s">
        <v>309</v>
      </c>
      <c r="B4" s="682" t="s">
        <v>308</v>
      </c>
      <c r="C4" s="684" t="s">
        <v>166</v>
      </c>
      <c r="D4" s="684"/>
      <c r="E4" s="684"/>
      <c r="F4" s="684"/>
      <c r="G4" s="684"/>
      <c r="H4" s="684"/>
      <c r="I4" s="684"/>
      <c r="J4" s="684"/>
      <c r="K4" s="684"/>
      <c r="L4" s="684"/>
    </row>
    <row r="5" spans="1:119" x14ac:dyDescent="0.25">
      <c r="A5" s="719"/>
      <c r="B5" s="686"/>
      <c r="C5" s="684" t="s">
        <v>113</v>
      </c>
      <c r="D5" s="684"/>
      <c r="E5" s="684"/>
      <c r="F5" s="684"/>
      <c r="G5" s="684"/>
      <c r="H5" s="684"/>
      <c r="I5" s="684"/>
      <c r="J5" s="684"/>
      <c r="K5" s="684"/>
      <c r="L5" s="684"/>
    </row>
    <row r="6" spans="1:119" x14ac:dyDescent="0.25">
      <c r="A6" s="713"/>
      <c r="B6" s="683"/>
      <c r="C6" s="308">
        <v>2013</v>
      </c>
      <c r="D6" s="308">
        <v>2014</v>
      </c>
      <c r="E6" s="308">
        <v>2015</v>
      </c>
      <c r="F6" s="308">
        <v>2016</v>
      </c>
      <c r="G6" s="308">
        <v>2017</v>
      </c>
      <c r="H6" s="308">
        <v>2018</v>
      </c>
      <c r="I6" s="308">
        <v>2019</v>
      </c>
      <c r="J6" s="368">
        <v>2020</v>
      </c>
      <c r="K6" s="368">
        <v>2021</v>
      </c>
      <c r="L6" s="368">
        <v>2022</v>
      </c>
    </row>
    <row r="7" spans="1:119" x14ac:dyDescent="0.25">
      <c r="B7" s="399"/>
    </row>
    <row r="8" spans="1:119" x14ac:dyDescent="0.25">
      <c r="A8" s="377" t="s">
        <v>306</v>
      </c>
      <c r="B8" s="377">
        <v>19</v>
      </c>
      <c r="C8" s="63">
        <v>345</v>
      </c>
      <c r="D8" s="63">
        <v>279</v>
      </c>
      <c r="E8" s="63">
        <v>248</v>
      </c>
      <c r="F8" s="63">
        <v>187</v>
      </c>
      <c r="G8" s="63">
        <v>211</v>
      </c>
      <c r="H8" s="63">
        <v>168</v>
      </c>
      <c r="I8" s="63">
        <v>134</v>
      </c>
      <c r="J8" s="63">
        <v>108</v>
      </c>
      <c r="K8" s="63">
        <v>248</v>
      </c>
      <c r="L8" s="63">
        <v>211</v>
      </c>
      <c r="M8" s="51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x14ac:dyDescent="0.25">
      <c r="A9" s="377" t="s">
        <v>305</v>
      </c>
      <c r="B9" s="377">
        <v>1</v>
      </c>
      <c r="C9" s="63">
        <v>233</v>
      </c>
      <c r="D9" s="63">
        <v>176</v>
      </c>
      <c r="E9" s="63">
        <v>138</v>
      </c>
      <c r="F9" s="63">
        <v>103</v>
      </c>
      <c r="G9" s="63">
        <v>102</v>
      </c>
      <c r="H9" s="63">
        <v>85</v>
      </c>
      <c r="I9" s="63">
        <v>71</v>
      </c>
      <c r="J9" s="63">
        <v>46</v>
      </c>
      <c r="K9" s="63">
        <v>177</v>
      </c>
      <c r="L9" s="63">
        <v>177</v>
      </c>
      <c r="M9" s="516"/>
      <c r="N9"/>
      <c r="O9"/>
    </row>
    <row r="10" spans="1:119" x14ac:dyDescent="0.25">
      <c r="A10" s="377" t="s">
        <v>304</v>
      </c>
      <c r="B10" s="377">
        <v>11</v>
      </c>
      <c r="C10" s="63">
        <v>424</v>
      </c>
      <c r="D10" s="63">
        <v>288</v>
      </c>
      <c r="E10" s="63">
        <v>231</v>
      </c>
      <c r="F10" s="63">
        <v>174</v>
      </c>
      <c r="G10" s="63">
        <v>133</v>
      </c>
      <c r="H10" s="63">
        <v>100</v>
      </c>
      <c r="I10" s="63">
        <v>91</v>
      </c>
      <c r="J10" s="63">
        <v>58</v>
      </c>
      <c r="K10" s="63">
        <v>142</v>
      </c>
      <c r="L10" s="63">
        <v>111</v>
      </c>
      <c r="M10" s="516"/>
      <c r="N10"/>
      <c r="O10"/>
    </row>
    <row r="11" spans="1:119" x14ac:dyDescent="0.25">
      <c r="A11" s="377" t="s">
        <v>303</v>
      </c>
      <c r="B11" s="377">
        <v>2</v>
      </c>
      <c r="C11" s="63">
        <v>33</v>
      </c>
      <c r="D11" s="63">
        <v>41</v>
      </c>
      <c r="E11" s="63">
        <v>31</v>
      </c>
      <c r="F11" s="63">
        <v>22</v>
      </c>
      <c r="G11" s="63">
        <v>19</v>
      </c>
      <c r="H11" s="63">
        <v>12</v>
      </c>
      <c r="I11" s="63">
        <v>16</v>
      </c>
      <c r="J11" s="63">
        <v>9</v>
      </c>
      <c r="K11" s="63">
        <v>36</v>
      </c>
      <c r="L11" s="63">
        <v>18</v>
      </c>
      <c r="M11" s="516"/>
      <c r="N11"/>
      <c r="O11"/>
    </row>
    <row r="12" spans="1:119" x14ac:dyDescent="0.25">
      <c r="A12" s="377" t="s">
        <v>302</v>
      </c>
      <c r="B12" s="377">
        <v>9</v>
      </c>
      <c r="C12" s="63">
        <v>367</v>
      </c>
      <c r="D12" s="63">
        <v>304</v>
      </c>
      <c r="E12" s="63">
        <v>221</v>
      </c>
      <c r="F12" s="63">
        <v>173</v>
      </c>
      <c r="G12" s="63">
        <v>154</v>
      </c>
      <c r="H12" s="63">
        <v>91</v>
      </c>
      <c r="I12" s="63">
        <v>96</v>
      </c>
      <c r="J12" s="63">
        <v>45</v>
      </c>
      <c r="K12" s="63">
        <v>88</v>
      </c>
      <c r="L12" s="63">
        <v>72</v>
      </c>
      <c r="M12" s="516"/>
      <c r="N12"/>
      <c r="O12"/>
    </row>
    <row r="13" spans="1:119" x14ac:dyDescent="0.25">
      <c r="A13" s="377" t="s">
        <v>301</v>
      </c>
      <c r="B13" s="377">
        <v>11</v>
      </c>
      <c r="C13" s="63">
        <v>374</v>
      </c>
      <c r="D13" s="63">
        <v>275</v>
      </c>
      <c r="E13" s="63">
        <v>214</v>
      </c>
      <c r="F13" s="63">
        <v>126</v>
      </c>
      <c r="G13" s="63">
        <v>96</v>
      </c>
      <c r="H13" s="63">
        <v>65</v>
      </c>
      <c r="I13" s="63">
        <v>56</v>
      </c>
      <c r="J13" s="63">
        <v>28</v>
      </c>
      <c r="K13" s="63">
        <v>117</v>
      </c>
      <c r="L13" s="63">
        <v>69</v>
      </c>
      <c r="M13" s="516"/>
      <c r="N13"/>
      <c r="O13"/>
    </row>
    <row r="14" spans="1:119" x14ac:dyDescent="0.25">
      <c r="A14" s="377" t="s">
        <v>300</v>
      </c>
      <c r="B14" s="377">
        <v>1</v>
      </c>
      <c r="C14" s="63">
        <v>93</v>
      </c>
      <c r="D14" s="63">
        <v>86</v>
      </c>
      <c r="E14" s="63">
        <v>63</v>
      </c>
      <c r="F14" s="63">
        <v>47</v>
      </c>
      <c r="G14" s="63">
        <v>45</v>
      </c>
      <c r="H14" s="63">
        <v>29</v>
      </c>
      <c r="I14" s="63">
        <v>23</v>
      </c>
      <c r="J14" s="63">
        <v>13</v>
      </c>
      <c r="K14" s="63">
        <v>88</v>
      </c>
      <c r="L14" s="63">
        <v>76</v>
      </c>
      <c r="M14" s="516"/>
      <c r="N14"/>
      <c r="O14"/>
    </row>
    <row r="15" spans="1:119" x14ac:dyDescent="0.25">
      <c r="A15" s="377" t="s">
        <v>299</v>
      </c>
      <c r="B15" s="377">
        <v>15</v>
      </c>
      <c r="C15" s="63">
        <v>663</v>
      </c>
      <c r="D15" s="63">
        <v>539</v>
      </c>
      <c r="E15" s="63">
        <v>442</v>
      </c>
      <c r="F15" s="63">
        <v>339</v>
      </c>
      <c r="G15" s="63">
        <v>317</v>
      </c>
      <c r="H15" s="63">
        <v>258</v>
      </c>
      <c r="I15" s="63">
        <v>284</v>
      </c>
      <c r="J15" s="63">
        <v>207</v>
      </c>
      <c r="K15" s="63">
        <v>208</v>
      </c>
      <c r="L15" s="63">
        <v>215</v>
      </c>
      <c r="M15" s="516"/>
      <c r="N15"/>
      <c r="O15"/>
    </row>
    <row r="16" spans="1:119" x14ac:dyDescent="0.25">
      <c r="A16" s="377" t="s">
        <v>298</v>
      </c>
      <c r="B16" s="377">
        <v>16</v>
      </c>
      <c r="C16" s="63">
        <v>1440</v>
      </c>
      <c r="D16" s="63">
        <v>1169</v>
      </c>
      <c r="E16" s="63">
        <v>1004</v>
      </c>
      <c r="F16" s="63">
        <v>787</v>
      </c>
      <c r="G16" s="63">
        <v>681</v>
      </c>
      <c r="H16" s="63">
        <v>496</v>
      </c>
      <c r="I16" s="63">
        <v>487</v>
      </c>
      <c r="J16" s="63">
        <v>363</v>
      </c>
      <c r="K16" s="63">
        <v>772</v>
      </c>
      <c r="L16" s="63">
        <v>596</v>
      </c>
      <c r="M16" s="516"/>
      <c r="N16"/>
      <c r="O16"/>
    </row>
    <row r="17" spans="1:15" x14ac:dyDescent="0.25">
      <c r="A17" s="377" t="s">
        <v>297</v>
      </c>
      <c r="B17" s="377">
        <v>5</v>
      </c>
      <c r="C17" s="63">
        <v>38</v>
      </c>
      <c r="D17" s="63">
        <v>40</v>
      </c>
      <c r="E17" s="63">
        <v>29</v>
      </c>
      <c r="F17" s="63">
        <v>18</v>
      </c>
      <c r="G17" s="63">
        <v>13</v>
      </c>
      <c r="H17" s="63">
        <v>6</v>
      </c>
      <c r="I17" s="63">
        <v>5</v>
      </c>
      <c r="J17" s="63">
        <v>5</v>
      </c>
      <c r="K17" s="63">
        <v>32</v>
      </c>
      <c r="L17" s="63">
        <v>28</v>
      </c>
      <c r="M17" s="516"/>
      <c r="N17"/>
      <c r="O17"/>
    </row>
    <row r="18" spans="1:15" x14ac:dyDescent="0.25">
      <c r="A18" s="377" t="s">
        <v>296</v>
      </c>
      <c r="B18" s="377">
        <v>15</v>
      </c>
      <c r="C18" s="63">
        <v>440</v>
      </c>
      <c r="D18" s="63">
        <v>350</v>
      </c>
      <c r="E18" s="63">
        <v>321</v>
      </c>
      <c r="F18" s="63">
        <v>239</v>
      </c>
      <c r="G18" s="63">
        <v>189</v>
      </c>
      <c r="H18" s="63">
        <v>191</v>
      </c>
      <c r="I18" s="63">
        <v>194</v>
      </c>
      <c r="J18" s="63">
        <v>122</v>
      </c>
      <c r="K18" s="63">
        <v>181</v>
      </c>
      <c r="L18" s="63">
        <v>140</v>
      </c>
      <c r="M18" s="516"/>
      <c r="N18"/>
      <c r="O18"/>
    </row>
    <row r="19" spans="1:15" x14ac:dyDescent="0.25">
      <c r="A19" s="377" t="s">
        <v>295</v>
      </c>
      <c r="B19" s="377">
        <v>3</v>
      </c>
      <c r="C19" s="63">
        <v>700</v>
      </c>
      <c r="D19" s="63">
        <v>500</v>
      </c>
      <c r="E19" s="63">
        <v>394</v>
      </c>
      <c r="F19" s="63">
        <v>328</v>
      </c>
      <c r="G19" s="63">
        <v>278</v>
      </c>
      <c r="H19" s="63">
        <v>185</v>
      </c>
      <c r="I19" s="63">
        <v>160</v>
      </c>
      <c r="J19" s="63">
        <v>145</v>
      </c>
      <c r="K19" s="63">
        <v>301</v>
      </c>
      <c r="L19" s="63">
        <v>211</v>
      </c>
      <c r="M19" s="516"/>
      <c r="N19"/>
      <c r="O19"/>
    </row>
    <row r="20" spans="1:15" x14ac:dyDescent="0.25">
      <c r="A20" s="377" t="s">
        <v>294</v>
      </c>
      <c r="B20" s="377">
        <v>1</v>
      </c>
      <c r="C20" s="63">
        <v>69</v>
      </c>
      <c r="D20" s="63">
        <v>61</v>
      </c>
      <c r="E20" s="63">
        <v>41</v>
      </c>
      <c r="F20" s="63">
        <v>34</v>
      </c>
      <c r="G20" s="63">
        <v>27</v>
      </c>
      <c r="H20" s="63">
        <v>15</v>
      </c>
      <c r="I20" s="63">
        <v>15</v>
      </c>
      <c r="J20" s="63">
        <v>14</v>
      </c>
      <c r="K20" s="63">
        <v>48</v>
      </c>
      <c r="L20" s="63">
        <v>45</v>
      </c>
      <c r="M20" s="516"/>
      <c r="N20"/>
      <c r="O20"/>
    </row>
    <row r="21" spans="1:15" x14ac:dyDescent="0.25">
      <c r="A21" s="377" t="s">
        <v>293</v>
      </c>
      <c r="B21" s="377">
        <v>8</v>
      </c>
      <c r="C21" s="63">
        <v>513</v>
      </c>
      <c r="D21" s="63">
        <v>470</v>
      </c>
      <c r="E21" s="63">
        <v>388</v>
      </c>
      <c r="F21" s="63">
        <v>293</v>
      </c>
      <c r="G21" s="63">
        <v>255</v>
      </c>
      <c r="H21" s="63">
        <v>196</v>
      </c>
      <c r="I21" s="63">
        <v>177</v>
      </c>
      <c r="J21" s="63">
        <v>114</v>
      </c>
      <c r="K21" s="63">
        <v>324</v>
      </c>
      <c r="L21" s="63">
        <v>212</v>
      </c>
      <c r="M21" s="516"/>
      <c r="N21"/>
      <c r="O21"/>
    </row>
    <row r="22" spans="1:15" x14ac:dyDescent="0.25">
      <c r="A22" s="377" t="s">
        <v>3</v>
      </c>
      <c r="B22" s="377">
        <v>4</v>
      </c>
      <c r="C22" s="63">
        <v>86</v>
      </c>
      <c r="D22" s="63">
        <v>69</v>
      </c>
      <c r="E22" s="63">
        <v>64</v>
      </c>
      <c r="F22" s="63">
        <v>50</v>
      </c>
      <c r="G22" s="63">
        <v>50</v>
      </c>
      <c r="H22" s="63">
        <v>35</v>
      </c>
      <c r="I22" s="63">
        <v>25</v>
      </c>
      <c r="J22" s="63">
        <v>15</v>
      </c>
      <c r="K22" s="63">
        <v>42</v>
      </c>
      <c r="L22" s="63">
        <v>37</v>
      </c>
      <c r="M22" s="516"/>
      <c r="N22"/>
      <c r="O22"/>
    </row>
    <row r="23" spans="1:15" x14ac:dyDescent="0.25">
      <c r="A23" s="377" t="s">
        <v>292</v>
      </c>
      <c r="B23" s="377">
        <v>3</v>
      </c>
      <c r="C23" s="63">
        <v>830</v>
      </c>
      <c r="D23" s="63">
        <v>678</v>
      </c>
      <c r="E23" s="63">
        <v>544</v>
      </c>
      <c r="F23" s="63">
        <v>388</v>
      </c>
      <c r="G23" s="63">
        <v>323</v>
      </c>
      <c r="H23" s="63">
        <v>221</v>
      </c>
      <c r="I23" s="63">
        <v>205</v>
      </c>
      <c r="J23" s="63">
        <v>124</v>
      </c>
      <c r="K23" s="63">
        <v>227</v>
      </c>
      <c r="L23" s="63">
        <v>140</v>
      </c>
      <c r="M23" s="516"/>
      <c r="N23"/>
      <c r="O23"/>
    </row>
    <row r="24" spans="1:15" x14ac:dyDescent="0.25">
      <c r="A24" s="377" t="s">
        <v>291</v>
      </c>
      <c r="B24" s="377">
        <v>16</v>
      </c>
      <c r="C24" s="63">
        <v>455</v>
      </c>
      <c r="D24" s="63">
        <v>388</v>
      </c>
      <c r="E24" s="63">
        <v>308</v>
      </c>
      <c r="F24" s="63">
        <v>284</v>
      </c>
      <c r="G24" s="63">
        <v>227</v>
      </c>
      <c r="H24" s="63">
        <v>184</v>
      </c>
      <c r="I24" s="63">
        <v>165</v>
      </c>
      <c r="J24" s="63">
        <v>123</v>
      </c>
      <c r="K24" s="63">
        <v>251</v>
      </c>
      <c r="L24" s="63">
        <v>182</v>
      </c>
      <c r="M24" s="516"/>
      <c r="N24"/>
      <c r="O24"/>
    </row>
    <row r="25" spans="1:15" x14ac:dyDescent="0.25">
      <c r="A25" s="377" t="s">
        <v>290</v>
      </c>
      <c r="B25" s="377">
        <v>20</v>
      </c>
      <c r="C25" s="63">
        <v>697</v>
      </c>
      <c r="D25" s="63">
        <v>556</v>
      </c>
      <c r="E25" s="63">
        <v>440</v>
      </c>
      <c r="F25" s="63">
        <v>351</v>
      </c>
      <c r="G25" s="63">
        <v>323</v>
      </c>
      <c r="H25" s="63">
        <v>257</v>
      </c>
      <c r="I25" s="63">
        <v>183</v>
      </c>
      <c r="J25" s="63">
        <v>95</v>
      </c>
      <c r="K25" s="63">
        <v>353</v>
      </c>
      <c r="L25" s="63">
        <v>251</v>
      </c>
      <c r="M25" s="516"/>
      <c r="N25"/>
      <c r="O25"/>
    </row>
    <row r="26" spans="1:15" x14ac:dyDescent="0.25">
      <c r="A26" s="377" t="s">
        <v>289</v>
      </c>
      <c r="B26" s="377">
        <v>19</v>
      </c>
      <c r="C26" s="63">
        <v>268</v>
      </c>
      <c r="D26" s="63">
        <v>208</v>
      </c>
      <c r="E26" s="63">
        <v>160</v>
      </c>
      <c r="F26" s="63">
        <v>136</v>
      </c>
      <c r="G26" s="63">
        <v>145</v>
      </c>
      <c r="H26" s="63">
        <v>125</v>
      </c>
      <c r="I26" s="63">
        <v>83</v>
      </c>
      <c r="J26" s="63">
        <v>70</v>
      </c>
      <c r="K26" s="63">
        <v>126</v>
      </c>
      <c r="L26" s="63">
        <v>127</v>
      </c>
      <c r="M26" s="516"/>
      <c r="N26"/>
      <c r="O26"/>
    </row>
    <row r="27" spans="1:15" x14ac:dyDescent="0.25">
      <c r="A27" s="377" t="s">
        <v>288</v>
      </c>
      <c r="B27" s="377">
        <v>14</v>
      </c>
      <c r="C27" s="63">
        <v>149</v>
      </c>
      <c r="D27" s="63">
        <v>121</v>
      </c>
      <c r="E27" s="63">
        <v>141</v>
      </c>
      <c r="F27" s="63">
        <v>143</v>
      </c>
      <c r="G27" s="63">
        <v>107</v>
      </c>
      <c r="H27" s="63">
        <v>84</v>
      </c>
      <c r="I27" s="63">
        <v>83</v>
      </c>
      <c r="J27" s="63">
        <v>52</v>
      </c>
      <c r="K27" s="63">
        <v>123</v>
      </c>
      <c r="L27" s="63">
        <v>99</v>
      </c>
      <c r="M27" s="516"/>
      <c r="N27"/>
      <c r="O27"/>
    </row>
    <row r="28" spans="1:15" x14ac:dyDescent="0.25">
      <c r="A28" s="377" t="s">
        <v>287</v>
      </c>
      <c r="B28" s="377">
        <v>15</v>
      </c>
      <c r="C28" s="63">
        <v>1411</v>
      </c>
      <c r="D28" s="63">
        <v>1090</v>
      </c>
      <c r="E28" s="63">
        <v>963</v>
      </c>
      <c r="F28" s="63">
        <v>849</v>
      </c>
      <c r="G28" s="63">
        <v>839</v>
      </c>
      <c r="H28" s="63">
        <v>694</v>
      </c>
      <c r="I28" s="63">
        <v>733</v>
      </c>
      <c r="J28" s="63">
        <v>610</v>
      </c>
      <c r="K28" s="63">
        <v>772</v>
      </c>
      <c r="L28" s="63">
        <v>650</v>
      </c>
      <c r="M28" s="516"/>
      <c r="N28"/>
      <c r="O28"/>
    </row>
    <row r="29" spans="1:15" x14ac:dyDescent="0.25">
      <c r="A29" s="377" t="s">
        <v>286</v>
      </c>
      <c r="B29" s="377">
        <v>19</v>
      </c>
      <c r="C29" s="63">
        <v>1077</v>
      </c>
      <c r="D29" s="63">
        <v>767</v>
      </c>
      <c r="E29" s="63">
        <v>622</v>
      </c>
      <c r="F29" s="63">
        <v>573</v>
      </c>
      <c r="G29" s="63">
        <v>494</v>
      </c>
      <c r="H29" s="63">
        <v>388</v>
      </c>
      <c r="I29" s="63">
        <v>345</v>
      </c>
      <c r="J29" s="63">
        <v>194</v>
      </c>
      <c r="K29" s="63">
        <v>594</v>
      </c>
      <c r="L29" s="63">
        <v>561</v>
      </c>
      <c r="M29" s="516"/>
      <c r="N29"/>
      <c r="O29"/>
    </row>
    <row r="30" spans="1:15" x14ac:dyDescent="0.25">
      <c r="A30" s="377" t="s">
        <v>285</v>
      </c>
      <c r="B30" s="377">
        <v>18</v>
      </c>
      <c r="C30" s="63">
        <v>652</v>
      </c>
      <c r="D30" s="63">
        <v>536</v>
      </c>
      <c r="E30" s="63">
        <v>437</v>
      </c>
      <c r="F30" s="63">
        <v>363</v>
      </c>
      <c r="G30" s="63">
        <v>287</v>
      </c>
      <c r="H30" s="63">
        <v>276</v>
      </c>
      <c r="I30" s="63">
        <v>257</v>
      </c>
      <c r="J30" s="63">
        <v>216</v>
      </c>
      <c r="K30" s="63">
        <v>295</v>
      </c>
      <c r="L30" s="63">
        <v>222</v>
      </c>
      <c r="M30" s="516"/>
      <c r="N30"/>
      <c r="O30"/>
    </row>
    <row r="31" spans="1:15" x14ac:dyDescent="0.25">
      <c r="A31" s="377" t="s">
        <v>284</v>
      </c>
      <c r="B31" s="377">
        <v>13</v>
      </c>
      <c r="C31" s="63">
        <v>473</v>
      </c>
      <c r="D31" s="63">
        <v>340</v>
      </c>
      <c r="E31" s="63">
        <v>260</v>
      </c>
      <c r="F31" s="63">
        <v>217</v>
      </c>
      <c r="G31" s="63">
        <v>174</v>
      </c>
      <c r="H31" s="63">
        <v>148</v>
      </c>
      <c r="I31" s="63">
        <v>150</v>
      </c>
      <c r="J31" s="63">
        <v>110</v>
      </c>
      <c r="K31" s="63">
        <v>171</v>
      </c>
      <c r="L31" s="63">
        <v>156</v>
      </c>
      <c r="M31" s="516"/>
      <c r="N31"/>
      <c r="O31"/>
    </row>
    <row r="32" spans="1:15" x14ac:dyDescent="0.25">
      <c r="A32" s="377" t="s">
        <v>283</v>
      </c>
      <c r="B32" s="377">
        <v>3</v>
      </c>
      <c r="C32" s="63">
        <v>373</v>
      </c>
      <c r="D32" s="63">
        <v>305</v>
      </c>
      <c r="E32" s="63">
        <v>217</v>
      </c>
      <c r="F32" s="63">
        <v>174</v>
      </c>
      <c r="G32" s="63">
        <v>144</v>
      </c>
      <c r="H32" s="63">
        <v>97</v>
      </c>
      <c r="I32" s="63">
        <v>96</v>
      </c>
      <c r="J32" s="63">
        <v>81</v>
      </c>
      <c r="K32" s="63">
        <v>192</v>
      </c>
      <c r="L32" s="63">
        <v>136</v>
      </c>
      <c r="M32" s="516"/>
      <c r="N32"/>
      <c r="O32"/>
    </row>
    <row r="33" spans="1:15" x14ac:dyDescent="0.25">
      <c r="A33" s="377" t="s">
        <v>282</v>
      </c>
      <c r="B33" s="377">
        <v>18</v>
      </c>
      <c r="C33" s="63">
        <v>1038</v>
      </c>
      <c r="D33" s="63">
        <v>918</v>
      </c>
      <c r="E33" s="63">
        <v>643</v>
      </c>
      <c r="F33" s="63">
        <v>478</v>
      </c>
      <c r="G33" s="63">
        <v>465</v>
      </c>
      <c r="H33" s="63">
        <v>401</v>
      </c>
      <c r="I33" s="63">
        <v>363</v>
      </c>
      <c r="J33" s="63">
        <v>155</v>
      </c>
      <c r="K33" s="63">
        <v>455</v>
      </c>
      <c r="L33" s="63">
        <v>415</v>
      </c>
      <c r="M33" s="516"/>
      <c r="N33"/>
      <c r="O33"/>
    </row>
    <row r="34" spans="1:15" x14ac:dyDescent="0.25">
      <c r="A34" s="377" t="s">
        <v>281</v>
      </c>
      <c r="B34" s="377">
        <v>3</v>
      </c>
      <c r="C34" s="63">
        <v>226</v>
      </c>
      <c r="D34" s="63">
        <v>182</v>
      </c>
      <c r="E34" s="63">
        <v>152</v>
      </c>
      <c r="F34" s="63">
        <v>120</v>
      </c>
      <c r="G34" s="63">
        <v>84</v>
      </c>
      <c r="H34" s="63">
        <v>72</v>
      </c>
      <c r="I34" s="63">
        <v>64</v>
      </c>
      <c r="J34" s="63">
        <v>55</v>
      </c>
      <c r="K34" s="63">
        <v>96</v>
      </c>
      <c r="L34" s="63">
        <v>83</v>
      </c>
      <c r="M34" s="516"/>
      <c r="N34"/>
      <c r="O34"/>
    </row>
    <row r="35" spans="1:15" x14ac:dyDescent="0.25">
      <c r="A35" s="377" t="s">
        <v>280</v>
      </c>
      <c r="B35" s="377">
        <v>18</v>
      </c>
      <c r="C35" s="63">
        <v>277</v>
      </c>
      <c r="D35" s="63">
        <v>224</v>
      </c>
      <c r="E35" s="63">
        <v>196</v>
      </c>
      <c r="F35" s="63">
        <v>135</v>
      </c>
      <c r="G35" s="63">
        <v>139</v>
      </c>
      <c r="H35" s="63">
        <v>121</v>
      </c>
      <c r="I35" s="63">
        <v>126</v>
      </c>
      <c r="J35" s="63">
        <v>90</v>
      </c>
      <c r="K35" s="63">
        <v>291</v>
      </c>
      <c r="L35" s="63">
        <v>152</v>
      </c>
      <c r="M35" s="516"/>
      <c r="N35"/>
      <c r="O35"/>
    </row>
    <row r="36" spans="1:15" x14ac:dyDescent="0.25">
      <c r="A36" s="377" t="s">
        <v>279</v>
      </c>
      <c r="B36" s="377">
        <v>1</v>
      </c>
      <c r="C36" s="63">
        <v>179</v>
      </c>
      <c r="D36" s="63">
        <v>143</v>
      </c>
      <c r="E36" s="63">
        <v>99</v>
      </c>
      <c r="F36" s="63">
        <v>89</v>
      </c>
      <c r="G36" s="63">
        <v>58</v>
      </c>
      <c r="H36" s="63">
        <v>46</v>
      </c>
      <c r="I36" s="63">
        <v>35</v>
      </c>
      <c r="J36" s="63">
        <v>23</v>
      </c>
      <c r="K36" s="63">
        <v>161</v>
      </c>
      <c r="L36" s="63">
        <v>138</v>
      </c>
      <c r="M36" s="516"/>
      <c r="N36"/>
      <c r="O36"/>
    </row>
    <row r="37" spans="1:15" x14ac:dyDescent="0.25">
      <c r="A37" s="377" t="s">
        <v>278</v>
      </c>
      <c r="B37" s="377">
        <v>19</v>
      </c>
      <c r="C37" s="63">
        <v>88</v>
      </c>
      <c r="D37" s="63">
        <v>68</v>
      </c>
      <c r="E37" s="63">
        <v>69</v>
      </c>
      <c r="F37" s="63">
        <v>63</v>
      </c>
      <c r="G37" s="63">
        <v>47</v>
      </c>
      <c r="H37" s="63">
        <v>38</v>
      </c>
      <c r="I37" s="63">
        <v>28</v>
      </c>
      <c r="J37" s="63">
        <v>11</v>
      </c>
      <c r="K37" s="63">
        <v>81</v>
      </c>
      <c r="L37" s="63">
        <v>71</v>
      </c>
      <c r="M37" s="516"/>
      <c r="N37"/>
      <c r="O37"/>
    </row>
    <row r="38" spans="1:15" x14ac:dyDescent="0.25">
      <c r="A38" s="377" t="s">
        <v>277</v>
      </c>
      <c r="B38" s="377">
        <v>11</v>
      </c>
      <c r="C38" s="63">
        <v>59</v>
      </c>
      <c r="D38" s="63">
        <v>52</v>
      </c>
      <c r="E38" s="63">
        <v>41</v>
      </c>
      <c r="F38" s="63">
        <v>23</v>
      </c>
      <c r="G38" s="63">
        <v>28</v>
      </c>
      <c r="H38" s="63">
        <v>23</v>
      </c>
      <c r="I38" s="63">
        <v>21</v>
      </c>
      <c r="J38" s="63">
        <v>19</v>
      </c>
      <c r="K38" s="63">
        <v>59</v>
      </c>
      <c r="L38" s="63">
        <v>52</v>
      </c>
      <c r="M38" s="516"/>
      <c r="N38"/>
      <c r="O38"/>
    </row>
    <row r="39" spans="1:15" x14ac:dyDescent="0.25">
      <c r="A39" s="377" t="s">
        <v>276</v>
      </c>
      <c r="B39" s="377">
        <v>8</v>
      </c>
      <c r="C39" s="63">
        <v>222</v>
      </c>
      <c r="D39" s="63">
        <v>183</v>
      </c>
      <c r="E39" s="63">
        <v>164</v>
      </c>
      <c r="F39" s="63">
        <v>149</v>
      </c>
      <c r="G39" s="63">
        <v>106</v>
      </c>
      <c r="H39" s="63">
        <v>83</v>
      </c>
      <c r="I39" s="63">
        <v>58</v>
      </c>
      <c r="J39" s="63">
        <v>43</v>
      </c>
      <c r="K39" s="63">
        <v>116</v>
      </c>
      <c r="L39" s="63">
        <v>100</v>
      </c>
      <c r="M39" s="516"/>
      <c r="N39"/>
      <c r="O39"/>
    </row>
    <row r="40" spans="1:15" x14ac:dyDescent="0.25">
      <c r="A40" s="377" t="s">
        <v>275</v>
      </c>
      <c r="B40" s="377">
        <v>9</v>
      </c>
      <c r="C40" s="63">
        <v>683</v>
      </c>
      <c r="D40" s="63">
        <v>525</v>
      </c>
      <c r="E40" s="63">
        <v>427</v>
      </c>
      <c r="F40" s="63">
        <v>311</v>
      </c>
      <c r="G40" s="63">
        <v>283</v>
      </c>
      <c r="H40" s="63">
        <v>222</v>
      </c>
      <c r="I40" s="63">
        <v>211</v>
      </c>
      <c r="J40" s="63">
        <v>184</v>
      </c>
      <c r="K40" s="63">
        <v>338</v>
      </c>
      <c r="L40" s="63">
        <v>275</v>
      </c>
      <c r="M40" s="516"/>
      <c r="N40"/>
      <c r="O40"/>
    </row>
    <row r="41" spans="1:15" x14ac:dyDescent="0.25">
      <c r="A41" s="377" t="s">
        <v>274</v>
      </c>
      <c r="B41" s="377">
        <v>16</v>
      </c>
      <c r="C41" s="63">
        <v>595</v>
      </c>
      <c r="D41" s="63">
        <v>492</v>
      </c>
      <c r="E41" s="63">
        <v>427</v>
      </c>
      <c r="F41" s="63">
        <v>344</v>
      </c>
      <c r="G41" s="63">
        <v>294</v>
      </c>
      <c r="H41" s="63">
        <v>229</v>
      </c>
      <c r="I41" s="63">
        <v>210</v>
      </c>
      <c r="J41" s="63">
        <v>145</v>
      </c>
      <c r="K41" s="63">
        <v>317</v>
      </c>
      <c r="L41" s="63">
        <v>262</v>
      </c>
      <c r="M41" s="516"/>
      <c r="N41"/>
      <c r="O41"/>
    </row>
    <row r="42" spans="1:15" x14ac:dyDescent="0.25">
      <c r="A42" s="377" t="s">
        <v>273</v>
      </c>
      <c r="B42" s="377">
        <v>8</v>
      </c>
      <c r="C42" s="63">
        <v>251</v>
      </c>
      <c r="D42" s="63">
        <v>220</v>
      </c>
      <c r="E42" s="63">
        <v>171</v>
      </c>
      <c r="F42" s="63">
        <v>141</v>
      </c>
      <c r="G42" s="63">
        <v>108</v>
      </c>
      <c r="H42" s="63">
        <v>80</v>
      </c>
      <c r="I42" s="63">
        <v>65</v>
      </c>
      <c r="J42" s="63">
        <v>39</v>
      </c>
      <c r="K42" s="63">
        <v>118</v>
      </c>
      <c r="L42" s="63">
        <v>80</v>
      </c>
      <c r="M42" s="516"/>
      <c r="N42"/>
      <c r="O42"/>
    </row>
    <row r="43" spans="1:15" x14ac:dyDescent="0.25">
      <c r="A43" s="377" t="s">
        <v>272</v>
      </c>
      <c r="B43" s="377">
        <v>12</v>
      </c>
      <c r="C43" s="63">
        <v>1032</v>
      </c>
      <c r="D43" s="63">
        <v>826</v>
      </c>
      <c r="E43" s="63">
        <v>682</v>
      </c>
      <c r="F43" s="63">
        <v>556</v>
      </c>
      <c r="G43" s="63">
        <v>494</v>
      </c>
      <c r="H43" s="63">
        <v>443</v>
      </c>
      <c r="I43" s="63">
        <v>396</v>
      </c>
      <c r="J43" s="63">
        <v>270</v>
      </c>
      <c r="K43" s="63">
        <v>357</v>
      </c>
      <c r="L43" s="63">
        <v>229</v>
      </c>
      <c r="M43" s="516"/>
      <c r="N43"/>
      <c r="O43"/>
    </row>
    <row r="44" spans="1:15" x14ac:dyDescent="0.25">
      <c r="A44" s="377" t="s">
        <v>271</v>
      </c>
      <c r="B44" s="377">
        <v>7</v>
      </c>
      <c r="C44" s="63">
        <v>399</v>
      </c>
      <c r="D44" s="63">
        <v>323</v>
      </c>
      <c r="E44" s="63">
        <v>250</v>
      </c>
      <c r="F44" s="63">
        <v>209</v>
      </c>
      <c r="G44" s="63">
        <v>160</v>
      </c>
      <c r="H44" s="63">
        <v>148</v>
      </c>
      <c r="I44" s="63">
        <v>130</v>
      </c>
      <c r="J44" s="63">
        <v>54</v>
      </c>
      <c r="K44" s="63">
        <v>327</v>
      </c>
      <c r="L44" s="63">
        <v>316</v>
      </c>
      <c r="M44" s="516"/>
      <c r="N44"/>
      <c r="O44"/>
    </row>
    <row r="45" spans="1:15" x14ac:dyDescent="0.25">
      <c r="A45" s="377" t="s">
        <v>270</v>
      </c>
      <c r="B45" s="377">
        <v>6</v>
      </c>
      <c r="C45" s="63">
        <v>68</v>
      </c>
      <c r="D45" s="63">
        <v>61</v>
      </c>
      <c r="E45" s="63">
        <v>48</v>
      </c>
      <c r="F45" s="63">
        <v>36</v>
      </c>
      <c r="G45" s="63">
        <v>32</v>
      </c>
      <c r="H45" s="63">
        <v>32</v>
      </c>
      <c r="I45" s="63">
        <v>17</v>
      </c>
      <c r="J45" s="63">
        <v>15</v>
      </c>
      <c r="K45" s="63">
        <v>25</v>
      </c>
      <c r="L45" s="63">
        <v>21</v>
      </c>
      <c r="M45" s="516"/>
      <c r="N45"/>
      <c r="O45"/>
    </row>
    <row r="46" spans="1:15" x14ac:dyDescent="0.25">
      <c r="A46" s="377" t="s">
        <v>269</v>
      </c>
      <c r="B46" s="377">
        <v>9</v>
      </c>
      <c r="C46" s="63">
        <v>200</v>
      </c>
      <c r="D46" s="63">
        <v>173</v>
      </c>
      <c r="E46" s="63">
        <v>133</v>
      </c>
      <c r="F46" s="63">
        <v>96</v>
      </c>
      <c r="G46" s="63">
        <v>105</v>
      </c>
      <c r="H46" s="63">
        <v>65</v>
      </c>
      <c r="I46" s="63">
        <v>67</v>
      </c>
      <c r="J46" s="63">
        <v>41</v>
      </c>
      <c r="K46" s="63">
        <v>110</v>
      </c>
      <c r="L46" s="63">
        <v>83</v>
      </c>
      <c r="M46" s="516"/>
      <c r="N46"/>
      <c r="O46"/>
    </row>
    <row r="47" spans="1:15" x14ac:dyDescent="0.25">
      <c r="A47" s="377" t="s">
        <v>268</v>
      </c>
      <c r="B47" s="377">
        <v>7</v>
      </c>
      <c r="C47" s="63">
        <v>107</v>
      </c>
      <c r="D47" s="63">
        <v>95</v>
      </c>
      <c r="E47" s="63">
        <v>80</v>
      </c>
      <c r="F47" s="63">
        <v>55</v>
      </c>
      <c r="G47" s="63">
        <v>48</v>
      </c>
      <c r="H47" s="63">
        <v>30</v>
      </c>
      <c r="I47" s="63">
        <v>30</v>
      </c>
      <c r="J47" s="63">
        <v>18</v>
      </c>
      <c r="K47" s="63">
        <v>75</v>
      </c>
      <c r="L47" s="63">
        <v>59</v>
      </c>
      <c r="M47" s="516"/>
      <c r="N47"/>
      <c r="O47"/>
    </row>
    <row r="48" spans="1:15" x14ac:dyDescent="0.25">
      <c r="A48" s="377" t="s">
        <v>267</v>
      </c>
      <c r="B48" s="377">
        <v>14</v>
      </c>
      <c r="C48" s="63">
        <v>128</v>
      </c>
      <c r="D48" s="63">
        <v>116</v>
      </c>
      <c r="E48" s="63">
        <v>114</v>
      </c>
      <c r="F48" s="63">
        <v>77</v>
      </c>
      <c r="G48" s="63">
        <v>64</v>
      </c>
      <c r="H48" s="63">
        <v>62</v>
      </c>
      <c r="I48" s="63">
        <v>58</v>
      </c>
      <c r="J48" s="63">
        <v>31</v>
      </c>
      <c r="K48" s="63">
        <v>53</v>
      </c>
      <c r="L48" s="63">
        <v>36</v>
      </c>
      <c r="M48" s="516"/>
      <c r="N48"/>
      <c r="O48"/>
    </row>
    <row r="49" spans="1:15" x14ac:dyDescent="0.25">
      <c r="A49" s="377" t="s">
        <v>266</v>
      </c>
      <c r="B49" s="377">
        <v>13</v>
      </c>
      <c r="C49" s="63">
        <v>443</v>
      </c>
      <c r="D49" s="63">
        <v>349</v>
      </c>
      <c r="E49" s="63">
        <v>277</v>
      </c>
      <c r="F49" s="63">
        <v>197</v>
      </c>
      <c r="G49" s="63">
        <v>162</v>
      </c>
      <c r="H49" s="63">
        <v>139</v>
      </c>
      <c r="I49" s="63">
        <v>96</v>
      </c>
      <c r="J49" s="63">
        <v>90</v>
      </c>
      <c r="K49" s="63">
        <v>156</v>
      </c>
      <c r="L49" s="63">
        <v>149</v>
      </c>
      <c r="M49" s="516"/>
      <c r="N49"/>
      <c r="O49"/>
    </row>
    <row r="50" spans="1:15" x14ac:dyDescent="0.25">
      <c r="A50" s="377" t="s">
        <v>265</v>
      </c>
      <c r="B50" s="377">
        <v>7</v>
      </c>
      <c r="C50" s="63">
        <v>129</v>
      </c>
      <c r="D50" s="63">
        <v>108</v>
      </c>
      <c r="E50" s="63">
        <v>76</v>
      </c>
      <c r="F50" s="63">
        <v>82</v>
      </c>
      <c r="G50" s="63">
        <v>16</v>
      </c>
      <c r="H50" s="63">
        <v>23</v>
      </c>
      <c r="I50" s="63">
        <v>26</v>
      </c>
      <c r="J50" s="63">
        <v>28</v>
      </c>
      <c r="K50" s="63">
        <v>78</v>
      </c>
      <c r="L50" s="63">
        <v>72</v>
      </c>
      <c r="M50" s="516"/>
      <c r="N50"/>
      <c r="O50"/>
    </row>
    <row r="51" spans="1:15" x14ac:dyDescent="0.25">
      <c r="A51" s="377" t="s">
        <v>264</v>
      </c>
      <c r="B51" s="377">
        <v>12</v>
      </c>
      <c r="C51" s="63">
        <v>766</v>
      </c>
      <c r="D51" s="63">
        <v>619</v>
      </c>
      <c r="E51" s="63">
        <v>481</v>
      </c>
      <c r="F51" s="63">
        <v>418</v>
      </c>
      <c r="G51" s="63">
        <v>367</v>
      </c>
      <c r="H51" s="63">
        <v>326</v>
      </c>
      <c r="I51" s="63">
        <v>318</v>
      </c>
      <c r="J51" s="63">
        <v>232</v>
      </c>
      <c r="K51" s="63">
        <v>435</v>
      </c>
      <c r="L51" s="63">
        <v>368</v>
      </c>
      <c r="M51" s="516"/>
      <c r="N51"/>
      <c r="O51"/>
    </row>
    <row r="52" spans="1:15" x14ac:dyDescent="0.25">
      <c r="A52" s="377" t="s">
        <v>263</v>
      </c>
      <c r="B52" s="377">
        <v>16</v>
      </c>
      <c r="C52" s="63">
        <v>973</v>
      </c>
      <c r="D52" s="63">
        <v>804</v>
      </c>
      <c r="E52" s="63">
        <v>713</v>
      </c>
      <c r="F52" s="63">
        <v>506</v>
      </c>
      <c r="G52" s="63">
        <v>429</v>
      </c>
      <c r="H52" s="63">
        <v>321</v>
      </c>
      <c r="I52" s="63">
        <v>303</v>
      </c>
      <c r="J52" s="63">
        <v>234</v>
      </c>
      <c r="K52" s="63">
        <v>482</v>
      </c>
      <c r="L52" s="63">
        <v>341</v>
      </c>
      <c r="M52" s="516"/>
      <c r="N52"/>
      <c r="O52"/>
    </row>
    <row r="53" spans="1:15" x14ac:dyDescent="0.25">
      <c r="A53" s="377" t="s">
        <v>262</v>
      </c>
      <c r="B53" s="377">
        <v>3</v>
      </c>
      <c r="C53" s="63">
        <v>188</v>
      </c>
      <c r="D53" s="63">
        <v>141</v>
      </c>
      <c r="E53" s="63">
        <v>95</v>
      </c>
      <c r="F53" s="63">
        <v>94</v>
      </c>
      <c r="G53" s="63">
        <v>76</v>
      </c>
      <c r="H53" s="63">
        <v>40</v>
      </c>
      <c r="I53" s="63">
        <v>29</v>
      </c>
      <c r="J53" s="63">
        <v>28</v>
      </c>
      <c r="K53" s="63">
        <v>45</v>
      </c>
      <c r="L53" s="63">
        <v>36</v>
      </c>
      <c r="M53" s="516"/>
      <c r="N53"/>
      <c r="O53"/>
    </row>
    <row r="54" spans="1:15" x14ac:dyDescent="0.25">
      <c r="A54" s="377" t="s">
        <v>261</v>
      </c>
      <c r="B54" s="377">
        <v>9</v>
      </c>
      <c r="C54" s="63">
        <v>268</v>
      </c>
      <c r="D54" s="63">
        <v>206</v>
      </c>
      <c r="E54" s="63">
        <v>169</v>
      </c>
      <c r="F54" s="63">
        <v>125</v>
      </c>
      <c r="G54" s="63">
        <v>106</v>
      </c>
      <c r="H54" s="63">
        <v>93</v>
      </c>
      <c r="I54" s="63">
        <v>92</v>
      </c>
      <c r="J54" s="63">
        <v>68</v>
      </c>
      <c r="K54" s="63">
        <v>172</v>
      </c>
      <c r="L54" s="63">
        <v>134</v>
      </c>
      <c r="M54" s="516"/>
      <c r="N54"/>
      <c r="O54"/>
    </row>
    <row r="55" spans="1:15" x14ac:dyDescent="0.25">
      <c r="A55" s="377" t="s">
        <v>260</v>
      </c>
      <c r="B55" s="377">
        <v>3</v>
      </c>
      <c r="C55" s="63">
        <v>168</v>
      </c>
      <c r="D55" s="63">
        <v>126</v>
      </c>
      <c r="E55" s="63">
        <v>113</v>
      </c>
      <c r="F55" s="63">
        <v>85</v>
      </c>
      <c r="G55" s="63">
        <v>80</v>
      </c>
      <c r="H55" s="63">
        <v>56</v>
      </c>
      <c r="I55" s="63">
        <v>40</v>
      </c>
      <c r="J55" s="63">
        <v>20</v>
      </c>
      <c r="K55" s="63">
        <v>83</v>
      </c>
      <c r="L55" s="63">
        <v>56</v>
      </c>
      <c r="M55" s="516"/>
      <c r="N55"/>
      <c r="O55"/>
    </row>
    <row r="56" spans="1:15" x14ac:dyDescent="0.25">
      <c r="A56" s="377" t="s">
        <v>259</v>
      </c>
      <c r="B56" s="377">
        <v>9</v>
      </c>
      <c r="C56" s="63">
        <v>330</v>
      </c>
      <c r="D56" s="63">
        <v>261</v>
      </c>
      <c r="E56" s="63">
        <v>191</v>
      </c>
      <c r="F56" s="63">
        <v>140</v>
      </c>
      <c r="G56" s="63">
        <v>97</v>
      </c>
      <c r="H56" s="63">
        <v>83</v>
      </c>
      <c r="I56" s="63">
        <v>79</v>
      </c>
      <c r="J56" s="63">
        <v>55</v>
      </c>
      <c r="K56" s="63">
        <v>162</v>
      </c>
      <c r="L56" s="63">
        <v>130</v>
      </c>
      <c r="M56" s="516"/>
      <c r="N56"/>
      <c r="O56"/>
    </row>
    <row r="57" spans="1:15" x14ac:dyDescent="0.25">
      <c r="A57" s="377" t="s">
        <v>258</v>
      </c>
      <c r="B57" s="377">
        <v>11</v>
      </c>
      <c r="C57" s="63">
        <v>405</v>
      </c>
      <c r="D57" s="63">
        <v>343</v>
      </c>
      <c r="E57" s="63">
        <v>228</v>
      </c>
      <c r="F57" s="63">
        <v>152</v>
      </c>
      <c r="G57" s="63">
        <v>100</v>
      </c>
      <c r="H57" s="63">
        <v>78</v>
      </c>
      <c r="I57" s="63">
        <v>67</v>
      </c>
      <c r="J57" s="63">
        <v>47</v>
      </c>
      <c r="K57" s="63">
        <v>115</v>
      </c>
      <c r="L57" s="63">
        <v>82</v>
      </c>
      <c r="M57" s="516"/>
      <c r="N57"/>
      <c r="O57"/>
    </row>
    <row r="58" spans="1:15" x14ac:dyDescent="0.25">
      <c r="A58" s="377" t="s">
        <v>257</v>
      </c>
      <c r="B58" s="377">
        <v>3</v>
      </c>
      <c r="C58" s="63">
        <v>273</v>
      </c>
      <c r="D58" s="63">
        <v>244</v>
      </c>
      <c r="E58" s="63">
        <v>201</v>
      </c>
      <c r="F58" s="63">
        <v>168</v>
      </c>
      <c r="G58" s="63">
        <v>140</v>
      </c>
      <c r="H58" s="63">
        <v>113</v>
      </c>
      <c r="I58" s="63">
        <v>113</v>
      </c>
      <c r="J58" s="63">
        <v>60</v>
      </c>
      <c r="K58" s="63">
        <v>116</v>
      </c>
      <c r="L58" s="63">
        <v>99</v>
      </c>
      <c r="M58" s="516"/>
      <c r="N58"/>
      <c r="O58"/>
    </row>
    <row r="59" spans="1:15" x14ac:dyDescent="0.25">
      <c r="A59" s="377" t="s">
        <v>256</v>
      </c>
      <c r="B59" s="377">
        <v>9</v>
      </c>
      <c r="C59" s="63">
        <v>173</v>
      </c>
      <c r="D59" s="63">
        <v>128</v>
      </c>
      <c r="E59" s="63">
        <v>93</v>
      </c>
      <c r="F59" s="63">
        <v>96</v>
      </c>
      <c r="G59" s="63">
        <v>69</v>
      </c>
      <c r="H59" s="63">
        <v>53</v>
      </c>
      <c r="I59" s="63">
        <v>44</v>
      </c>
      <c r="J59" s="63">
        <v>27</v>
      </c>
      <c r="K59" s="63">
        <v>83</v>
      </c>
      <c r="L59" s="63">
        <v>72</v>
      </c>
      <c r="M59" s="516"/>
      <c r="N59"/>
      <c r="O59"/>
    </row>
    <row r="60" spans="1:15" x14ac:dyDescent="0.25">
      <c r="A60" s="377" t="s">
        <v>255</v>
      </c>
      <c r="B60" s="377">
        <v>17</v>
      </c>
      <c r="C60" s="63">
        <v>223</v>
      </c>
      <c r="D60" s="63">
        <v>168</v>
      </c>
      <c r="E60" s="63">
        <v>148</v>
      </c>
      <c r="F60" s="63">
        <v>120</v>
      </c>
      <c r="G60" s="63">
        <v>97</v>
      </c>
      <c r="H60" s="63">
        <v>82</v>
      </c>
      <c r="I60" s="63">
        <v>62</v>
      </c>
      <c r="J60" s="63">
        <v>31</v>
      </c>
      <c r="K60" s="63">
        <v>105</v>
      </c>
      <c r="L60" s="63">
        <v>76</v>
      </c>
      <c r="M60" s="516"/>
      <c r="N60"/>
      <c r="O60"/>
    </row>
    <row r="61" spans="1:15" x14ac:dyDescent="0.25">
      <c r="A61" s="377" t="s">
        <v>254</v>
      </c>
      <c r="B61" s="377">
        <v>19</v>
      </c>
      <c r="C61" s="63">
        <v>630</v>
      </c>
      <c r="D61" s="63">
        <v>476</v>
      </c>
      <c r="E61" s="63">
        <v>369</v>
      </c>
      <c r="F61" s="63">
        <v>268</v>
      </c>
      <c r="G61" s="63">
        <v>284</v>
      </c>
      <c r="H61" s="63">
        <v>210</v>
      </c>
      <c r="I61" s="63">
        <v>153</v>
      </c>
      <c r="J61" s="63">
        <v>105</v>
      </c>
      <c r="K61" s="63">
        <v>303</v>
      </c>
      <c r="L61" s="63">
        <v>312</v>
      </c>
      <c r="M61" s="516"/>
      <c r="N61"/>
      <c r="O61"/>
    </row>
    <row r="62" spans="1:15" x14ac:dyDescent="0.25">
      <c r="A62" s="377" t="s">
        <v>253</v>
      </c>
      <c r="B62" s="377">
        <v>3</v>
      </c>
      <c r="C62" s="63">
        <v>2941</v>
      </c>
      <c r="D62" s="63">
        <v>2412</v>
      </c>
      <c r="E62" s="63">
        <v>1955</v>
      </c>
      <c r="F62" s="63">
        <v>1556</v>
      </c>
      <c r="G62" s="63">
        <v>1245</v>
      </c>
      <c r="H62" s="63">
        <v>968</v>
      </c>
      <c r="I62" s="63">
        <v>828</v>
      </c>
      <c r="J62" s="63">
        <v>559</v>
      </c>
      <c r="K62" s="63">
        <v>1230</v>
      </c>
      <c r="L62" s="63">
        <v>1022</v>
      </c>
      <c r="M62" s="516"/>
      <c r="N62"/>
      <c r="O62"/>
    </row>
    <row r="63" spans="1:15" x14ac:dyDescent="0.25">
      <c r="A63" s="377" t="s">
        <v>252</v>
      </c>
      <c r="B63" s="377">
        <v>8</v>
      </c>
      <c r="C63" s="63">
        <v>390</v>
      </c>
      <c r="D63" s="63">
        <v>304</v>
      </c>
      <c r="E63" s="63">
        <v>241</v>
      </c>
      <c r="F63" s="63">
        <v>213</v>
      </c>
      <c r="G63" s="63">
        <v>181</v>
      </c>
      <c r="H63" s="63">
        <v>112</v>
      </c>
      <c r="I63" s="63">
        <v>121</v>
      </c>
      <c r="J63" s="63">
        <v>76</v>
      </c>
      <c r="K63" s="63">
        <v>231</v>
      </c>
      <c r="L63" s="63">
        <v>190</v>
      </c>
      <c r="M63" s="516"/>
      <c r="N63"/>
      <c r="O63"/>
    </row>
    <row r="64" spans="1:15" x14ac:dyDescent="0.25">
      <c r="A64" s="377" t="s">
        <v>251</v>
      </c>
      <c r="B64" s="377">
        <v>3</v>
      </c>
      <c r="C64" s="63">
        <v>307</v>
      </c>
      <c r="D64" s="63">
        <v>261</v>
      </c>
      <c r="E64" s="63">
        <v>218</v>
      </c>
      <c r="F64" s="63">
        <v>168</v>
      </c>
      <c r="G64" s="63">
        <v>207</v>
      </c>
      <c r="H64" s="63">
        <v>149</v>
      </c>
      <c r="I64" s="63">
        <v>127</v>
      </c>
      <c r="J64" s="63">
        <v>90</v>
      </c>
      <c r="K64" s="63">
        <v>188</v>
      </c>
      <c r="L64" s="63">
        <v>183</v>
      </c>
      <c r="M64" s="516"/>
      <c r="N64"/>
      <c r="O64"/>
    </row>
    <row r="65" spans="1:15" x14ac:dyDescent="0.25">
      <c r="A65" s="377" t="s">
        <v>250</v>
      </c>
      <c r="B65" s="377">
        <v>15</v>
      </c>
      <c r="C65" s="63">
        <v>4137</v>
      </c>
      <c r="D65" s="63">
        <v>3579</v>
      </c>
      <c r="E65" s="63">
        <v>2971</v>
      </c>
      <c r="F65" s="63">
        <v>2448</v>
      </c>
      <c r="G65" s="63">
        <v>2236</v>
      </c>
      <c r="H65" s="63">
        <v>1748</v>
      </c>
      <c r="I65" s="63">
        <v>1737</v>
      </c>
      <c r="J65" s="63">
        <v>1400</v>
      </c>
      <c r="K65" s="63">
        <v>1695</v>
      </c>
      <c r="L65" s="63">
        <v>1408</v>
      </c>
      <c r="M65" s="516"/>
      <c r="N65"/>
      <c r="O65"/>
    </row>
    <row r="66" spans="1:15" x14ac:dyDescent="0.25">
      <c r="A66" s="377" t="s">
        <v>249</v>
      </c>
      <c r="B66" s="377">
        <v>1</v>
      </c>
      <c r="C66" s="63">
        <v>243</v>
      </c>
      <c r="D66" s="63">
        <v>225</v>
      </c>
      <c r="E66" s="63">
        <v>175</v>
      </c>
      <c r="F66" s="63">
        <v>98</v>
      </c>
      <c r="G66" s="63">
        <v>68</v>
      </c>
      <c r="H66" s="63">
        <v>61</v>
      </c>
      <c r="I66" s="63">
        <v>61</v>
      </c>
      <c r="J66" s="63">
        <v>45</v>
      </c>
      <c r="K66" s="63">
        <v>139</v>
      </c>
      <c r="L66" s="63">
        <v>104</v>
      </c>
      <c r="M66" s="516"/>
      <c r="N66"/>
      <c r="O66"/>
    </row>
    <row r="67" spans="1:15" x14ac:dyDescent="0.25">
      <c r="A67" s="377" t="s">
        <v>248</v>
      </c>
      <c r="B67" s="377">
        <v>20</v>
      </c>
      <c r="C67" s="63">
        <v>160</v>
      </c>
      <c r="D67" s="63">
        <v>84</v>
      </c>
      <c r="E67" s="63">
        <v>87</v>
      </c>
      <c r="F67" s="63">
        <v>74</v>
      </c>
      <c r="G67" s="63">
        <v>67</v>
      </c>
      <c r="H67" s="63">
        <v>46</v>
      </c>
      <c r="I67" s="63">
        <v>35</v>
      </c>
      <c r="J67" s="63">
        <v>4</v>
      </c>
      <c r="K67" s="63">
        <v>86</v>
      </c>
      <c r="L67" s="63">
        <v>83</v>
      </c>
      <c r="M67" s="516"/>
      <c r="N67"/>
      <c r="O67"/>
    </row>
    <row r="68" spans="1:15" x14ac:dyDescent="0.25">
      <c r="A68" s="377" t="s">
        <v>247</v>
      </c>
      <c r="B68" s="377">
        <v>20</v>
      </c>
      <c r="C68" s="63">
        <v>78</v>
      </c>
      <c r="D68" s="63">
        <v>65</v>
      </c>
      <c r="E68" s="63">
        <v>49</v>
      </c>
      <c r="F68" s="63">
        <v>42</v>
      </c>
      <c r="G68" s="63">
        <v>30</v>
      </c>
      <c r="H68" s="63">
        <v>26</v>
      </c>
      <c r="I68" s="63">
        <v>26</v>
      </c>
      <c r="J68" s="63">
        <v>17</v>
      </c>
      <c r="K68" s="63">
        <v>83</v>
      </c>
      <c r="L68" s="63">
        <v>66</v>
      </c>
      <c r="M68" s="516"/>
      <c r="N68"/>
      <c r="O68"/>
    </row>
    <row r="69" spans="1:15" x14ac:dyDescent="0.25">
      <c r="A69" s="377" t="s">
        <v>246</v>
      </c>
      <c r="B69" s="377">
        <v>5</v>
      </c>
      <c r="C69" s="63">
        <v>540</v>
      </c>
      <c r="D69" s="63">
        <v>423</v>
      </c>
      <c r="E69" s="63">
        <v>329</v>
      </c>
      <c r="F69" s="63">
        <v>275</v>
      </c>
      <c r="G69" s="63">
        <v>231</v>
      </c>
      <c r="H69" s="63">
        <v>137</v>
      </c>
      <c r="I69" s="63">
        <v>127</v>
      </c>
      <c r="J69" s="63">
        <v>80</v>
      </c>
      <c r="K69" s="63">
        <v>189</v>
      </c>
      <c r="L69" s="63">
        <v>156</v>
      </c>
      <c r="M69" s="516"/>
      <c r="N69"/>
      <c r="O69"/>
    </row>
    <row r="70" spans="1:15" x14ac:dyDescent="0.25">
      <c r="A70" s="377" t="s">
        <v>245</v>
      </c>
      <c r="B70" s="377">
        <v>19</v>
      </c>
      <c r="C70" s="63">
        <v>1078</v>
      </c>
      <c r="D70" s="63">
        <v>932</v>
      </c>
      <c r="E70" s="63">
        <v>721</v>
      </c>
      <c r="F70" s="63">
        <v>585</v>
      </c>
      <c r="G70" s="63">
        <v>535</v>
      </c>
      <c r="H70" s="63">
        <v>412</v>
      </c>
      <c r="I70" s="63">
        <v>400</v>
      </c>
      <c r="J70" s="63">
        <v>309</v>
      </c>
      <c r="K70" s="63">
        <v>696</v>
      </c>
      <c r="L70" s="63">
        <v>625</v>
      </c>
      <c r="M70" s="516"/>
      <c r="N70"/>
      <c r="O70"/>
    </row>
    <row r="71" spans="1:15" x14ac:dyDescent="0.25">
      <c r="A71" s="377" t="s">
        <v>244</v>
      </c>
      <c r="B71" s="377">
        <v>8</v>
      </c>
      <c r="C71" s="63">
        <v>310</v>
      </c>
      <c r="D71" s="63">
        <v>269</v>
      </c>
      <c r="E71" s="63">
        <v>225</v>
      </c>
      <c r="F71" s="63">
        <v>167</v>
      </c>
      <c r="G71" s="63">
        <v>132</v>
      </c>
      <c r="H71" s="63">
        <v>108</v>
      </c>
      <c r="I71" s="63">
        <v>78</v>
      </c>
      <c r="J71" s="63">
        <v>51</v>
      </c>
      <c r="K71" s="63">
        <v>147</v>
      </c>
      <c r="L71" s="63">
        <v>96</v>
      </c>
      <c r="M71" s="516"/>
      <c r="N71"/>
      <c r="O71"/>
    </row>
    <row r="72" spans="1:15" x14ac:dyDescent="0.25">
      <c r="A72" s="377" t="s">
        <v>243</v>
      </c>
      <c r="B72" s="377">
        <v>3</v>
      </c>
      <c r="C72" s="63">
        <v>302</v>
      </c>
      <c r="D72" s="63">
        <v>239</v>
      </c>
      <c r="E72" s="63">
        <v>204</v>
      </c>
      <c r="F72" s="63">
        <v>169</v>
      </c>
      <c r="G72" s="63">
        <v>133</v>
      </c>
      <c r="H72" s="63">
        <v>106</v>
      </c>
      <c r="I72" s="63">
        <v>80</v>
      </c>
      <c r="J72" s="63">
        <v>65</v>
      </c>
      <c r="K72" s="63">
        <v>286</v>
      </c>
      <c r="L72" s="63">
        <v>228</v>
      </c>
      <c r="M72" s="516"/>
      <c r="N72"/>
      <c r="O72"/>
    </row>
    <row r="73" spans="1:15" x14ac:dyDescent="0.25">
      <c r="A73" s="377" t="s">
        <v>242</v>
      </c>
      <c r="B73" s="377">
        <v>10</v>
      </c>
      <c r="C73" s="63">
        <v>793</v>
      </c>
      <c r="D73" s="63">
        <v>629</v>
      </c>
      <c r="E73" s="63">
        <v>465</v>
      </c>
      <c r="F73" s="63">
        <v>376</v>
      </c>
      <c r="G73" s="63">
        <v>287</v>
      </c>
      <c r="H73" s="63">
        <v>197</v>
      </c>
      <c r="I73" s="63">
        <v>170</v>
      </c>
      <c r="J73" s="63">
        <v>148</v>
      </c>
      <c r="K73" s="63">
        <v>221</v>
      </c>
      <c r="L73" s="63">
        <v>190</v>
      </c>
      <c r="M73" s="516"/>
      <c r="N73"/>
      <c r="O73"/>
    </row>
    <row r="74" spans="1:15" x14ac:dyDescent="0.25">
      <c r="A74" s="377" t="s">
        <v>241</v>
      </c>
      <c r="B74" s="377">
        <v>11</v>
      </c>
      <c r="C74" s="63">
        <v>526</v>
      </c>
      <c r="D74" s="63">
        <v>465</v>
      </c>
      <c r="E74" s="63">
        <v>323</v>
      </c>
      <c r="F74" s="63">
        <v>265</v>
      </c>
      <c r="G74" s="63">
        <v>208</v>
      </c>
      <c r="H74" s="63">
        <v>154</v>
      </c>
      <c r="I74" s="63">
        <v>93</v>
      </c>
      <c r="J74" s="63">
        <v>66</v>
      </c>
      <c r="K74" s="63">
        <v>112</v>
      </c>
      <c r="L74" s="63">
        <v>71</v>
      </c>
      <c r="M74" s="516"/>
      <c r="N74"/>
      <c r="O74"/>
    </row>
    <row r="75" spans="1:15" x14ac:dyDescent="0.25">
      <c r="A75" s="377" t="s">
        <v>240</v>
      </c>
      <c r="B75" s="377">
        <v>13</v>
      </c>
      <c r="C75" s="63">
        <v>511</v>
      </c>
      <c r="D75" s="63">
        <v>367</v>
      </c>
      <c r="E75" s="63">
        <v>296</v>
      </c>
      <c r="F75" s="63">
        <v>221</v>
      </c>
      <c r="G75" s="63">
        <v>190</v>
      </c>
      <c r="H75" s="63">
        <v>167</v>
      </c>
      <c r="I75" s="63">
        <v>187</v>
      </c>
      <c r="J75" s="63">
        <v>117</v>
      </c>
      <c r="K75" s="63">
        <v>167</v>
      </c>
      <c r="L75" s="63">
        <v>122</v>
      </c>
      <c r="M75" s="516"/>
      <c r="N75"/>
      <c r="O75"/>
    </row>
    <row r="76" spans="1:15" x14ac:dyDescent="0.25">
      <c r="A76" s="377" t="s">
        <v>239</v>
      </c>
      <c r="B76" s="377">
        <v>8</v>
      </c>
      <c r="C76" s="63">
        <v>159</v>
      </c>
      <c r="D76" s="63">
        <v>116</v>
      </c>
      <c r="E76" s="63">
        <v>90</v>
      </c>
      <c r="F76" s="63">
        <v>67</v>
      </c>
      <c r="G76" s="63">
        <v>60</v>
      </c>
      <c r="H76" s="63">
        <v>42</v>
      </c>
      <c r="I76" s="63">
        <v>36</v>
      </c>
      <c r="J76" s="63">
        <v>31</v>
      </c>
      <c r="K76" s="63">
        <v>93</v>
      </c>
      <c r="L76" s="63">
        <v>66</v>
      </c>
      <c r="M76" s="516"/>
      <c r="N76"/>
      <c r="O76"/>
    </row>
    <row r="77" spans="1:15" x14ac:dyDescent="0.25">
      <c r="A77" s="377" t="s">
        <v>238</v>
      </c>
      <c r="B77" s="377">
        <v>9</v>
      </c>
      <c r="C77" s="63">
        <v>400</v>
      </c>
      <c r="D77" s="63">
        <v>319</v>
      </c>
      <c r="E77" s="63">
        <v>248</v>
      </c>
      <c r="F77" s="63">
        <v>195</v>
      </c>
      <c r="G77" s="63">
        <v>185</v>
      </c>
      <c r="H77" s="63">
        <v>136</v>
      </c>
      <c r="I77" s="63">
        <v>134</v>
      </c>
      <c r="J77" s="63">
        <v>83</v>
      </c>
      <c r="K77" s="63">
        <v>179</v>
      </c>
      <c r="L77" s="63">
        <v>151</v>
      </c>
      <c r="M77" s="516"/>
      <c r="N77"/>
      <c r="O77"/>
    </row>
    <row r="78" spans="1:15" x14ac:dyDescent="0.25">
      <c r="A78" s="377" t="s">
        <v>237</v>
      </c>
      <c r="B78" s="377">
        <v>9</v>
      </c>
      <c r="C78" s="63">
        <v>233</v>
      </c>
      <c r="D78" s="63">
        <v>170</v>
      </c>
      <c r="E78" s="63">
        <v>146</v>
      </c>
      <c r="F78" s="63">
        <v>125</v>
      </c>
      <c r="G78" s="63">
        <v>100</v>
      </c>
      <c r="H78" s="63">
        <v>87</v>
      </c>
      <c r="I78" s="63">
        <v>82</v>
      </c>
      <c r="J78" s="63">
        <v>69</v>
      </c>
      <c r="K78" s="63">
        <v>161</v>
      </c>
      <c r="L78" s="63">
        <v>138</v>
      </c>
      <c r="M78" s="516"/>
      <c r="N78"/>
      <c r="O78"/>
    </row>
    <row r="79" spans="1:15" x14ac:dyDescent="0.25">
      <c r="A79" s="377" t="s">
        <v>236</v>
      </c>
      <c r="B79" s="377">
        <v>6</v>
      </c>
      <c r="C79" s="63">
        <v>150</v>
      </c>
      <c r="D79" s="63">
        <v>112</v>
      </c>
      <c r="E79" s="63">
        <v>86</v>
      </c>
      <c r="F79" s="63">
        <v>78</v>
      </c>
      <c r="G79" s="63">
        <v>51</v>
      </c>
      <c r="H79" s="63">
        <v>39</v>
      </c>
      <c r="I79" s="63">
        <v>42</v>
      </c>
      <c r="J79" s="63">
        <v>27</v>
      </c>
      <c r="K79" s="63">
        <v>49</v>
      </c>
      <c r="L79" s="63">
        <v>47</v>
      </c>
      <c r="M79" s="516"/>
      <c r="N79"/>
      <c r="O79"/>
    </row>
    <row r="80" spans="1:15" x14ac:dyDescent="0.25">
      <c r="A80" s="377" t="s">
        <v>235</v>
      </c>
      <c r="B80" s="377">
        <v>17</v>
      </c>
      <c r="C80" s="63">
        <v>369</v>
      </c>
      <c r="D80" s="63">
        <v>314</v>
      </c>
      <c r="E80" s="63">
        <v>238</v>
      </c>
      <c r="F80" s="63">
        <v>194</v>
      </c>
      <c r="G80" s="63">
        <v>185</v>
      </c>
      <c r="H80" s="63">
        <v>161</v>
      </c>
      <c r="I80" s="63">
        <v>168</v>
      </c>
      <c r="J80" s="63">
        <v>101</v>
      </c>
      <c r="K80" s="63">
        <v>165</v>
      </c>
      <c r="L80" s="63">
        <v>114</v>
      </c>
      <c r="M80" s="516"/>
      <c r="N80"/>
      <c r="O80"/>
    </row>
    <row r="81" spans="1:15" x14ac:dyDescent="0.25">
      <c r="A81" s="377" t="s">
        <v>234</v>
      </c>
      <c r="B81" s="377">
        <v>9</v>
      </c>
      <c r="C81" s="63">
        <v>205</v>
      </c>
      <c r="D81" s="63">
        <v>157</v>
      </c>
      <c r="E81" s="63">
        <v>132</v>
      </c>
      <c r="F81" s="63">
        <v>93</v>
      </c>
      <c r="G81" s="63">
        <v>95</v>
      </c>
      <c r="H81" s="63">
        <v>70</v>
      </c>
      <c r="I81" s="63">
        <v>62</v>
      </c>
      <c r="J81" s="63">
        <v>49</v>
      </c>
      <c r="K81" s="63">
        <v>90</v>
      </c>
      <c r="L81" s="63">
        <v>102</v>
      </c>
      <c r="M81" s="516"/>
      <c r="N81"/>
      <c r="O81"/>
    </row>
    <row r="82" spans="1:15" x14ac:dyDescent="0.25">
      <c r="A82" s="377" t="s">
        <v>233</v>
      </c>
      <c r="B82" s="377">
        <v>19</v>
      </c>
      <c r="C82" s="63">
        <v>467</v>
      </c>
      <c r="D82" s="63">
        <v>373</v>
      </c>
      <c r="E82" s="63">
        <v>301</v>
      </c>
      <c r="F82" s="63">
        <v>238</v>
      </c>
      <c r="G82" s="63">
        <v>197</v>
      </c>
      <c r="H82" s="63">
        <v>144</v>
      </c>
      <c r="I82" s="63">
        <v>115</v>
      </c>
      <c r="J82" s="63">
        <v>65</v>
      </c>
      <c r="K82" s="63">
        <v>215</v>
      </c>
      <c r="L82" s="63">
        <v>201</v>
      </c>
      <c r="M82" s="516"/>
      <c r="N82"/>
      <c r="O82"/>
    </row>
    <row r="83" spans="1:15" x14ac:dyDescent="0.25">
      <c r="A83" s="377" t="s">
        <v>232</v>
      </c>
      <c r="B83" s="377">
        <v>8</v>
      </c>
      <c r="C83" s="63">
        <v>231</v>
      </c>
      <c r="D83" s="63">
        <v>196</v>
      </c>
      <c r="E83" s="63">
        <v>145</v>
      </c>
      <c r="F83" s="63">
        <v>125</v>
      </c>
      <c r="G83" s="63">
        <v>95</v>
      </c>
      <c r="H83" s="63">
        <v>100</v>
      </c>
      <c r="I83" s="63">
        <v>82</v>
      </c>
      <c r="J83" s="63">
        <v>62</v>
      </c>
      <c r="K83" s="63">
        <v>127</v>
      </c>
      <c r="L83" s="63">
        <v>96</v>
      </c>
      <c r="M83" s="516"/>
      <c r="N83"/>
      <c r="O83"/>
    </row>
    <row r="84" spans="1:15" x14ac:dyDescent="0.25">
      <c r="A84" s="377" t="s">
        <v>231</v>
      </c>
      <c r="B84" s="377">
        <v>18</v>
      </c>
      <c r="C84" s="63">
        <v>781</v>
      </c>
      <c r="D84" s="63">
        <v>666</v>
      </c>
      <c r="E84" s="63">
        <v>547</v>
      </c>
      <c r="F84" s="63">
        <v>450</v>
      </c>
      <c r="G84" s="63">
        <v>436</v>
      </c>
      <c r="H84" s="63">
        <v>330</v>
      </c>
      <c r="I84" s="63">
        <v>216</v>
      </c>
      <c r="J84" s="63">
        <v>171</v>
      </c>
      <c r="K84" s="63">
        <v>464</v>
      </c>
      <c r="L84" s="63">
        <v>402</v>
      </c>
      <c r="M84" s="516"/>
      <c r="N84"/>
      <c r="O84"/>
    </row>
    <row r="85" spans="1:15" x14ac:dyDescent="0.25">
      <c r="A85" s="377" t="s">
        <v>230</v>
      </c>
      <c r="B85" s="377">
        <v>8</v>
      </c>
      <c r="C85" s="63">
        <v>233</v>
      </c>
      <c r="D85" s="63">
        <v>203</v>
      </c>
      <c r="E85" s="63">
        <v>161</v>
      </c>
      <c r="F85" s="63">
        <v>123</v>
      </c>
      <c r="G85" s="63">
        <v>90</v>
      </c>
      <c r="H85" s="63">
        <v>66</v>
      </c>
      <c r="I85" s="63">
        <v>59</v>
      </c>
      <c r="J85" s="63">
        <v>36</v>
      </c>
      <c r="K85" s="63">
        <v>160</v>
      </c>
      <c r="L85" s="63">
        <v>137</v>
      </c>
      <c r="M85" s="516"/>
      <c r="N85"/>
      <c r="O85"/>
    </row>
    <row r="86" spans="1:15" x14ac:dyDescent="0.25">
      <c r="A86" s="377" t="s">
        <v>229</v>
      </c>
      <c r="B86" s="377">
        <v>12</v>
      </c>
      <c r="C86" s="63">
        <v>192</v>
      </c>
      <c r="D86" s="63">
        <v>104</v>
      </c>
      <c r="E86" s="63">
        <v>157</v>
      </c>
      <c r="F86" s="63">
        <v>144</v>
      </c>
      <c r="G86" s="63">
        <v>96</v>
      </c>
      <c r="H86" s="63">
        <v>80</v>
      </c>
      <c r="I86" s="63">
        <v>73</v>
      </c>
      <c r="J86" s="63">
        <v>58</v>
      </c>
      <c r="K86" s="63">
        <v>82</v>
      </c>
      <c r="L86" s="63">
        <v>61</v>
      </c>
      <c r="M86" s="516"/>
      <c r="N86"/>
      <c r="O86"/>
    </row>
    <row r="87" spans="1:15" x14ac:dyDescent="0.25">
      <c r="A87" s="377" t="s">
        <v>228</v>
      </c>
      <c r="B87" s="377">
        <v>8</v>
      </c>
      <c r="C87" s="63">
        <v>296</v>
      </c>
      <c r="D87" s="63">
        <v>252</v>
      </c>
      <c r="E87" s="63">
        <v>193</v>
      </c>
      <c r="F87" s="63">
        <v>167</v>
      </c>
      <c r="G87" s="63">
        <v>134</v>
      </c>
      <c r="H87" s="63">
        <v>65</v>
      </c>
      <c r="I87" s="63">
        <v>69</v>
      </c>
      <c r="J87" s="63">
        <v>51</v>
      </c>
      <c r="K87" s="63">
        <v>87</v>
      </c>
      <c r="L87" s="63">
        <v>78</v>
      </c>
      <c r="M87" s="516"/>
      <c r="N87"/>
      <c r="O87"/>
    </row>
    <row r="88" spans="1:15" x14ac:dyDescent="0.25">
      <c r="A88" s="377" t="s">
        <v>227</v>
      </c>
      <c r="B88" s="377">
        <v>12</v>
      </c>
      <c r="C88" s="63">
        <v>4581</v>
      </c>
      <c r="D88" s="63">
        <v>3957</v>
      </c>
      <c r="E88" s="63">
        <v>3319</v>
      </c>
      <c r="F88" s="63">
        <v>2720</v>
      </c>
      <c r="G88" s="63">
        <v>2442</v>
      </c>
      <c r="H88" s="63">
        <v>1920</v>
      </c>
      <c r="I88" s="63">
        <v>1829</v>
      </c>
      <c r="J88" s="63">
        <v>1332</v>
      </c>
      <c r="K88" s="63">
        <v>1478</v>
      </c>
      <c r="L88" s="63">
        <v>1251</v>
      </c>
      <c r="M88" s="516"/>
      <c r="N88"/>
      <c r="O88"/>
    </row>
    <row r="89" spans="1:15" x14ac:dyDescent="0.25">
      <c r="A89" s="377" t="s">
        <v>226</v>
      </c>
      <c r="B89" s="377">
        <v>5</v>
      </c>
      <c r="C89" s="63">
        <v>183</v>
      </c>
      <c r="D89" s="63">
        <v>173</v>
      </c>
      <c r="E89" s="63">
        <v>124</v>
      </c>
      <c r="F89" s="63">
        <v>81</v>
      </c>
      <c r="G89" s="63">
        <v>67</v>
      </c>
      <c r="H89" s="63">
        <v>36</v>
      </c>
      <c r="I89" s="63">
        <v>23</v>
      </c>
      <c r="J89" s="63">
        <v>17</v>
      </c>
      <c r="K89" s="63">
        <v>68</v>
      </c>
      <c r="L89" s="63">
        <v>55</v>
      </c>
      <c r="M89" s="516"/>
      <c r="N89"/>
      <c r="O89"/>
    </row>
    <row r="90" spans="1:15" x14ac:dyDescent="0.25">
      <c r="A90" s="377" t="s">
        <v>310</v>
      </c>
      <c r="B90" s="377">
        <v>15</v>
      </c>
      <c r="C90" s="63">
        <v>1871</v>
      </c>
      <c r="D90" s="63">
        <v>1585</v>
      </c>
      <c r="E90" s="63">
        <v>1343</v>
      </c>
      <c r="F90" s="63">
        <v>1071</v>
      </c>
      <c r="G90" s="63">
        <v>1019</v>
      </c>
      <c r="H90" s="63">
        <v>932</v>
      </c>
      <c r="I90" s="63">
        <v>889</v>
      </c>
      <c r="J90" s="63">
        <v>672</v>
      </c>
      <c r="K90" s="63">
        <v>926</v>
      </c>
      <c r="L90" s="63">
        <v>705</v>
      </c>
      <c r="M90" s="516"/>
      <c r="N90"/>
      <c r="O90"/>
    </row>
    <row r="91" spans="1:15" x14ac:dyDescent="0.25">
      <c r="A91" s="377" t="s">
        <v>225</v>
      </c>
      <c r="B91" s="377">
        <v>20</v>
      </c>
      <c r="C91" s="63">
        <v>447</v>
      </c>
      <c r="D91" s="63">
        <v>328</v>
      </c>
      <c r="E91" s="63">
        <v>282</v>
      </c>
      <c r="F91" s="63">
        <v>198</v>
      </c>
      <c r="G91" s="63">
        <v>176</v>
      </c>
      <c r="H91" s="63">
        <v>154</v>
      </c>
      <c r="I91" s="63">
        <v>132</v>
      </c>
      <c r="J91" s="63">
        <v>89</v>
      </c>
      <c r="K91" s="63">
        <v>196</v>
      </c>
      <c r="L91" s="63">
        <v>145</v>
      </c>
      <c r="M91" s="516"/>
      <c r="N91"/>
      <c r="O91"/>
    </row>
    <row r="92" spans="1:15" x14ac:dyDescent="0.25">
      <c r="A92" s="377" t="s">
        <v>224</v>
      </c>
      <c r="B92" s="377">
        <v>7</v>
      </c>
      <c r="C92" s="63">
        <v>164</v>
      </c>
      <c r="D92" s="63">
        <v>141</v>
      </c>
      <c r="E92" s="63">
        <v>106</v>
      </c>
      <c r="F92" s="63">
        <v>104</v>
      </c>
      <c r="G92" s="63">
        <v>83</v>
      </c>
      <c r="H92" s="63">
        <v>62</v>
      </c>
      <c r="I92" s="63">
        <v>54</v>
      </c>
      <c r="J92" s="63">
        <v>43</v>
      </c>
      <c r="K92" s="63">
        <v>107</v>
      </c>
      <c r="L92" s="63">
        <v>86</v>
      </c>
      <c r="M92" s="516"/>
      <c r="N92"/>
      <c r="O92"/>
    </row>
    <row r="93" spans="1:15" x14ac:dyDescent="0.25">
      <c r="A93" s="377" t="s">
        <v>223</v>
      </c>
      <c r="B93" s="377">
        <v>9</v>
      </c>
      <c r="C93" s="63">
        <v>285</v>
      </c>
      <c r="D93" s="63">
        <v>204</v>
      </c>
      <c r="E93" s="63">
        <v>165</v>
      </c>
      <c r="F93" s="63">
        <v>129</v>
      </c>
      <c r="G93" s="63">
        <v>122</v>
      </c>
      <c r="H93" s="63">
        <v>94</v>
      </c>
      <c r="I93" s="63">
        <v>62</v>
      </c>
      <c r="J93" s="63">
        <v>47</v>
      </c>
      <c r="K93" s="63">
        <v>78</v>
      </c>
      <c r="L93" s="63">
        <v>78</v>
      </c>
      <c r="M93" s="516"/>
      <c r="N93"/>
      <c r="O93"/>
    </row>
    <row r="94" spans="1:15" x14ac:dyDescent="0.25">
      <c r="A94" s="377" t="s">
        <v>222</v>
      </c>
      <c r="B94" s="377">
        <v>19</v>
      </c>
      <c r="C94" s="63">
        <v>465</v>
      </c>
      <c r="D94" s="63">
        <v>313</v>
      </c>
      <c r="E94" s="63">
        <v>247</v>
      </c>
      <c r="F94" s="63">
        <v>184</v>
      </c>
      <c r="G94" s="63">
        <v>178</v>
      </c>
      <c r="H94" s="63">
        <v>135</v>
      </c>
      <c r="I94" s="63">
        <v>116</v>
      </c>
      <c r="J94" s="63">
        <v>79</v>
      </c>
      <c r="K94" s="63">
        <v>279</v>
      </c>
      <c r="L94" s="63">
        <v>247</v>
      </c>
      <c r="M94" s="516"/>
      <c r="N94"/>
      <c r="O94"/>
    </row>
    <row r="95" spans="1:15" x14ac:dyDescent="0.25">
      <c r="A95" s="377" t="s">
        <v>221</v>
      </c>
      <c r="B95" s="377">
        <v>3</v>
      </c>
      <c r="C95" s="63">
        <v>78</v>
      </c>
      <c r="D95" s="63">
        <v>53</v>
      </c>
      <c r="E95" s="63">
        <v>44</v>
      </c>
      <c r="F95" s="63">
        <v>42</v>
      </c>
      <c r="G95" s="63">
        <v>26</v>
      </c>
      <c r="H95" s="63">
        <v>13</v>
      </c>
      <c r="I95" s="63">
        <v>14</v>
      </c>
      <c r="J95" s="63">
        <v>10</v>
      </c>
      <c r="K95" s="63">
        <v>16</v>
      </c>
      <c r="L95" s="63">
        <v>11</v>
      </c>
      <c r="M95" s="516"/>
      <c r="N95"/>
      <c r="O95"/>
    </row>
    <row r="96" spans="1:15" x14ac:dyDescent="0.25">
      <c r="A96" s="377" t="s">
        <v>220</v>
      </c>
      <c r="B96" s="377">
        <v>16</v>
      </c>
      <c r="C96" s="63">
        <v>773</v>
      </c>
      <c r="D96" s="63">
        <v>634</v>
      </c>
      <c r="E96" s="63">
        <v>536</v>
      </c>
      <c r="F96" s="63">
        <v>397</v>
      </c>
      <c r="G96" s="63">
        <v>320</v>
      </c>
      <c r="H96" s="63">
        <v>246</v>
      </c>
      <c r="I96" s="63">
        <v>256</v>
      </c>
      <c r="J96" s="63">
        <v>200</v>
      </c>
      <c r="K96" s="63">
        <v>291</v>
      </c>
      <c r="L96" s="63">
        <v>210</v>
      </c>
      <c r="M96" s="516"/>
      <c r="N96"/>
      <c r="O96"/>
    </row>
    <row r="97" spans="1:15" x14ac:dyDescent="0.25">
      <c r="A97" s="377" t="s">
        <v>219</v>
      </c>
      <c r="B97" s="377">
        <v>13</v>
      </c>
      <c r="C97" s="63">
        <v>575</v>
      </c>
      <c r="D97" s="63">
        <v>451</v>
      </c>
      <c r="E97" s="63">
        <v>327</v>
      </c>
      <c r="F97" s="63">
        <v>285</v>
      </c>
      <c r="G97" s="63">
        <v>231</v>
      </c>
      <c r="H97" s="63">
        <v>179</v>
      </c>
      <c r="I97" s="63">
        <v>173</v>
      </c>
      <c r="J97" s="63">
        <v>106</v>
      </c>
      <c r="K97" s="63">
        <v>170</v>
      </c>
      <c r="L97" s="63">
        <v>128</v>
      </c>
      <c r="M97" s="516"/>
      <c r="N97"/>
      <c r="O97"/>
    </row>
    <row r="98" spans="1:15" x14ac:dyDescent="0.25">
      <c r="A98" s="377" t="s">
        <v>218</v>
      </c>
      <c r="B98" s="377">
        <v>10</v>
      </c>
      <c r="C98" s="63">
        <v>388</v>
      </c>
      <c r="D98" s="63">
        <v>292</v>
      </c>
      <c r="E98" s="63">
        <v>234</v>
      </c>
      <c r="F98" s="63">
        <v>182</v>
      </c>
      <c r="G98" s="63">
        <v>128</v>
      </c>
      <c r="H98" s="63">
        <v>95</v>
      </c>
      <c r="I98" s="63">
        <v>69</v>
      </c>
      <c r="J98" s="63">
        <v>29</v>
      </c>
      <c r="K98" s="63">
        <v>81</v>
      </c>
      <c r="L98" s="63">
        <v>67</v>
      </c>
      <c r="M98" s="516"/>
      <c r="N98"/>
      <c r="O98"/>
    </row>
    <row r="99" spans="1:15" x14ac:dyDescent="0.25">
      <c r="A99" s="377" t="s">
        <v>217</v>
      </c>
      <c r="B99" s="377">
        <v>1</v>
      </c>
      <c r="C99" s="63">
        <v>1392</v>
      </c>
      <c r="D99" s="63">
        <v>1173</v>
      </c>
      <c r="E99" s="63">
        <v>875</v>
      </c>
      <c r="F99" s="63">
        <v>565</v>
      </c>
      <c r="G99" s="63">
        <v>425</v>
      </c>
      <c r="H99" s="63">
        <v>327</v>
      </c>
      <c r="I99" s="63">
        <v>309</v>
      </c>
      <c r="J99" s="63">
        <v>217</v>
      </c>
      <c r="K99" s="63">
        <v>941</v>
      </c>
      <c r="L99" s="63">
        <v>768</v>
      </c>
      <c r="M99" s="516"/>
      <c r="N99"/>
      <c r="O99"/>
    </row>
    <row r="100" spans="1:15" x14ac:dyDescent="0.25">
      <c r="A100" s="377" t="s">
        <v>216</v>
      </c>
      <c r="B100" s="377">
        <v>19</v>
      </c>
      <c r="C100" s="63">
        <v>364</v>
      </c>
      <c r="D100" s="63">
        <v>278</v>
      </c>
      <c r="E100" s="63">
        <v>250</v>
      </c>
      <c r="F100" s="63">
        <v>166</v>
      </c>
      <c r="G100" s="63">
        <v>155</v>
      </c>
      <c r="H100" s="63">
        <v>113</v>
      </c>
      <c r="I100" s="63">
        <v>101</v>
      </c>
      <c r="J100" s="63">
        <v>71</v>
      </c>
      <c r="K100" s="63">
        <v>224</v>
      </c>
      <c r="L100" s="63">
        <v>153</v>
      </c>
      <c r="M100" s="516"/>
      <c r="N100"/>
      <c r="O100"/>
    </row>
    <row r="101" spans="1:15" x14ac:dyDescent="0.25">
      <c r="A101" s="377" t="s">
        <v>4</v>
      </c>
      <c r="B101" s="377">
        <v>4</v>
      </c>
      <c r="C101" s="63">
        <v>207</v>
      </c>
      <c r="D101" s="63">
        <v>162</v>
      </c>
      <c r="E101" s="63">
        <v>123</v>
      </c>
      <c r="F101" s="63">
        <v>110</v>
      </c>
      <c r="G101" s="63">
        <v>75</v>
      </c>
      <c r="H101" s="63">
        <v>53</v>
      </c>
      <c r="I101" s="63">
        <v>40</v>
      </c>
      <c r="J101" s="63">
        <v>30</v>
      </c>
      <c r="K101" s="63">
        <v>74</v>
      </c>
      <c r="L101" s="63">
        <v>58</v>
      </c>
      <c r="M101" s="516"/>
      <c r="N101"/>
      <c r="O101"/>
    </row>
    <row r="102" spans="1:15" x14ac:dyDescent="0.25">
      <c r="A102" s="377" t="s">
        <v>215</v>
      </c>
      <c r="B102" s="377">
        <v>5</v>
      </c>
      <c r="C102" s="63">
        <v>419</v>
      </c>
      <c r="D102" s="63">
        <v>349</v>
      </c>
      <c r="E102" s="63">
        <v>250</v>
      </c>
      <c r="F102" s="63">
        <v>182</v>
      </c>
      <c r="G102" s="63">
        <v>143</v>
      </c>
      <c r="H102" s="63">
        <v>110</v>
      </c>
      <c r="I102" s="63">
        <v>115</v>
      </c>
      <c r="J102" s="63">
        <v>65</v>
      </c>
      <c r="K102" s="63">
        <v>190</v>
      </c>
      <c r="L102" s="63">
        <v>151</v>
      </c>
      <c r="M102" s="516"/>
      <c r="N102"/>
      <c r="O102"/>
    </row>
    <row r="103" spans="1:15" x14ac:dyDescent="0.25">
      <c r="A103" s="377" t="s">
        <v>214</v>
      </c>
      <c r="B103" s="377">
        <v>6</v>
      </c>
      <c r="C103" s="63">
        <v>58</v>
      </c>
      <c r="D103" s="63">
        <v>59</v>
      </c>
      <c r="E103" s="63">
        <v>53</v>
      </c>
      <c r="F103" s="63">
        <v>47</v>
      </c>
      <c r="G103" s="63">
        <v>37</v>
      </c>
      <c r="H103" s="63">
        <v>28</v>
      </c>
      <c r="I103" s="63">
        <v>26</v>
      </c>
      <c r="J103" s="63">
        <v>7</v>
      </c>
      <c r="K103" s="63">
        <v>45</v>
      </c>
      <c r="L103" s="63">
        <v>38</v>
      </c>
      <c r="M103" s="516"/>
      <c r="N103"/>
      <c r="O103"/>
    </row>
    <row r="104" spans="1:15" x14ac:dyDescent="0.25">
      <c r="A104" s="377" t="s">
        <v>213</v>
      </c>
      <c r="B104" s="377">
        <v>6</v>
      </c>
      <c r="C104" s="63">
        <v>187</v>
      </c>
      <c r="D104" s="63">
        <v>152</v>
      </c>
      <c r="E104" s="63">
        <v>140</v>
      </c>
      <c r="F104" s="63">
        <v>105</v>
      </c>
      <c r="G104" s="63">
        <v>84</v>
      </c>
      <c r="H104" s="63">
        <v>50</v>
      </c>
      <c r="I104" s="63">
        <v>57</v>
      </c>
      <c r="J104" s="63">
        <v>39</v>
      </c>
      <c r="K104" s="63">
        <v>94</v>
      </c>
      <c r="L104" s="63">
        <v>67</v>
      </c>
      <c r="M104" s="516"/>
      <c r="N104"/>
      <c r="O104"/>
    </row>
    <row r="105" spans="1:15" x14ac:dyDescent="0.25">
      <c r="A105" s="377" t="s">
        <v>212</v>
      </c>
      <c r="B105" s="377">
        <v>3</v>
      </c>
      <c r="C105" s="63">
        <v>543</v>
      </c>
      <c r="D105" s="63">
        <v>425</v>
      </c>
      <c r="E105" s="63">
        <v>304</v>
      </c>
      <c r="F105" s="63">
        <v>239</v>
      </c>
      <c r="G105" s="63">
        <v>203</v>
      </c>
      <c r="H105" s="63">
        <v>153</v>
      </c>
      <c r="I105" s="63">
        <v>159</v>
      </c>
      <c r="J105" s="63">
        <v>99</v>
      </c>
      <c r="K105" s="63">
        <v>214</v>
      </c>
      <c r="L105" s="63">
        <v>213</v>
      </c>
      <c r="M105" s="516"/>
      <c r="N105"/>
      <c r="O105"/>
    </row>
    <row r="106" spans="1:15" x14ac:dyDescent="0.25">
      <c r="A106" s="377" t="s">
        <v>211</v>
      </c>
      <c r="B106" s="377">
        <v>5</v>
      </c>
      <c r="C106" s="63">
        <v>504</v>
      </c>
      <c r="D106" s="63">
        <v>391</v>
      </c>
      <c r="E106" s="63">
        <v>296</v>
      </c>
      <c r="F106" s="63">
        <v>247</v>
      </c>
      <c r="G106" s="63">
        <v>186</v>
      </c>
      <c r="H106" s="63">
        <v>172</v>
      </c>
      <c r="I106" s="63">
        <v>121</v>
      </c>
      <c r="J106" s="63">
        <v>82</v>
      </c>
      <c r="K106" s="63">
        <v>205</v>
      </c>
      <c r="L106" s="63">
        <v>143</v>
      </c>
      <c r="M106" s="516"/>
      <c r="N106"/>
      <c r="O106"/>
    </row>
    <row r="107" spans="1:15" x14ac:dyDescent="0.25">
      <c r="A107" s="377" t="s">
        <v>210</v>
      </c>
      <c r="B107" s="377">
        <v>1</v>
      </c>
      <c r="C107" s="63">
        <v>98</v>
      </c>
      <c r="D107" s="63">
        <v>77</v>
      </c>
      <c r="E107" s="63">
        <v>67</v>
      </c>
      <c r="F107" s="63">
        <v>47</v>
      </c>
      <c r="G107" s="63">
        <v>36</v>
      </c>
      <c r="H107" s="63">
        <v>35</v>
      </c>
      <c r="I107" s="63">
        <v>19</v>
      </c>
      <c r="J107" s="63">
        <v>11</v>
      </c>
      <c r="K107" s="63">
        <v>34</v>
      </c>
      <c r="L107" s="63">
        <v>35</v>
      </c>
      <c r="M107" s="516"/>
      <c r="N107"/>
      <c r="O107"/>
    </row>
    <row r="108" spans="1:15" x14ac:dyDescent="0.25">
      <c r="A108" s="377" t="s">
        <v>209</v>
      </c>
      <c r="B108" s="377">
        <v>1</v>
      </c>
      <c r="C108" s="63">
        <v>69</v>
      </c>
      <c r="D108" s="63">
        <v>67</v>
      </c>
      <c r="E108" s="63">
        <v>42</v>
      </c>
      <c r="F108" s="63">
        <v>41</v>
      </c>
      <c r="G108" s="63">
        <v>33</v>
      </c>
      <c r="H108" s="63">
        <v>21</v>
      </c>
      <c r="I108" s="63">
        <v>26</v>
      </c>
      <c r="J108" s="63">
        <v>14</v>
      </c>
      <c r="K108" s="63">
        <v>57</v>
      </c>
      <c r="L108" s="63">
        <v>60</v>
      </c>
      <c r="M108" s="516"/>
      <c r="N108"/>
      <c r="O108"/>
    </row>
    <row r="109" spans="1:15" x14ac:dyDescent="0.25">
      <c r="A109" s="377" t="s">
        <v>208</v>
      </c>
      <c r="B109" s="377">
        <v>5</v>
      </c>
      <c r="C109" s="63">
        <v>462</v>
      </c>
      <c r="D109" s="63">
        <v>339</v>
      </c>
      <c r="E109" s="63">
        <v>258</v>
      </c>
      <c r="F109" s="63">
        <v>203</v>
      </c>
      <c r="G109" s="63">
        <v>192</v>
      </c>
      <c r="H109" s="63">
        <v>152</v>
      </c>
      <c r="I109" s="63">
        <v>113</v>
      </c>
      <c r="J109" s="63">
        <v>85</v>
      </c>
      <c r="K109" s="63">
        <v>206</v>
      </c>
      <c r="L109" s="63">
        <v>157</v>
      </c>
      <c r="M109" s="516"/>
      <c r="N109"/>
      <c r="O109"/>
    </row>
    <row r="110" spans="1:15" x14ac:dyDescent="0.25">
      <c r="A110" s="377" t="s">
        <v>207</v>
      </c>
      <c r="B110" s="377">
        <v>18</v>
      </c>
      <c r="C110" s="63">
        <v>215</v>
      </c>
      <c r="D110" s="63">
        <v>173</v>
      </c>
      <c r="E110" s="63">
        <v>157</v>
      </c>
      <c r="F110" s="63">
        <v>149</v>
      </c>
      <c r="G110" s="63">
        <v>120</v>
      </c>
      <c r="H110" s="63">
        <v>114</v>
      </c>
      <c r="I110" s="63">
        <v>125</v>
      </c>
      <c r="J110" s="63">
        <v>86</v>
      </c>
      <c r="K110" s="63">
        <v>104</v>
      </c>
      <c r="L110" s="63">
        <v>125</v>
      </c>
      <c r="M110" s="516"/>
      <c r="N110"/>
      <c r="O110"/>
    </row>
    <row r="111" spans="1:15" x14ac:dyDescent="0.25">
      <c r="A111" s="377" t="s">
        <v>206</v>
      </c>
      <c r="B111" s="377">
        <v>5</v>
      </c>
      <c r="C111" s="63">
        <v>411</v>
      </c>
      <c r="D111" s="63">
        <v>295</v>
      </c>
      <c r="E111" s="63">
        <v>233</v>
      </c>
      <c r="F111" s="63">
        <v>198</v>
      </c>
      <c r="G111" s="63">
        <v>141</v>
      </c>
      <c r="H111" s="63">
        <v>84</v>
      </c>
      <c r="I111" s="63">
        <v>90</v>
      </c>
      <c r="J111" s="63">
        <v>56</v>
      </c>
      <c r="K111" s="63">
        <v>163</v>
      </c>
      <c r="L111" s="63">
        <v>146</v>
      </c>
      <c r="M111" s="516"/>
      <c r="N111"/>
      <c r="O111"/>
    </row>
    <row r="112" spans="1:15" x14ac:dyDescent="0.25">
      <c r="A112" s="377" t="s">
        <v>205</v>
      </c>
      <c r="B112" s="377">
        <v>12</v>
      </c>
      <c r="C112" s="63">
        <v>336</v>
      </c>
      <c r="D112" s="63">
        <v>221</v>
      </c>
      <c r="E112" s="63">
        <v>177</v>
      </c>
      <c r="F112" s="63">
        <v>137</v>
      </c>
      <c r="G112" s="63">
        <v>191</v>
      </c>
      <c r="H112" s="63">
        <v>177</v>
      </c>
      <c r="I112" s="63">
        <v>128</v>
      </c>
      <c r="J112" s="63">
        <v>50</v>
      </c>
      <c r="K112" s="63">
        <v>86</v>
      </c>
      <c r="L112" s="63">
        <v>74</v>
      </c>
      <c r="M112" s="516"/>
      <c r="N112"/>
      <c r="O112"/>
    </row>
    <row r="113" spans="1:18" ht="30" x14ac:dyDescent="0.25">
      <c r="A113" s="413" t="s">
        <v>579</v>
      </c>
      <c r="B113" s="413"/>
      <c r="C113" s="64">
        <v>53831</v>
      </c>
      <c r="D113" s="64">
        <v>43738</v>
      </c>
      <c r="E113" s="64">
        <v>35426</v>
      </c>
      <c r="F113" s="64">
        <v>28216</v>
      </c>
      <c r="G113" s="64">
        <v>24458</v>
      </c>
      <c r="H113" s="64">
        <v>19284</v>
      </c>
      <c r="I113" s="64">
        <v>17689</v>
      </c>
      <c r="J113" s="64">
        <v>12551</v>
      </c>
      <c r="K113" s="64">
        <v>24891</v>
      </c>
      <c r="L113" s="64">
        <f>SUM(L8:L112)</f>
        <v>20349</v>
      </c>
      <c r="M113" s="545"/>
    </row>
    <row r="114" spans="1:18" ht="30" x14ac:dyDescent="0.25">
      <c r="A114" s="576" t="s">
        <v>203</v>
      </c>
      <c r="B114" s="576"/>
      <c r="C114" s="247">
        <v>107</v>
      </c>
      <c r="D114" s="247">
        <v>69</v>
      </c>
      <c r="E114" s="247">
        <v>38</v>
      </c>
      <c r="F114" s="247">
        <v>29</v>
      </c>
      <c r="G114" s="247">
        <v>31</v>
      </c>
      <c r="H114" s="247">
        <v>1912</v>
      </c>
      <c r="I114" s="247">
        <v>1322</v>
      </c>
      <c r="J114" s="247">
        <v>182</v>
      </c>
      <c r="K114" s="247">
        <f>K115-K113</f>
        <v>1135</v>
      </c>
      <c r="L114" s="247">
        <v>214</v>
      </c>
      <c r="M114"/>
    </row>
    <row r="115" spans="1:18" x14ac:dyDescent="0.25">
      <c r="A115" s="413" t="s">
        <v>582</v>
      </c>
      <c r="B115" s="413"/>
      <c r="C115" s="64">
        <v>53938</v>
      </c>
      <c r="D115" s="64">
        <v>43807</v>
      </c>
      <c r="E115" s="64">
        <v>35464</v>
      </c>
      <c r="F115" s="64">
        <v>28245</v>
      </c>
      <c r="G115" s="64">
        <v>24489</v>
      </c>
      <c r="H115" s="64">
        <v>21196</v>
      </c>
      <c r="I115" s="64">
        <v>19011</v>
      </c>
      <c r="J115" s="64">
        <v>12733</v>
      </c>
      <c r="K115" s="64">
        <v>26026</v>
      </c>
      <c r="L115" s="64">
        <v>20563</v>
      </c>
      <c r="M115" s="547"/>
    </row>
    <row r="116" spans="1:18" x14ac:dyDescent="0.25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428"/>
      <c r="M116"/>
    </row>
    <row r="117" spans="1:18" ht="6" customHeight="1" x14ac:dyDescent="0.25">
      <c r="A117" s="307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26"/>
      <c r="M117" s="456"/>
    </row>
    <row r="118" spans="1:18" x14ac:dyDescent="0.25">
      <c r="A118" s="50" t="s">
        <v>534</v>
      </c>
      <c r="C118"/>
      <c r="D118"/>
      <c r="E118"/>
      <c r="F118"/>
      <c r="G118"/>
      <c r="H118"/>
      <c r="I118"/>
    </row>
    <row r="119" spans="1:18" ht="15" customHeight="1" x14ac:dyDescent="0.25">
      <c r="A119" s="50" t="s">
        <v>340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</row>
    <row r="120" spans="1:18" x14ac:dyDescent="0.25">
      <c r="A120" s="50" t="s">
        <v>530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377"/>
      <c r="N120" s="377"/>
      <c r="O120" s="377"/>
      <c r="P120" s="377"/>
      <c r="Q120" s="377"/>
      <c r="R120" s="377"/>
    </row>
    <row r="121" spans="1:18" x14ac:dyDescent="0.25">
      <c r="A121" s="50" t="s">
        <v>583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1:18" x14ac:dyDescent="0.25">
      <c r="A122" s="50" t="s">
        <v>752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</sheetData>
  <mergeCells count="4">
    <mergeCell ref="A4:A6"/>
    <mergeCell ref="B4:B6"/>
    <mergeCell ref="C4:L4"/>
    <mergeCell ref="C5:L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zoomScaleNormal="100" workbookViewId="0"/>
  </sheetViews>
  <sheetFormatPr defaultRowHeight="15" x14ac:dyDescent="0.25"/>
  <cols>
    <col min="1" max="1" width="20.5703125" style="304" customWidth="1"/>
    <col min="2" max="2" width="14.85546875" style="304" customWidth="1"/>
    <col min="3" max="5" width="9.140625" style="387"/>
    <col min="6" max="9" width="9.5703125" style="387" bestFit="1" customWidth="1"/>
  </cols>
  <sheetData>
    <row r="1" spans="1:12" x14ac:dyDescent="0.25">
      <c r="A1" s="304" t="s">
        <v>585</v>
      </c>
    </row>
    <row r="2" spans="1:12" x14ac:dyDescent="0.25">
      <c r="A2" s="166" t="s">
        <v>374</v>
      </c>
    </row>
    <row r="3" spans="1:12" x14ac:dyDescent="0.25">
      <c r="A3" s="308"/>
      <c r="B3" s="308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x14ac:dyDescent="0.25">
      <c r="A4" s="718" t="s">
        <v>309</v>
      </c>
      <c r="B4" s="682" t="s">
        <v>308</v>
      </c>
      <c r="C4" s="679" t="s">
        <v>166</v>
      </c>
      <c r="D4" s="679"/>
      <c r="E4" s="679"/>
      <c r="F4" s="679"/>
      <c r="G4" s="679"/>
      <c r="H4" s="679"/>
      <c r="I4" s="679"/>
      <c r="J4" s="679"/>
      <c r="K4" s="679"/>
      <c r="L4" s="679"/>
    </row>
    <row r="5" spans="1:12" x14ac:dyDescent="0.25">
      <c r="A5" s="719"/>
      <c r="B5" s="686"/>
      <c r="C5" s="679" t="s">
        <v>113</v>
      </c>
      <c r="D5" s="679"/>
      <c r="E5" s="679"/>
      <c r="F5" s="679"/>
      <c r="G5" s="679"/>
      <c r="H5" s="679"/>
      <c r="I5" s="679"/>
      <c r="J5" s="679"/>
      <c r="K5" s="679"/>
      <c r="L5" s="679"/>
    </row>
    <row r="6" spans="1:12" x14ac:dyDescent="0.25">
      <c r="A6" s="713"/>
      <c r="B6" s="683"/>
      <c r="C6" s="325">
        <v>2013</v>
      </c>
      <c r="D6" s="325">
        <v>2014</v>
      </c>
      <c r="E6" s="325">
        <v>2015</v>
      </c>
      <c r="F6" s="325">
        <v>2016</v>
      </c>
      <c r="G6" s="325">
        <v>2017</v>
      </c>
      <c r="H6" s="325">
        <v>2018</v>
      </c>
      <c r="I6" s="325">
        <v>2019</v>
      </c>
      <c r="J6" s="325">
        <v>2020</v>
      </c>
      <c r="K6" s="325">
        <v>2021</v>
      </c>
      <c r="L6" s="325">
        <v>2022</v>
      </c>
    </row>
    <row r="7" spans="1:12" x14ac:dyDescent="0.25">
      <c r="B7" s="388"/>
    </row>
    <row r="8" spans="1:12" x14ac:dyDescent="0.25">
      <c r="A8" s="377" t="s">
        <v>306</v>
      </c>
      <c r="B8" s="377">
        <v>19</v>
      </c>
      <c r="C8" s="45">
        <f>'Tav42'!C8/'Tav42'!C$113*100</f>
        <v>0.64089465178057248</v>
      </c>
      <c r="D8" s="45">
        <f>'Tav42'!D8/'Tav42'!D$113*100</f>
        <v>0.63788924962275373</v>
      </c>
      <c r="E8" s="45">
        <f>'Tav42'!E8/'Tav42'!E$113*100</f>
        <v>0.70005081013944559</v>
      </c>
      <c r="F8" s="45">
        <f>'Tav42'!F8/'Tav42'!F$113*100</f>
        <v>0.66274454210377087</v>
      </c>
      <c r="G8" s="45">
        <f>'Tav42'!G8/'Tav42'!G$113*100</f>
        <v>0.86270340992722216</v>
      </c>
      <c r="H8" s="45">
        <f>'Tav42'!H8/'Tav42'!H$113*100</f>
        <v>0.87118855009334173</v>
      </c>
      <c r="I8" s="45">
        <f>'Tav42'!I8/'Tav42'!I$113*100</f>
        <v>0.7575329300695347</v>
      </c>
      <c r="J8" s="45">
        <f>'Tav42'!J8/'Tav42'!J$113*100</f>
        <v>0.8604892040474863</v>
      </c>
      <c r="K8" s="45">
        <f>'Tav42'!K8/'Tav42'!K$113*100</f>
        <v>0.9963440601020449</v>
      </c>
      <c r="L8" s="45">
        <f>'Tav42'!L8/'Tav42'!L$113*100</f>
        <v>1.036905990466362</v>
      </c>
    </row>
    <row r="9" spans="1:12" x14ac:dyDescent="0.25">
      <c r="A9" s="377" t="s">
        <v>305</v>
      </c>
      <c r="B9" s="377">
        <v>1</v>
      </c>
      <c r="C9" s="45">
        <f>'Tav42'!C9/'Tav42'!C$113*100</f>
        <v>0.43283609815905333</v>
      </c>
      <c r="D9" s="45">
        <f>'Tav42'!D9/'Tav42'!D$113*100</f>
        <v>0.40239608578352914</v>
      </c>
      <c r="E9" s="45">
        <f>'Tav42'!E9/'Tav42'!E$113*100</f>
        <v>0.38954440241630439</v>
      </c>
      <c r="F9" s="45">
        <f>'Tav42'!F9/'Tav42'!F$113*100</f>
        <v>0.36504111142614121</v>
      </c>
      <c r="G9" s="45">
        <f>'Tav42'!G9/'Tav42'!G$113*100</f>
        <v>0.41704145882737753</v>
      </c>
      <c r="H9" s="45">
        <f>'Tav42'!H9/'Tav42'!H$113*100</f>
        <v>0.44077992117817877</v>
      </c>
      <c r="I9" s="45">
        <f>'Tav42'!I9/'Tav42'!I$113*100</f>
        <v>0.40137938832042508</v>
      </c>
      <c r="J9" s="45">
        <f>'Tav42'!J9/'Tav42'!J$113*100</f>
        <v>0.36650466098318857</v>
      </c>
      <c r="K9" s="45">
        <f>'Tav42'!K9/'Tav42'!K$113*100</f>
        <v>0.7111003977341207</v>
      </c>
      <c r="L9" s="45">
        <f>'Tav42'!L9/'Tav42'!L$113*100</f>
        <v>0.86982161285566861</v>
      </c>
    </row>
    <row r="10" spans="1:12" x14ac:dyDescent="0.25">
      <c r="A10" s="377" t="s">
        <v>304</v>
      </c>
      <c r="B10" s="377">
        <v>11</v>
      </c>
      <c r="C10" s="45">
        <f>'Tav42'!C10/'Tav42'!C$113*100</f>
        <v>0.78765023871003692</v>
      </c>
      <c r="D10" s="45">
        <f>'Tav42'!D10/'Tav42'!D$113*100</f>
        <v>0.65846632219122958</v>
      </c>
      <c r="E10" s="45">
        <f>'Tav42'!E10/'Tav42'!E$113*100</f>
        <v>0.65206345621859652</v>
      </c>
      <c r="F10" s="45">
        <f>'Tav42'!F10/'Tav42'!F$113*100</f>
        <v>0.6166713921179473</v>
      </c>
      <c r="G10" s="45">
        <f>'Tav42'!G10/'Tav42'!G$113*100</f>
        <v>0.5437893531768746</v>
      </c>
      <c r="H10" s="45">
        <f>'Tav42'!H10/'Tav42'!H$113*100</f>
        <v>0.5185646131507986</v>
      </c>
      <c r="I10" s="45">
        <f>'Tav42'!I10/'Tav42'!I$113*100</f>
        <v>0.51444400474871388</v>
      </c>
      <c r="J10" s="45">
        <f>'Tav42'!J10/'Tav42'!J$113*100</f>
        <v>0.46211457254402039</v>
      </c>
      <c r="K10" s="45">
        <f>'Tav42'!K10/'Tav42'!K$113*100</f>
        <v>0.57048732473584829</v>
      </c>
      <c r="L10" s="45">
        <f>'Tav42'!L10/'Tav42'!L$113*100</f>
        <v>0.54548135043491075</v>
      </c>
    </row>
    <row r="11" spans="1:12" x14ac:dyDescent="0.25">
      <c r="A11" s="377" t="s">
        <v>303</v>
      </c>
      <c r="B11" s="377">
        <v>2</v>
      </c>
      <c r="C11" s="45">
        <f>'Tav42'!C11/'Tav42'!C$113*100</f>
        <v>6.1302966692054761E-2</v>
      </c>
      <c r="D11" s="45">
        <f>'Tav42'!D11/'Tav42'!D$113*100</f>
        <v>9.3739997256390317E-2</v>
      </c>
      <c r="E11" s="45">
        <f>'Tav42'!E11/'Tav42'!E$113*100</f>
        <v>8.7506351267430699E-2</v>
      </c>
      <c r="F11" s="45">
        <f>'Tav42'!F11/'Tav42'!F$113*100</f>
        <v>7.7969946129855403E-2</v>
      </c>
      <c r="G11" s="45">
        <f>'Tav42'!G11/'Tav42'!G$113*100</f>
        <v>7.7684193310982086E-2</v>
      </c>
      <c r="H11" s="45">
        <f>'Tav42'!H11/'Tav42'!H$113*100</f>
        <v>6.2227753578095832E-2</v>
      </c>
      <c r="I11" s="45">
        <f>'Tav42'!I11/'Tav42'!I$113*100</f>
        <v>9.0451693142631018E-2</v>
      </c>
      <c r="J11" s="45">
        <f>'Tav42'!J11/'Tav42'!J$113*100</f>
        <v>7.1707433670623863E-2</v>
      </c>
      <c r="K11" s="45">
        <f>'Tav42'!K11/'Tav42'!K$113*100</f>
        <v>0.1446305893696517</v>
      </c>
      <c r="L11" s="45">
        <f>'Tav42'!L11/'Tav42'!L$113*100</f>
        <v>8.845643520566121E-2</v>
      </c>
    </row>
    <row r="12" spans="1:12" x14ac:dyDescent="0.25">
      <c r="A12" s="377" t="s">
        <v>302</v>
      </c>
      <c r="B12" s="377">
        <v>9</v>
      </c>
      <c r="C12" s="45">
        <f>'Tav42'!C12/'Tav42'!C$113*100</f>
        <v>0.68176329624194232</v>
      </c>
      <c r="D12" s="45">
        <f>'Tav42'!D12/'Tav42'!D$113*100</f>
        <v>0.69504778453518679</v>
      </c>
      <c r="E12" s="45">
        <f>'Tav42'!E12/'Tav42'!E$113*100</f>
        <v>0.62383560097103818</v>
      </c>
      <c r="F12" s="45">
        <f>'Tav42'!F12/'Tav42'!F$113*100</f>
        <v>0.61312730365749923</v>
      </c>
      <c r="G12" s="45">
        <f>'Tav42'!G12/'Tav42'!G$113*100</f>
        <v>0.62965082999427591</v>
      </c>
      <c r="H12" s="45">
        <f>'Tav42'!H12/'Tav42'!H$113*100</f>
        <v>0.47189379796722675</v>
      </c>
      <c r="I12" s="45">
        <f>'Tav42'!I12/'Tav42'!I$113*100</f>
        <v>0.54271015885578611</v>
      </c>
      <c r="J12" s="45">
        <f>'Tav42'!J12/'Tav42'!J$113*100</f>
        <v>0.35853716835311927</v>
      </c>
      <c r="K12" s="45">
        <f>'Tav42'!K12/'Tav42'!K$113*100</f>
        <v>0.35354144068137078</v>
      </c>
      <c r="L12" s="45">
        <f>'Tav42'!L12/'Tav42'!L$113*100</f>
        <v>0.35382574082264484</v>
      </c>
    </row>
    <row r="13" spans="1:12" x14ac:dyDescent="0.25">
      <c r="A13" s="377" t="s">
        <v>301</v>
      </c>
      <c r="B13" s="377">
        <v>11</v>
      </c>
      <c r="C13" s="45">
        <f>'Tav42'!C13/'Tav42'!C$113*100</f>
        <v>0.69476695584328729</v>
      </c>
      <c r="D13" s="45">
        <f>'Tav42'!D13/'Tav42'!D$113*100</f>
        <v>0.6287438840367644</v>
      </c>
      <c r="E13" s="45">
        <f>'Tav42'!E13/'Tav42'!E$113*100</f>
        <v>0.60407610229774744</v>
      </c>
      <c r="F13" s="45">
        <f>'Tav42'!F13/'Tav42'!F$113*100</f>
        <v>0.44655514601644453</v>
      </c>
      <c r="G13" s="45">
        <f>'Tav42'!G13/'Tav42'!G$113*100</f>
        <v>0.39250960830812004</v>
      </c>
      <c r="H13" s="45">
        <f>'Tav42'!H13/'Tav42'!H$113*100</f>
        <v>0.33706699854801908</v>
      </c>
      <c r="I13" s="45">
        <f>'Tav42'!I13/'Tav42'!I$113*100</f>
        <v>0.31658092599920856</v>
      </c>
      <c r="J13" s="45">
        <f>'Tav42'!J13/'Tav42'!J$113*100</f>
        <v>0.2230897936419409</v>
      </c>
      <c r="K13" s="45">
        <f>'Tav42'!K13/'Tav42'!K$113*100</f>
        <v>0.47004941545136802</v>
      </c>
      <c r="L13" s="45">
        <f>'Tav42'!L13/'Tav42'!L$113*100</f>
        <v>0.3390830016217013</v>
      </c>
    </row>
    <row r="14" spans="1:12" x14ac:dyDescent="0.25">
      <c r="A14" s="377" t="s">
        <v>300</v>
      </c>
      <c r="B14" s="377">
        <v>1</v>
      </c>
      <c r="C14" s="45">
        <f>'Tav42'!C14/'Tav42'!C$113*100</f>
        <v>0.17276290613215434</v>
      </c>
      <c r="D14" s="45">
        <f>'Tav42'!D14/'Tav42'!D$113*100</f>
        <v>0.19662536009876996</v>
      </c>
      <c r="E14" s="45">
        <f>'Tav42'!E14/'Tav42'!E$113*100</f>
        <v>0.17783548805961724</v>
      </c>
      <c r="F14" s="45">
        <f>'Tav42'!F14/'Tav42'!F$113*100</f>
        <v>0.16657215764105471</v>
      </c>
      <c r="G14" s="45">
        <f>'Tav42'!G14/'Tav42'!G$113*100</f>
        <v>0.18398887889443127</v>
      </c>
      <c r="H14" s="45">
        <f>'Tav42'!H14/'Tav42'!H$113*100</f>
        <v>0.1503837378137316</v>
      </c>
      <c r="I14" s="45">
        <f>'Tav42'!I14/'Tav42'!I$113*100</f>
        <v>0.13002430889253208</v>
      </c>
      <c r="J14" s="45">
        <f>'Tav42'!J14/'Tav42'!J$113*100</f>
        <v>0.10357740419090111</v>
      </c>
      <c r="K14" s="45">
        <f>'Tav42'!K14/'Tav42'!K$113*100</f>
        <v>0.35354144068137078</v>
      </c>
      <c r="L14" s="45">
        <f>'Tav42'!L14/'Tav42'!L$113*100</f>
        <v>0.3734827264239029</v>
      </c>
    </row>
    <row r="15" spans="1:12" x14ac:dyDescent="0.25">
      <c r="A15" s="377" t="s">
        <v>299</v>
      </c>
      <c r="B15" s="377">
        <v>15</v>
      </c>
      <c r="C15" s="45">
        <f>'Tav42'!C15/'Tav42'!C$113*100</f>
        <v>1.2316323308131003</v>
      </c>
      <c r="D15" s="45">
        <f>'Tav42'!D15/'Tav42'!D$113*100</f>
        <v>1.2323380127120582</v>
      </c>
      <c r="E15" s="45">
        <f>'Tav42'!E15/'Tav42'!E$113*100</f>
        <v>1.2476712019420764</v>
      </c>
      <c r="F15" s="45">
        <f>'Tav42'!F15/'Tav42'!F$113*100</f>
        <v>1.2014459880918629</v>
      </c>
      <c r="G15" s="45">
        <f>'Tav42'!G15/'Tav42'!G$113*100</f>
        <v>1.2960994357674382</v>
      </c>
      <c r="H15" s="45">
        <f>'Tav42'!H15/'Tav42'!H$113*100</f>
        <v>1.3378967019290604</v>
      </c>
      <c r="I15" s="45">
        <f>'Tav42'!I15/'Tav42'!I$113*100</f>
        <v>1.6055175532817003</v>
      </c>
      <c r="J15" s="45">
        <f>'Tav42'!J15/'Tav42'!J$113*100</f>
        <v>1.6492709744243488</v>
      </c>
      <c r="K15" s="45">
        <f>'Tav42'!K15/'Tav42'!K$113*100</f>
        <v>0.8356434052468763</v>
      </c>
      <c r="L15" s="45">
        <f>'Tav42'!L15/'Tav42'!L$113*100</f>
        <v>1.0565629760676201</v>
      </c>
    </row>
    <row r="16" spans="1:12" x14ac:dyDescent="0.25">
      <c r="A16" s="377" t="s">
        <v>298</v>
      </c>
      <c r="B16" s="377">
        <v>16</v>
      </c>
      <c r="C16" s="45">
        <f>'Tav42'!C16/'Tav42'!C$113*100</f>
        <v>2.6750385465623898</v>
      </c>
      <c r="D16" s="45">
        <f>'Tav42'!D16/'Tav42'!D$113*100</f>
        <v>2.6727330925053727</v>
      </c>
      <c r="E16" s="45">
        <f>'Tav42'!E16/'Tav42'!E$113*100</f>
        <v>2.8340766668548523</v>
      </c>
      <c r="F16" s="45">
        <f>'Tav42'!F16/'Tav42'!F$113*100</f>
        <v>2.7891976183725542</v>
      </c>
      <c r="G16" s="45">
        <f>'Tav42'!G16/'Tav42'!G$113*100</f>
        <v>2.7843650339357264</v>
      </c>
      <c r="H16" s="45">
        <f>'Tav42'!H16/'Tav42'!H$113*100</f>
        <v>2.5720804812279612</v>
      </c>
      <c r="I16" s="45">
        <f>'Tav42'!I16/'Tav42'!I$113*100</f>
        <v>2.7531234100288313</v>
      </c>
      <c r="J16" s="45">
        <f>'Tav42'!J16/'Tav42'!J$113*100</f>
        <v>2.8921998247151621</v>
      </c>
      <c r="K16" s="45">
        <f>'Tav42'!K16/'Tav42'!K$113*100</f>
        <v>3.1015226387047528</v>
      </c>
      <c r="L16" s="45">
        <f>'Tav42'!L16/'Tav42'!L$113*100</f>
        <v>2.9288908545874492</v>
      </c>
    </row>
    <row r="17" spans="1:12" x14ac:dyDescent="0.25">
      <c r="A17" s="377" t="s">
        <v>297</v>
      </c>
      <c r="B17" s="377">
        <v>5</v>
      </c>
      <c r="C17" s="45">
        <f>'Tav42'!C17/'Tav42'!C$113*100</f>
        <v>7.0591294978729721E-2</v>
      </c>
      <c r="D17" s="45">
        <f>'Tav42'!D17/'Tav42'!D$113*100</f>
        <v>9.1453655859892999E-2</v>
      </c>
      <c r="E17" s="45">
        <f>'Tav42'!E17/'Tav42'!E$113*100</f>
        <v>8.1860780217919038E-2</v>
      </c>
      <c r="F17" s="45">
        <f>'Tav42'!F17/'Tav42'!F$113*100</f>
        <v>6.3793592288063514E-2</v>
      </c>
      <c r="G17" s="45">
        <f>'Tav42'!G17/'Tav42'!G$113*100</f>
        <v>5.3152342791724594E-2</v>
      </c>
      <c r="H17" s="45">
        <f>'Tav42'!H17/'Tav42'!H$113*100</f>
        <v>3.1113876789047916E-2</v>
      </c>
      <c r="I17" s="45">
        <f>'Tav42'!I17/'Tav42'!I$113*100</f>
        <v>2.8266154107072193E-2</v>
      </c>
      <c r="J17" s="45">
        <f>'Tav42'!J17/'Tav42'!J$113*100</f>
        <v>3.9837463150346586E-2</v>
      </c>
      <c r="K17" s="45">
        <f>'Tav42'!K17/'Tav42'!K$113*100</f>
        <v>0.12856052388413483</v>
      </c>
      <c r="L17" s="45">
        <f>'Tav42'!L17/'Tav42'!L$113*100</f>
        <v>0.13759889920880633</v>
      </c>
    </row>
    <row r="18" spans="1:12" x14ac:dyDescent="0.25">
      <c r="A18" s="377" t="s">
        <v>296</v>
      </c>
      <c r="B18" s="377">
        <v>15</v>
      </c>
      <c r="C18" s="45">
        <f>'Tav42'!C18/'Tav42'!C$113*100</f>
        <v>0.81737288922739681</v>
      </c>
      <c r="D18" s="45">
        <f>'Tav42'!D18/'Tav42'!D$113*100</f>
        <v>0.80021948877406368</v>
      </c>
      <c r="E18" s="45">
        <f>'Tav42'!E18/'Tav42'!E$113*100</f>
        <v>0.90611415344662105</v>
      </c>
      <c r="F18" s="45">
        <f>'Tav42'!F18/'Tav42'!F$113*100</f>
        <v>0.84703714204706559</v>
      </c>
      <c r="G18" s="45">
        <f>'Tav42'!G18/'Tav42'!G$113*100</f>
        <v>0.7727532913566113</v>
      </c>
      <c r="H18" s="45">
        <f>'Tav42'!H18/'Tav42'!H$113*100</f>
        <v>0.99045841111802535</v>
      </c>
      <c r="I18" s="45">
        <f>'Tav42'!I18/'Tav42'!I$113*100</f>
        <v>1.0967267793544011</v>
      </c>
      <c r="J18" s="45">
        <f>'Tav42'!J18/'Tav42'!J$113*100</f>
        <v>0.97203410086845676</v>
      </c>
      <c r="K18" s="45">
        <f>'Tav42'!K18/'Tav42'!K$113*100</f>
        <v>0.72717046321963763</v>
      </c>
      <c r="L18" s="45">
        <f>'Tav42'!L18/'Tav42'!L$113*100</f>
        <v>0.68799449604403162</v>
      </c>
    </row>
    <row r="19" spans="1:12" x14ac:dyDescent="0.25">
      <c r="A19" s="377" t="s">
        <v>295</v>
      </c>
      <c r="B19" s="377">
        <v>3</v>
      </c>
      <c r="C19" s="45">
        <f>'Tav42'!C19/'Tav42'!C$113*100</f>
        <v>1.300365960134495</v>
      </c>
      <c r="D19" s="45">
        <f>'Tav42'!D19/'Tav42'!D$113*100</f>
        <v>1.1431706982486625</v>
      </c>
      <c r="E19" s="45">
        <f>'Tav42'!E19/'Tav42'!E$113*100</f>
        <v>1.1121774967537965</v>
      </c>
      <c r="F19" s="45">
        <f>'Tav42'!F19/'Tav42'!F$113*100</f>
        <v>1.1624610150269352</v>
      </c>
      <c r="G19" s="45">
        <f>'Tav42'!G19/'Tav42'!G$113*100</f>
        <v>1.1366424073922643</v>
      </c>
      <c r="H19" s="45">
        <f>'Tav42'!H19/'Tav42'!H$113*100</f>
        <v>0.95934453432897737</v>
      </c>
      <c r="I19" s="45">
        <f>'Tav42'!I19/'Tav42'!I$113*100</f>
        <v>0.90451693142631018</v>
      </c>
      <c r="J19" s="45">
        <f>'Tav42'!J19/'Tav42'!J$113*100</f>
        <v>1.155286431360051</v>
      </c>
      <c r="K19" s="45">
        <f>'Tav42'!K19/'Tav42'!K$113*100</f>
        <v>1.2092724277851432</v>
      </c>
      <c r="L19" s="45">
        <f>'Tav42'!L19/'Tav42'!L$113*100</f>
        <v>1.036905990466362</v>
      </c>
    </row>
    <row r="20" spans="1:12" x14ac:dyDescent="0.25">
      <c r="A20" s="377" t="s">
        <v>294</v>
      </c>
      <c r="B20" s="377">
        <v>1</v>
      </c>
      <c r="C20" s="45">
        <f>'Tav42'!C20/'Tav42'!C$113*100</f>
        <v>0.12817893035611452</v>
      </c>
      <c r="D20" s="45">
        <f>'Tav42'!D20/'Tav42'!D$113*100</f>
        <v>0.13946682518633682</v>
      </c>
      <c r="E20" s="45">
        <f>'Tav42'!E20/'Tav42'!E$113*100</f>
        <v>0.11573420651498899</v>
      </c>
      <c r="F20" s="45">
        <f>'Tav42'!F20/'Tav42'!F$113*100</f>
        <v>0.12049900765523107</v>
      </c>
      <c r="G20" s="45">
        <f>'Tav42'!G20/'Tav42'!G$113*100</f>
        <v>0.11039332733665877</v>
      </c>
      <c r="H20" s="45">
        <f>'Tav42'!H20/'Tav42'!H$113*100</f>
        <v>7.7784691972619793E-2</v>
      </c>
      <c r="I20" s="45">
        <f>'Tav42'!I20/'Tav42'!I$113*100</f>
        <v>8.4798462321216572E-2</v>
      </c>
      <c r="J20" s="45">
        <f>'Tav42'!J20/'Tav42'!J$113*100</f>
        <v>0.11154489682097045</v>
      </c>
      <c r="K20" s="45">
        <f>'Tav42'!K20/'Tav42'!K$113*100</f>
        <v>0.19284078582620226</v>
      </c>
      <c r="L20" s="45">
        <f>'Tav42'!L20/'Tav42'!L$113*100</f>
        <v>0.22114108801415305</v>
      </c>
    </row>
    <row r="21" spans="1:12" x14ac:dyDescent="0.25">
      <c r="A21" s="377" t="s">
        <v>293</v>
      </c>
      <c r="B21" s="377">
        <v>8</v>
      </c>
      <c r="C21" s="45">
        <f>'Tav42'!C21/'Tav42'!C$113*100</f>
        <v>0.95298248221285142</v>
      </c>
      <c r="D21" s="45">
        <f>'Tav42'!D21/'Tav42'!D$113*100</f>
        <v>1.0745804563537429</v>
      </c>
      <c r="E21" s="45">
        <f>'Tav42'!E21/'Tav42'!E$113*100</f>
        <v>1.0952407836052618</v>
      </c>
      <c r="F21" s="45">
        <f>'Tav42'!F21/'Tav42'!F$113*100</f>
        <v>1.0384179189112561</v>
      </c>
      <c r="G21" s="45">
        <f>'Tav42'!G21/'Tav42'!G$113*100</f>
        <v>1.0426036470684439</v>
      </c>
      <c r="H21" s="45">
        <f>'Tav42'!H21/'Tav42'!H$113*100</f>
        <v>1.0163866417755651</v>
      </c>
      <c r="I21" s="45">
        <f>'Tav42'!I21/'Tav42'!I$113*100</f>
        <v>1.0006218553903556</v>
      </c>
      <c r="J21" s="45">
        <f>'Tav42'!J21/'Tav42'!J$113*100</f>
        <v>0.90829415982790229</v>
      </c>
      <c r="K21" s="45">
        <f>'Tav42'!K21/'Tav42'!K$113*100</f>
        <v>1.3016753043268652</v>
      </c>
      <c r="L21" s="45">
        <f>'Tav42'!L21/'Tav42'!L$113*100</f>
        <v>1.0418202368666765</v>
      </c>
    </row>
    <row r="22" spans="1:12" x14ac:dyDescent="0.25">
      <c r="A22" s="377" t="s">
        <v>3</v>
      </c>
      <c r="B22" s="377">
        <v>4</v>
      </c>
      <c r="C22" s="45">
        <f>'Tav42'!C22/'Tav42'!C$113*100</f>
        <v>0.15975924653080939</v>
      </c>
      <c r="D22" s="45">
        <f>'Tav42'!D22/'Tav42'!D$113*100</f>
        <v>0.15775755635831543</v>
      </c>
      <c r="E22" s="45">
        <f>'Tav42'!E22/'Tav42'!E$113*100</f>
        <v>0.18065827358437306</v>
      </c>
      <c r="F22" s="45">
        <f>'Tav42'!F22/'Tav42'!F$113*100</f>
        <v>0.17720442302239864</v>
      </c>
      <c r="G22" s="45">
        <f>'Tav42'!G22/'Tav42'!G$113*100</f>
        <v>0.20443208766047918</v>
      </c>
      <c r="H22" s="45">
        <f>'Tav42'!H22/'Tav42'!H$113*100</f>
        <v>0.18149761460277952</v>
      </c>
      <c r="I22" s="45">
        <f>'Tav42'!I22/'Tav42'!I$113*100</f>
        <v>0.14133077053536097</v>
      </c>
      <c r="J22" s="45">
        <f>'Tav42'!J22/'Tav42'!J$113*100</f>
        <v>0.11951238945103976</v>
      </c>
      <c r="K22" s="45">
        <f>'Tav42'!K22/'Tav42'!K$113*100</f>
        <v>0.16873568759792698</v>
      </c>
      <c r="L22" s="45">
        <f>'Tav42'!L22/'Tav42'!L$113*100</f>
        <v>0.18182711681163694</v>
      </c>
    </row>
    <row r="23" spans="1:12" x14ac:dyDescent="0.25">
      <c r="A23" s="377" t="s">
        <v>292</v>
      </c>
      <c r="B23" s="377">
        <v>3</v>
      </c>
      <c r="C23" s="45">
        <f>'Tav42'!C23/'Tav42'!C$113*100</f>
        <v>1.5418624955880442</v>
      </c>
      <c r="D23" s="45">
        <f>'Tav42'!D23/'Tav42'!D$113*100</f>
        <v>1.5501394668251864</v>
      </c>
      <c r="E23" s="45">
        <f>'Tav42'!E23/'Tav42'!E$113*100</f>
        <v>1.535595325467171</v>
      </c>
      <c r="F23" s="45">
        <f>'Tav42'!F23/'Tav42'!F$113*100</f>
        <v>1.3751063226538134</v>
      </c>
      <c r="G23" s="45">
        <f>'Tav42'!G23/'Tav42'!G$113*100</f>
        <v>1.3206312862866956</v>
      </c>
      <c r="H23" s="45">
        <f>'Tav42'!H23/'Tav42'!H$113*100</f>
        <v>1.1460277950632649</v>
      </c>
      <c r="I23" s="45">
        <f>'Tav42'!I23/'Tav42'!I$113*100</f>
        <v>1.1589123183899599</v>
      </c>
      <c r="J23" s="45">
        <f>'Tav42'!J23/'Tav42'!J$113*100</f>
        <v>0.98796908612859535</v>
      </c>
      <c r="K23" s="45">
        <f>'Tav42'!K23/'Tav42'!K$113*100</f>
        <v>0.91197621630308146</v>
      </c>
      <c r="L23" s="45">
        <f>'Tav42'!L23/'Tav42'!L$113*100</f>
        <v>0.68799449604403162</v>
      </c>
    </row>
    <row r="24" spans="1:12" x14ac:dyDescent="0.25">
      <c r="A24" s="377" t="s">
        <v>291</v>
      </c>
      <c r="B24" s="377">
        <v>16</v>
      </c>
      <c r="C24" s="45">
        <f>'Tav42'!C24/'Tav42'!C$113*100</f>
        <v>0.84523787408742179</v>
      </c>
      <c r="D24" s="45">
        <f>'Tav42'!D24/'Tav42'!D$113*100</f>
        <v>0.88710046184096203</v>
      </c>
      <c r="E24" s="45">
        <f>'Tav42'!E24/'Tav42'!E$113*100</f>
        <v>0.86941794162479547</v>
      </c>
      <c r="F24" s="45">
        <f>'Tav42'!F24/'Tav42'!F$113*100</f>
        <v>1.0065211227672244</v>
      </c>
      <c r="G24" s="45">
        <f>'Tav42'!G24/'Tav42'!G$113*100</f>
        <v>0.92812167797857548</v>
      </c>
      <c r="H24" s="45">
        <f>'Tav42'!H24/'Tav42'!H$113*100</f>
        <v>0.95415888819746952</v>
      </c>
      <c r="I24" s="45">
        <f>'Tav42'!I24/'Tav42'!I$113*100</f>
        <v>0.93278308553338229</v>
      </c>
      <c r="J24" s="45">
        <f>'Tav42'!J24/'Tav42'!J$113*100</f>
        <v>0.980001593498526</v>
      </c>
      <c r="K24" s="45">
        <f>'Tav42'!K24/'Tav42'!K$113*100</f>
        <v>1.0083966092161825</v>
      </c>
      <c r="L24" s="45">
        <f>'Tav42'!L24/'Tav42'!L$113*100</f>
        <v>0.89439284485724124</v>
      </c>
    </row>
    <row r="25" spans="1:12" x14ac:dyDescent="0.25">
      <c r="A25" s="377" t="s">
        <v>290</v>
      </c>
      <c r="B25" s="377">
        <v>20</v>
      </c>
      <c r="C25" s="45">
        <f>'Tav42'!C25/'Tav42'!C$113*100</f>
        <v>1.2947929631624899</v>
      </c>
      <c r="D25" s="45">
        <f>'Tav42'!D25/'Tav42'!D$113*100</f>
        <v>1.2712058164525126</v>
      </c>
      <c r="E25" s="45">
        <f>'Tav42'!E25/'Tav42'!E$113*100</f>
        <v>1.2420256308925648</v>
      </c>
      <c r="F25" s="45">
        <f>'Tav42'!F25/'Tav42'!F$113*100</f>
        <v>1.2439750496172384</v>
      </c>
      <c r="G25" s="45">
        <f>'Tav42'!G25/'Tav42'!G$113*100</f>
        <v>1.3206312862866956</v>
      </c>
      <c r="H25" s="45">
        <f>'Tav42'!H25/'Tav42'!H$113*100</f>
        <v>1.3327110557975523</v>
      </c>
      <c r="I25" s="45">
        <f>'Tav42'!I25/'Tav42'!I$113*100</f>
        <v>1.0345412403188421</v>
      </c>
      <c r="J25" s="45">
        <f>'Tav42'!J25/'Tav42'!J$113*100</f>
        <v>0.75691179985658519</v>
      </c>
      <c r="K25" s="45">
        <f>'Tav42'!K25/'Tav42'!K$113*100</f>
        <v>1.4181832790968625</v>
      </c>
      <c r="L25" s="45">
        <f>'Tav42'!L25/'Tav42'!L$113*100</f>
        <v>1.2334758464789426</v>
      </c>
    </row>
    <row r="26" spans="1:12" x14ac:dyDescent="0.25">
      <c r="A26" s="377" t="s">
        <v>289</v>
      </c>
      <c r="B26" s="377">
        <v>19</v>
      </c>
      <c r="C26" s="45">
        <f>'Tav42'!C26/'Tav42'!C$113*100</f>
        <v>0.49785439616577803</v>
      </c>
      <c r="D26" s="45">
        <f>'Tav42'!D26/'Tav42'!D$113*100</f>
        <v>0.47555901047144356</v>
      </c>
      <c r="E26" s="45">
        <f>'Tav42'!E26/'Tav42'!E$113*100</f>
        <v>0.45164568396093269</v>
      </c>
      <c r="F26" s="45">
        <f>'Tav42'!F26/'Tav42'!F$113*100</f>
        <v>0.48199603062092428</v>
      </c>
      <c r="G26" s="45">
        <f>'Tav42'!G26/'Tav42'!G$113*100</f>
        <v>0.5928530542153897</v>
      </c>
      <c r="H26" s="45">
        <f>'Tav42'!H26/'Tav42'!H$113*100</f>
        <v>0.64820576643849825</v>
      </c>
      <c r="I26" s="45">
        <f>'Tav42'!I26/'Tav42'!I$113*100</f>
        <v>0.46921815817739843</v>
      </c>
      <c r="J26" s="45">
        <f>'Tav42'!J26/'Tav42'!J$113*100</f>
        <v>0.5577244841048522</v>
      </c>
      <c r="K26" s="45">
        <f>'Tav42'!K26/'Tav42'!K$113*100</f>
        <v>0.50620706279378092</v>
      </c>
      <c r="L26" s="45">
        <f>'Tav42'!L26/'Tav42'!L$113*100</f>
        <v>0.62410929283994299</v>
      </c>
    </row>
    <row r="27" spans="1:12" x14ac:dyDescent="0.25">
      <c r="A27" s="377" t="s">
        <v>288</v>
      </c>
      <c r="B27" s="377">
        <v>14</v>
      </c>
      <c r="C27" s="45">
        <f>'Tav42'!C27/'Tav42'!C$113*100</f>
        <v>0.27679218294291397</v>
      </c>
      <c r="D27" s="45">
        <f>'Tav42'!D27/'Tav42'!D$113*100</f>
        <v>0.27664730897617634</v>
      </c>
      <c r="E27" s="45">
        <f>'Tav42'!E27/'Tav42'!E$113*100</f>
        <v>0.39801275899057187</v>
      </c>
      <c r="F27" s="45">
        <f>'Tav42'!F27/'Tav42'!F$113*100</f>
        <v>0.50680464984406015</v>
      </c>
      <c r="G27" s="45">
        <f>'Tav42'!G27/'Tav42'!G$113*100</f>
        <v>0.43748466759342547</v>
      </c>
      <c r="H27" s="45">
        <f>'Tav42'!H27/'Tav42'!H$113*100</f>
        <v>0.43559427504667086</v>
      </c>
      <c r="I27" s="45">
        <f>'Tav42'!I27/'Tav42'!I$113*100</f>
        <v>0.46921815817739843</v>
      </c>
      <c r="J27" s="45">
        <f>'Tav42'!J27/'Tav42'!J$113*100</f>
        <v>0.41430961676360445</v>
      </c>
      <c r="K27" s="45">
        <f>'Tav42'!K27/'Tav42'!K$113*100</f>
        <v>0.49415451367964319</v>
      </c>
      <c r="L27" s="45">
        <f>'Tav42'!L27/'Tav42'!L$113*100</f>
        <v>0.48651039363113668</v>
      </c>
    </row>
    <row r="28" spans="1:12" x14ac:dyDescent="0.25">
      <c r="A28" s="377" t="s">
        <v>287</v>
      </c>
      <c r="B28" s="377">
        <v>15</v>
      </c>
      <c r="C28" s="45">
        <f>'Tav42'!C28/'Tav42'!C$113*100</f>
        <v>2.6211662424996751</v>
      </c>
      <c r="D28" s="45">
        <f>'Tav42'!D28/'Tav42'!D$113*100</f>
        <v>2.4921121221820846</v>
      </c>
      <c r="E28" s="45">
        <f>'Tav42'!E28/'Tav42'!E$113*100</f>
        <v>2.7183424603398634</v>
      </c>
      <c r="F28" s="45">
        <f>'Tav42'!F28/'Tav42'!F$113*100</f>
        <v>3.0089311029203292</v>
      </c>
      <c r="G28" s="45">
        <f>'Tav42'!G28/'Tav42'!G$113*100</f>
        <v>3.4303704309428409</v>
      </c>
      <c r="H28" s="45">
        <f>'Tav42'!H28/'Tav42'!H$113*100</f>
        <v>3.5988384152665418</v>
      </c>
      <c r="I28" s="45">
        <f>'Tav42'!I28/'Tav42'!I$113*100</f>
        <v>4.1438181920967834</v>
      </c>
      <c r="J28" s="45">
        <f>'Tav42'!J28/'Tav42'!J$113*100</f>
        <v>4.8601705043422836</v>
      </c>
      <c r="K28" s="45">
        <f>'Tav42'!K28/'Tav42'!K$113*100</f>
        <v>3.1015226387047528</v>
      </c>
      <c r="L28" s="45">
        <f>'Tav42'!L28/'Tav42'!L$113*100</f>
        <v>3.1942601602044327</v>
      </c>
    </row>
    <row r="29" spans="1:12" x14ac:dyDescent="0.25">
      <c r="A29" s="377" t="s">
        <v>286</v>
      </c>
      <c r="B29" s="377">
        <v>19</v>
      </c>
      <c r="C29" s="45">
        <f>'Tav42'!C29/'Tav42'!C$113*100</f>
        <v>2.0007059129497873</v>
      </c>
      <c r="D29" s="45">
        <f>'Tav42'!D29/'Tav42'!D$113*100</f>
        <v>1.7536238511134481</v>
      </c>
      <c r="E29" s="45">
        <f>'Tav42'!E29/'Tav42'!E$113*100</f>
        <v>1.7557725963981257</v>
      </c>
      <c r="F29" s="45">
        <f>'Tav42'!F29/'Tav42'!F$113*100</f>
        <v>2.0307626878366887</v>
      </c>
      <c r="G29" s="45">
        <f>'Tav42'!G29/'Tav42'!G$113*100</f>
        <v>2.0197890260855345</v>
      </c>
      <c r="H29" s="45">
        <f>'Tav42'!H29/'Tav42'!H$113*100</f>
        <v>2.0120306990250985</v>
      </c>
      <c r="I29" s="45">
        <f>'Tav42'!I29/'Tav42'!I$113*100</f>
        <v>1.9503646333879812</v>
      </c>
      <c r="J29" s="45">
        <f>'Tav42'!J29/'Tav42'!J$113*100</f>
        <v>1.5456935702334476</v>
      </c>
      <c r="K29" s="45">
        <f>'Tav42'!K29/'Tav42'!K$113*100</f>
        <v>2.3864047245992528</v>
      </c>
      <c r="L29" s="45">
        <f>'Tav42'!L29/'Tav42'!L$113*100</f>
        <v>2.7568922305764412</v>
      </c>
    </row>
    <row r="30" spans="1:12" x14ac:dyDescent="0.25">
      <c r="A30" s="377" t="s">
        <v>285</v>
      </c>
      <c r="B30" s="377">
        <v>18</v>
      </c>
      <c r="C30" s="45">
        <f>'Tav42'!C30/'Tav42'!C$113*100</f>
        <v>1.2111980085824152</v>
      </c>
      <c r="D30" s="45">
        <f>'Tav42'!D30/'Tav42'!D$113*100</f>
        <v>1.2254789885225663</v>
      </c>
      <c r="E30" s="45">
        <f>'Tav42'!E30/'Tav42'!E$113*100</f>
        <v>1.2335572743182972</v>
      </c>
      <c r="F30" s="45">
        <f>'Tav42'!F30/'Tav42'!F$113*100</f>
        <v>1.2865041111426141</v>
      </c>
      <c r="G30" s="45">
        <f>'Tav42'!G30/'Tav42'!G$113*100</f>
        <v>1.1734401831711505</v>
      </c>
      <c r="H30" s="45">
        <f>'Tav42'!H30/'Tav42'!H$113*100</f>
        <v>1.4312383322962041</v>
      </c>
      <c r="I30" s="45">
        <f>'Tav42'!I30/'Tav42'!I$113*100</f>
        <v>1.4528803211035106</v>
      </c>
      <c r="J30" s="45">
        <f>'Tav42'!J30/'Tav42'!J$113*100</f>
        <v>1.7209784080949726</v>
      </c>
      <c r="K30" s="45">
        <f>'Tav42'!K30/'Tav42'!K$113*100</f>
        <v>1.1851673295568679</v>
      </c>
      <c r="L30" s="45">
        <f>'Tav42'!L30/'Tav42'!L$113*100</f>
        <v>1.0909627008698215</v>
      </c>
    </row>
    <row r="31" spans="1:12" x14ac:dyDescent="0.25">
      <c r="A31" s="377" t="s">
        <v>284</v>
      </c>
      <c r="B31" s="377">
        <v>13</v>
      </c>
      <c r="C31" s="45">
        <f>'Tav42'!C31/'Tav42'!C$113*100</f>
        <v>0.87867585591945163</v>
      </c>
      <c r="D31" s="45">
        <f>'Tav42'!D31/'Tav42'!D$113*100</f>
        <v>0.77735607480909052</v>
      </c>
      <c r="E31" s="45">
        <f>'Tav42'!E31/'Tav42'!E$113*100</f>
        <v>0.7339242364365155</v>
      </c>
      <c r="F31" s="45">
        <f>'Tav42'!F31/'Tav42'!F$113*100</f>
        <v>0.76906719591721007</v>
      </c>
      <c r="G31" s="45">
        <f>'Tav42'!G31/'Tav42'!G$113*100</f>
        <v>0.71142366505846755</v>
      </c>
      <c r="H31" s="45">
        <f>'Tav42'!H31/'Tav42'!H$113*100</f>
        <v>0.76747562746318199</v>
      </c>
      <c r="I31" s="45">
        <f>'Tav42'!I31/'Tav42'!I$113*100</f>
        <v>0.84798462321216583</v>
      </c>
      <c r="J31" s="45">
        <f>'Tav42'!J31/'Tav42'!J$113*100</f>
        <v>0.87642418930762489</v>
      </c>
      <c r="K31" s="45">
        <f>'Tav42'!K31/'Tav42'!K$113*100</f>
        <v>0.68699529950584548</v>
      </c>
      <c r="L31" s="45">
        <f>'Tav42'!L31/'Tav42'!L$113*100</f>
        <v>0.76662243844906386</v>
      </c>
    </row>
    <row r="32" spans="1:12" x14ac:dyDescent="0.25">
      <c r="A32" s="377" t="s">
        <v>283</v>
      </c>
      <c r="B32" s="377">
        <v>3</v>
      </c>
      <c r="C32" s="45">
        <f>'Tav42'!C32/'Tav42'!C$113*100</f>
        <v>0.69290929018595238</v>
      </c>
      <c r="D32" s="45">
        <f>'Tav42'!D32/'Tav42'!D$113*100</f>
        <v>0.6973341259316842</v>
      </c>
      <c r="E32" s="45">
        <f>'Tav42'!E32/'Tav42'!E$113*100</f>
        <v>0.61254445887201492</v>
      </c>
      <c r="F32" s="45">
        <f>'Tav42'!F32/'Tav42'!F$113*100</f>
        <v>0.6166713921179473</v>
      </c>
      <c r="G32" s="45">
        <f>'Tav42'!G32/'Tav42'!G$113*100</f>
        <v>0.58876441246218003</v>
      </c>
      <c r="H32" s="45">
        <f>'Tav42'!H32/'Tav42'!H$113*100</f>
        <v>0.50300767475627461</v>
      </c>
      <c r="I32" s="45">
        <f>'Tav42'!I32/'Tav42'!I$113*100</f>
        <v>0.54271015885578611</v>
      </c>
      <c r="J32" s="45">
        <f>'Tav42'!J32/'Tav42'!J$113*100</f>
        <v>0.64536690303561473</v>
      </c>
      <c r="K32" s="45">
        <f>'Tav42'!K32/'Tav42'!K$113*100</f>
        <v>0.77136314330480904</v>
      </c>
      <c r="L32" s="45">
        <f>'Tav42'!L32/'Tav42'!L$113*100</f>
        <v>0.66833751044277356</v>
      </c>
    </row>
    <row r="33" spans="1:12" x14ac:dyDescent="0.25">
      <c r="A33" s="377" t="s">
        <v>282</v>
      </c>
      <c r="B33" s="377">
        <v>18</v>
      </c>
      <c r="C33" s="45">
        <f>'Tav42'!C33/'Tav42'!C$113*100</f>
        <v>1.9282569523137227</v>
      </c>
      <c r="D33" s="45">
        <f>'Tav42'!D33/'Tav42'!D$113*100</f>
        <v>2.0988614019845442</v>
      </c>
      <c r="E33" s="45">
        <f>'Tav42'!E33/'Tav42'!E$113*100</f>
        <v>1.8150510924179981</v>
      </c>
      <c r="F33" s="45">
        <f>'Tav42'!F33/'Tav42'!F$113*100</f>
        <v>1.6940742840941312</v>
      </c>
      <c r="G33" s="45">
        <f>'Tav42'!G33/'Tav42'!G$113*100</f>
        <v>1.9012184152424565</v>
      </c>
      <c r="H33" s="45">
        <f>'Tav42'!H33/'Tav42'!H$113*100</f>
        <v>2.0794440987347023</v>
      </c>
      <c r="I33" s="45">
        <f>'Tav42'!I33/'Tav42'!I$113*100</f>
        <v>2.052122788173441</v>
      </c>
      <c r="J33" s="45">
        <f>'Tav42'!J33/'Tav42'!J$113*100</f>
        <v>1.2349613576607441</v>
      </c>
      <c r="K33" s="45">
        <f>'Tav42'!K33/'Tav42'!K$113*100</f>
        <v>1.8279699489775421</v>
      </c>
      <c r="L33" s="45">
        <f>'Tav42'!L33/'Tav42'!L$113*100</f>
        <v>2.0394122561305226</v>
      </c>
    </row>
    <row r="34" spans="1:12" x14ac:dyDescent="0.25">
      <c r="A34" s="377" t="s">
        <v>281</v>
      </c>
      <c r="B34" s="377">
        <v>3</v>
      </c>
      <c r="C34" s="45">
        <f>'Tav42'!C34/'Tav42'!C$113*100</f>
        <v>0.41983243855770841</v>
      </c>
      <c r="D34" s="45">
        <f>'Tav42'!D34/'Tav42'!D$113*100</f>
        <v>0.41611413416251308</v>
      </c>
      <c r="E34" s="45">
        <f>'Tav42'!E34/'Tav42'!E$113*100</f>
        <v>0.42906339976288599</v>
      </c>
      <c r="F34" s="45">
        <f>'Tav42'!F34/'Tav42'!F$113*100</f>
        <v>0.42529061525375678</v>
      </c>
      <c r="G34" s="45">
        <f>'Tav42'!G34/'Tav42'!G$113*100</f>
        <v>0.34344590726960506</v>
      </c>
      <c r="H34" s="45">
        <f>'Tav42'!H34/'Tav42'!H$113*100</f>
        <v>0.37336652146857496</v>
      </c>
      <c r="I34" s="45">
        <f>'Tav42'!I34/'Tav42'!I$113*100</f>
        <v>0.36180677257052407</v>
      </c>
      <c r="J34" s="45">
        <f>'Tav42'!J34/'Tav42'!J$113*100</f>
        <v>0.43821209465381245</v>
      </c>
      <c r="K34" s="45">
        <f>'Tav42'!K34/'Tav42'!K$113*100</f>
        <v>0.38568157165240452</v>
      </c>
      <c r="L34" s="45">
        <f>'Tav42'!L34/'Tav42'!L$113*100</f>
        <v>0.40788245122610445</v>
      </c>
    </row>
    <row r="35" spans="1:12" x14ac:dyDescent="0.25">
      <c r="A35" s="377" t="s">
        <v>280</v>
      </c>
      <c r="B35" s="377">
        <v>18</v>
      </c>
      <c r="C35" s="45">
        <f>'Tav42'!C35/'Tav42'!C$113*100</f>
        <v>0.51457338708179301</v>
      </c>
      <c r="D35" s="45">
        <f>'Tav42'!D35/'Tav42'!D$113*100</f>
        <v>0.51214047281540076</v>
      </c>
      <c r="E35" s="45">
        <f>'Tav42'!E35/'Tav42'!E$113*100</f>
        <v>0.55326596285214247</v>
      </c>
      <c r="F35" s="45">
        <f>'Tav42'!F35/'Tav42'!F$113*100</f>
        <v>0.47845194216047632</v>
      </c>
      <c r="G35" s="45">
        <f>'Tav42'!G35/'Tav42'!G$113*100</f>
        <v>0.56832120369613215</v>
      </c>
      <c r="H35" s="45">
        <f>'Tav42'!H35/'Tav42'!H$113*100</f>
        <v>0.62746318191246631</v>
      </c>
      <c r="I35" s="45">
        <f>'Tav42'!I35/'Tav42'!I$113*100</f>
        <v>0.71230708349821925</v>
      </c>
      <c r="J35" s="45">
        <f>'Tav42'!J35/'Tav42'!J$113*100</f>
        <v>0.71707433670623855</v>
      </c>
      <c r="K35" s="45">
        <f>'Tav42'!K35/'Tav42'!K$113*100</f>
        <v>1.1690972640713511</v>
      </c>
      <c r="L35" s="45">
        <f>'Tav42'!L35/'Tav42'!L$113*100</f>
        <v>0.7469654528478058</v>
      </c>
    </row>
    <row r="36" spans="1:12" x14ac:dyDescent="0.25">
      <c r="A36" s="377" t="s">
        <v>279</v>
      </c>
      <c r="B36" s="377">
        <v>1</v>
      </c>
      <c r="C36" s="45">
        <f>'Tav42'!C36/'Tav42'!C$113*100</f>
        <v>0.3325221526629637</v>
      </c>
      <c r="D36" s="45">
        <f>'Tav42'!D36/'Tav42'!D$113*100</f>
        <v>0.32694681969911749</v>
      </c>
      <c r="E36" s="45">
        <f>'Tav42'!E36/'Tav42'!E$113*100</f>
        <v>0.27945576695082708</v>
      </c>
      <c r="F36" s="45">
        <f>'Tav42'!F36/'Tav42'!F$113*100</f>
        <v>0.31542387297986957</v>
      </c>
      <c r="G36" s="45">
        <f>'Tav42'!G36/'Tav42'!G$113*100</f>
        <v>0.23714122168615584</v>
      </c>
      <c r="H36" s="45">
        <f>'Tav42'!H36/'Tav42'!H$113*100</f>
        <v>0.23853972204936738</v>
      </c>
      <c r="I36" s="45">
        <f>'Tav42'!I36/'Tav42'!I$113*100</f>
        <v>0.19786307874950534</v>
      </c>
      <c r="J36" s="45">
        <f>'Tav42'!J36/'Tav42'!J$113*100</f>
        <v>0.18325233049159428</v>
      </c>
      <c r="K36" s="45">
        <f>'Tav42'!K36/'Tav42'!K$113*100</f>
        <v>0.64682013579205333</v>
      </c>
      <c r="L36" s="45">
        <f>'Tav42'!L36/'Tav42'!L$113*100</f>
        <v>0.67816600324340259</v>
      </c>
    </row>
    <row r="37" spans="1:12" x14ac:dyDescent="0.25">
      <c r="A37" s="377" t="s">
        <v>278</v>
      </c>
      <c r="B37" s="377">
        <v>19</v>
      </c>
      <c r="C37" s="45">
        <f>'Tav42'!C37/'Tav42'!C$113*100</f>
        <v>0.16347457784547936</v>
      </c>
      <c r="D37" s="45">
        <f>'Tav42'!D37/'Tav42'!D$113*100</f>
        <v>0.15547121496181809</v>
      </c>
      <c r="E37" s="45">
        <f>'Tav42'!E37/'Tav42'!E$113*100</f>
        <v>0.1947722012081522</v>
      </c>
      <c r="F37" s="45">
        <f>'Tav42'!F37/'Tav42'!F$113*100</f>
        <v>0.22327757300822226</v>
      </c>
      <c r="G37" s="45">
        <f>'Tav42'!G37/'Tav42'!G$113*100</f>
        <v>0.19216616240085044</v>
      </c>
      <c r="H37" s="45">
        <f>'Tav42'!H37/'Tav42'!H$113*100</f>
        <v>0.19705455299730348</v>
      </c>
      <c r="I37" s="45">
        <f>'Tav42'!I37/'Tav42'!I$113*100</f>
        <v>0.15829046299960428</v>
      </c>
      <c r="J37" s="45">
        <f>'Tav42'!J37/'Tav42'!J$113*100</f>
        <v>8.7642418930762495E-2</v>
      </c>
      <c r="K37" s="45">
        <f>'Tav42'!K37/'Tav42'!K$113*100</f>
        <v>0.32541882608171629</v>
      </c>
      <c r="L37" s="45">
        <f>'Tav42'!L37/'Tav42'!L$113*100</f>
        <v>0.34891149442233033</v>
      </c>
    </row>
    <row r="38" spans="1:12" x14ac:dyDescent="0.25">
      <c r="A38" s="377" t="s">
        <v>277</v>
      </c>
      <c r="B38" s="377">
        <v>11</v>
      </c>
      <c r="C38" s="45">
        <f>'Tav42'!C38/'Tav42'!C$113*100</f>
        <v>0.10960227378276459</v>
      </c>
      <c r="D38" s="45">
        <f>'Tav42'!D38/'Tav42'!D$113*100</f>
        <v>0.11888975261786089</v>
      </c>
      <c r="E38" s="45">
        <f>'Tav42'!E38/'Tav42'!E$113*100</f>
        <v>0.11573420651498899</v>
      </c>
      <c r="F38" s="45">
        <f>'Tav42'!F38/'Tav42'!F$113*100</f>
        <v>8.1514034590303375E-2</v>
      </c>
      <c r="G38" s="45">
        <f>'Tav42'!G38/'Tav42'!G$113*100</f>
        <v>0.11448196908986834</v>
      </c>
      <c r="H38" s="45">
        <f>'Tav42'!H38/'Tav42'!H$113*100</f>
        <v>0.11926986102468369</v>
      </c>
      <c r="I38" s="45">
        <f>'Tav42'!I38/'Tav42'!I$113*100</f>
        <v>0.1187178472497032</v>
      </c>
      <c r="J38" s="45">
        <f>'Tav42'!J38/'Tav42'!J$113*100</f>
        <v>0.15138235997131702</v>
      </c>
      <c r="K38" s="45">
        <f>'Tav42'!K38/'Tav42'!K$113*100</f>
        <v>0.23703346591137359</v>
      </c>
      <c r="L38" s="45">
        <f>'Tav42'!L38/'Tav42'!L$113*100</f>
        <v>0.2555408128163546</v>
      </c>
    </row>
    <row r="39" spans="1:12" x14ac:dyDescent="0.25">
      <c r="A39" s="377" t="s">
        <v>276</v>
      </c>
      <c r="B39" s="377">
        <v>8</v>
      </c>
      <c r="C39" s="45">
        <f>'Tav42'!C39/'Tav42'!C$113*100</f>
        <v>0.41240177592836841</v>
      </c>
      <c r="D39" s="45">
        <f>'Tav42'!D39/'Tav42'!D$113*100</f>
        <v>0.4184004755590105</v>
      </c>
      <c r="E39" s="45">
        <f>'Tav42'!E39/'Tav42'!E$113*100</f>
        <v>0.46293682605995595</v>
      </c>
      <c r="F39" s="45">
        <f>'Tav42'!F39/'Tav42'!F$113*100</f>
        <v>0.52806918060674801</v>
      </c>
      <c r="G39" s="45">
        <f>'Tav42'!G39/'Tav42'!G$113*100</f>
        <v>0.43339602584021586</v>
      </c>
      <c r="H39" s="45">
        <f>'Tav42'!H39/'Tav42'!H$113*100</f>
        <v>0.43040862891516285</v>
      </c>
      <c r="I39" s="45">
        <f>'Tav42'!I39/'Tav42'!I$113*100</f>
        <v>0.3278873876420374</v>
      </c>
      <c r="J39" s="45">
        <f>'Tav42'!J39/'Tav42'!J$113*100</f>
        <v>0.34260218309298063</v>
      </c>
      <c r="K39" s="45">
        <f>'Tav42'!K39/'Tav42'!K$113*100</f>
        <v>0.46603189907998877</v>
      </c>
      <c r="L39" s="45">
        <f>'Tav42'!L39/'Tav42'!L$113*100</f>
        <v>0.4914246400314512</v>
      </c>
    </row>
    <row r="40" spans="1:12" x14ac:dyDescent="0.25">
      <c r="A40" s="377" t="s">
        <v>275</v>
      </c>
      <c r="B40" s="377">
        <v>9</v>
      </c>
      <c r="C40" s="45">
        <f>'Tav42'!C40/'Tav42'!C$113*100</f>
        <v>1.2687856439598002</v>
      </c>
      <c r="D40" s="45">
        <f>'Tav42'!D40/'Tav42'!D$113*100</f>
        <v>1.2003292331610955</v>
      </c>
      <c r="E40" s="45">
        <f>'Tav42'!E40/'Tav42'!E$113*100</f>
        <v>1.2053294190707391</v>
      </c>
      <c r="F40" s="45">
        <f>'Tav42'!F40/'Tav42'!F$113*100</f>
        <v>1.1022115111993196</v>
      </c>
      <c r="G40" s="45">
        <f>'Tav42'!G40/'Tav42'!G$113*100</f>
        <v>1.1570856161583123</v>
      </c>
      <c r="H40" s="45">
        <f>'Tav42'!H40/'Tav42'!H$113*100</f>
        <v>1.1512134411947728</v>
      </c>
      <c r="I40" s="45">
        <f>'Tav42'!I40/'Tav42'!I$113*100</f>
        <v>1.1928317033184466</v>
      </c>
      <c r="J40" s="45">
        <f>'Tav42'!J40/'Tav42'!J$113*100</f>
        <v>1.4660186439327543</v>
      </c>
      <c r="K40" s="45">
        <f>'Tav42'!K40/'Tav42'!K$113*100</f>
        <v>1.3579205335261741</v>
      </c>
      <c r="L40" s="45">
        <f>'Tav42'!L40/'Tav42'!L$113*100</f>
        <v>1.3514177600864907</v>
      </c>
    </row>
    <row r="41" spans="1:12" x14ac:dyDescent="0.25">
      <c r="A41" s="377" t="s">
        <v>274</v>
      </c>
      <c r="B41" s="377">
        <v>16</v>
      </c>
      <c r="C41" s="45">
        <f>'Tav42'!C41/'Tav42'!C$113*100</f>
        <v>1.1053110661143208</v>
      </c>
      <c r="D41" s="45">
        <f>'Tav42'!D41/'Tav42'!D$113*100</f>
        <v>1.1248799670766838</v>
      </c>
      <c r="E41" s="45">
        <f>'Tav42'!E41/'Tav42'!E$113*100</f>
        <v>1.2053294190707391</v>
      </c>
      <c r="F41" s="45">
        <f>'Tav42'!F41/'Tav42'!F$113*100</f>
        <v>1.2191664303941026</v>
      </c>
      <c r="G41" s="45">
        <f>'Tav42'!G41/'Tav42'!G$113*100</f>
        <v>1.2020606754436176</v>
      </c>
      <c r="H41" s="45">
        <f>'Tav42'!H41/'Tav42'!H$113*100</f>
        <v>1.1875129641153288</v>
      </c>
      <c r="I41" s="45">
        <f>'Tav42'!I41/'Tav42'!I$113*100</f>
        <v>1.187178472497032</v>
      </c>
      <c r="J41" s="45">
        <f>'Tav42'!J41/'Tav42'!J$113*100</f>
        <v>1.155286431360051</v>
      </c>
      <c r="K41" s="45">
        <f>'Tav42'!K41/'Tav42'!K$113*100</f>
        <v>1.2735526897272107</v>
      </c>
      <c r="L41" s="45">
        <f>'Tav42'!L41/'Tav42'!L$113*100</f>
        <v>1.2875325568824021</v>
      </c>
    </row>
    <row r="42" spans="1:12" x14ac:dyDescent="0.25">
      <c r="A42" s="377" t="s">
        <v>273</v>
      </c>
      <c r="B42" s="377">
        <v>8</v>
      </c>
      <c r="C42" s="45">
        <f>'Tav42'!C42/'Tav42'!C$113*100</f>
        <v>0.46627407999108322</v>
      </c>
      <c r="D42" s="45">
        <f>'Tav42'!D42/'Tav42'!D$113*100</f>
        <v>0.50299510722941143</v>
      </c>
      <c r="E42" s="45">
        <f>'Tav42'!E42/'Tav42'!E$113*100</f>
        <v>0.48269632473324681</v>
      </c>
      <c r="F42" s="45">
        <f>'Tav42'!F42/'Tav42'!F$113*100</f>
        <v>0.49971647292316412</v>
      </c>
      <c r="G42" s="45">
        <f>'Tav42'!G42/'Tav42'!G$113*100</f>
        <v>0.44157330934663508</v>
      </c>
      <c r="H42" s="45">
        <f>'Tav42'!H42/'Tav42'!H$113*100</f>
        <v>0.41485169052063886</v>
      </c>
      <c r="I42" s="45">
        <f>'Tav42'!I42/'Tav42'!I$113*100</f>
        <v>0.36746000339193846</v>
      </c>
      <c r="J42" s="45">
        <f>'Tav42'!J42/'Tav42'!J$113*100</f>
        <v>0.31073221257270339</v>
      </c>
      <c r="K42" s="45">
        <f>'Tav42'!K42/'Tav42'!K$113*100</f>
        <v>0.47406693182274717</v>
      </c>
      <c r="L42" s="45">
        <f>'Tav42'!L42/'Tav42'!L$113*100</f>
        <v>0.39313971202516096</v>
      </c>
    </row>
    <row r="43" spans="1:12" x14ac:dyDescent="0.25">
      <c r="A43" s="377" t="s">
        <v>272</v>
      </c>
      <c r="B43" s="377">
        <v>12</v>
      </c>
      <c r="C43" s="45">
        <f>'Tav42'!C43/'Tav42'!C$113*100</f>
        <v>1.9171109583697128</v>
      </c>
      <c r="D43" s="45">
        <f>'Tav42'!D43/'Tav42'!D$113*100</f>
        <v>1.8885179935067904</v>
      </c>
      <c r="E43" s="45">
        <f>'Tav42'!E43/'Tav42'!E$113*100</f>
        <v>1.9251397278834754</v>
      </c>
      <c r="F43" s="45">
        <f>'Tav42'!F43/'Tav42'!F$113*100</f>
        <v>1.970513184009073</v>
      </c>
      <c r="G43" s="45">
        <f>'Tav42'!G43/'Tav42'!G$113*100</f>
        <v>2.0197890260855345</v>
      </c>
      <c r="H43" s="45">
        <f>'Tav42'!H43/'Tav42'!H$113*100</f>
        <v>2.2972412362580377</v>
      </c>
      <c r="I43" s="45">
        <f>'Tav42'!I43/'Tav42'!I$113*100</f>
        <v>2.2386794052801173</v>
      </c>
      <c r="J43" s="45">
        <f>'Tav42'!J43/'Tav42'!J$113*100</f>
        <v>2.1512230101187155</v>
      </c>
      <c r="K43" s="45">
        <f>'Tav42'!K43/'Tav42'!K$113*100</f>
        <v>1.4342533445823793</v>
      </c>
      <c r="L43" s="45">
        <f>'Tav42'!L43/'Tav42'!L$113*100</f>
        <v>1.1253624256720232</v>
      </c>
    </row>
    <row r="44" spans="1:12" x14ac:dyDescent="0.25">
      <c r="A44" s="377" t="s">
        <v>271</v>
      </c>
      <c r="B44" s="377">
        <v>7</v>
      </c>
      <c r="C44" s="45">
        <f>'Tav42'!C44/'Tav42'!C$113*100</f>
        <v>0.74120859727666211</v>
      </c>
      <c r="D44" s="45">
        <f>'Tav42'!D44/'Tav42'!D$113*100</f>
        <v>0.7384882710686359</v>
      </c>
      <c r="E44" s="45">
        <f>'Tav42'!E44/'Tav42'!E$113*100</f>
        <v>0.70569638118895728</v>
      </c>
      <c r="F44" s="45">
        <f>'Tav42'!F44/'Tav42'!F$113*100</f>
        <v>0.74071448823362629</v>
      </c>
      <c r="G44" s="45">
        <f>'Tav42'!G44/'Tav42'!G$113*100</f>
        <v>0.65418268051353334</v>
      </c>
      <c r="H44" s="45">
        <f>'Tav42'!H44/'Tav42'!H$113*100</f>
        <v>0.76747562746318199</v>
      </c>
      <c r="I44" s="45">
        <f>'Tav42'!I44/'Tav42'!I$113*100</f>
        <v>0.73492000678387692</v>
      </c>
      <c r="J44" s="45">
        <f>'Tav42'!J44/'Tav42'!J$113*100</f>
        <v>0.43024460202374315</v>
      </c>
      <c r="K44" s="45">
        <f>'Tav42'!K44/'Tav42'!K$113*100</f>
        <v>1.3137278534410026</v>
      </c>
      <c r="L44" s="45">
        <f>'Tav42'!L44/'Tav42'!L$113*100</f>
        <v>1.5529018624993858</v>
      </c>
    </row>
    <row r="45" spans="1:12" x14ac:dyDescent="0.25">
      <c r="A45" s="377" t="s">
        <v>270</v>
      </c>
      <c r="B45" s="377">
        <v>6</v>
      </c>
      <c r="C45" s="45">
        <f>'Tav42'!C45/'Tav42'!C$113*100</f>
        <v>0.1263212646987795</v>
      </c>
      <c r="D45" s="45">
        <f>'Tav42'!D45/'Tav42'!D$113*100</f>
        <v>0.13946682518633682</v>
      </c>
      <c r="E45" s="45">
        <f>'Tav42'!E45/'Tav42'!E$113*100</f>
        <v>0.1354937051882798</v>
      </c>
      <c r="F45" s="45">
        <f>'Tav42'!F45/'Tav42'!F$113*100</f>
        <v>0.12758718457612703</v>
      </c>
      <c r="G45" s="45">
        <f>'Tav42'!G45/'Tav42'!G$113*100</f>
        <v>0.13083653610270668</v>
      </c>
      <c r="H45" s="45">
        <f>'Tav42'!H45/'Tav42'!H$113*100</f>
        <v>0.16594067620825553</v>
      </c>
      <c r="I45" s="45">
        <f>'Tav42'!I45/'Tav42'!I$113*100</f>
        <v>9.6104923964045463E-2</v>
      </c>
      <c r="J45" s="45">
        <f>'Tav42'!J45/'Tav42'!J$113*100</f>
        <v>0.11951238945103976</v>
      </c>
      <c r="K45" s="45">
        <f>'Tav42'!K45/'Tav42'!K$113*100</f>
        <v>0.10043790928448033</v>
      </c>
      <c r="L45" s="45">
        <f>'Tav42'!L45/'Tav42'!L$113*100</f>
        <v>0.10319917440660474</v>
      </c>
    </row>
    <row r="46" spans="1:12" x14ac:dyDescent="0.25">
      <c r="A46" s="377" t="s">
        <v>269</v>
      </c>
      <c r="B46" s="377">
        <v>9</v>
      </c>
      <c r="C46" s="45">
        <f>'Tav42'!C46/'Tav42'!C$113*100</f>
        <v>0.37153313146699857</v>
      </c>
      <c r="D46" s="45">
        <f>'Tav42'!D46/'Tav42'!D$113*100</f>
        <v>0.39553706159403723</v>
      </c>
      <c r="E46" s="45">
        <f>'Tav42'!E46/'Tav42'!E$113*100</f>
        <v>0.37543047479252523</v>
      </c>
      <c r="F46" s="45">
        <f>'Tav42'!F46/'Tav42'!F$113*100</f>
        <v>0.34023249220300539</v>
      </c>
      <c r="G46" s="45">
        <f>'Tav42'!G46/'Tav42'!G$113*100</f>
        <v>0.42930738408700636</v>
      </c>
      <c r="H46" s="45">
        <f>'Tav42'!H46/'Tav42'!H$113*100</f>
        <v>0.33706699854801908</v>
      </c>
      <c r="I46" s="45">
        <f>'Tav42'!I46/'Tav42'!I$113*100</f>
        <v>0.37876646503476735</v>
      </c>
      <c r="J46" s="45">
        <f>'Tav42'!J46/'Tav42'!J$113*100</f>
        <v>0.32666719783284198</v>
      </c>
      <c r="K46" s="45">
        <f>'Tav42'!K46/'Tav42'!K$113*100</f>
        <v>0.44192680085171343</v>
      </c>
      <c r="L46" s="45">
        <f>'Tav42'!L46/'Tav42'!L$113*100</f>
        <v>0.40788245122610445</v>
      </c>
    </row>
    <row r="47" spans="1:12" x14ac:dyDescent="0.25">
      <c r="A47" s="377" t="s">
        <v>268</v>
      </c>
      <c r="B47" s="377">
        <v>7</v>
      </c>
      <c r="C47" s="45">
        <f>'Tav42'!C47/'Tav42'!C$113*100</f>
        <v>0.19877022533484426</v>
      </c>
      <c r="D47" s="45">
        <f>'Tav42'!D47/'Tav42'!D$113*100</f>
        <v>0.2172024326672459</v>
      </c>
      <c r="E47" s="45">
        <f>'Tav42'!E47/'Tav42'!E$113*100</f>
        <v>0.22582284198046634</v>
      </c>
      <c r="F47" s="45">
        <f>'Tav42'!F47/'Tav42'!F$113*100</f>
        <v>0.19492486532463849</v>
      </c>
      <c r="G47" s="45">
        <f>'Tav42'!G47/'Tav42'!G$113*100</f>
        <v>0.19625480415406002</v>
      </c>
      <c r="H47" s="45">
        <f>'Tav42'!H47/'Tav42'!H$113*100</f>
        <v>0.15556938394523959</v>
      </c>
      <c r="I47" s="45">
        <f>'Tav42'!I47/'Tav42'!I$113*100</f>
        <v>0.16959692464243314</v>
      </c>
      <c r="J47" s="45">
        <f>'Tav42'!J47/'Tav42'!J$113*100</f>
        <v>0.14341486734124773</v>
      </c>
      <c r="K47" s="45">
        <f>'Tav42'!K47/'Tav42'!K$113*100</f>
        <v>0.30131372785344102</v>
      </c>
      <c r="L47" s="45">
        <f>'Tav42'!L47/'Tav42'!L$113*100</f>
        <v>0.28994053761855615</v>
      </c>
    </row>
    <row r="48" spans="1:12" x14ac:dyDescent="0.25">
      <c r="A48" s="377" t="s">
        <v>267</v>
      </c>
      <c r="B48" s="377">
        <v>14</v>
      </c>
      <c r="C48" s="45">
        <f>'Tav42'!C48/'Tav42'!C$113*100</f>
        <v>0.23778120413887907</v>
      </c>
      <c r="D48" s="45">
        <f>'Tav42'!D48/'Tav42'!D$113*100</f>
        <v>0.26521560199368971</v>
      </c>
      <c r="E48" s="45">
        <f>'Tav42'!E48/'Tav42'!E$113*100</f>
        <v>0.32179754982216452</v>
      </c>
      <c r="F48" s="45">
        <f>'Tav42'!F48/'Tav42'!F$113*100</f>
        <v>0.2728948114544939</v>
      </c>
      <c r="G48" s="45">
        <f>'Tav42'!G48/'Tav42'!G$113*100</f>
        <v>0.26167307220541336</v>
      </c>
      <c r="H48" s="45">
        <f>'Tav42'!H48/'Tav42'!H$113*100</f>
        <v>0.32151006015349515</v>
      </c>
      <c r="I48" s="45">
        <f>'Tav42'!I48/'Tav42'!I$113*100</f>
        <v>0.3278873876420374</v>
      </c>
      <c r="J48" s="45">
        <f>'Tav42'!J48/'Tav42'!J$113*100</f>
        <v>0.24699227153214884</v>
      </c>
      <c r="K48" s="45">
        <f>'Tav42'!K48/'Tav42'!K$113*100</f>
        <v>0.21292836768309834</v>
      </c>
      <c r="L48" s="45">
        <f>'Tav42'!L48/'Tav42'!L$113*100</f>
        <v>0.17691287041132242</v>
      </c>
    </row>
    <row r="49" spans="1:12" x14ac:dyDescent="0.25">
      <c r="A49" s="377" t="s">
        <v>266</v>
      </c>
      <c r="B49" s="377">
        <v>13</v>
      </c>
      <c r="C49" s="45">
        <f>'Tav42'!C49/'Tav42'!C$113*100</f>
        <v>0.82294588619940179</v>
      </c>
      <c r="D49" s="45">
        <f>'Tav42'!D49/'Tav42'!D$113*100</f>
        <v>0.79793314737756638</v>
      </c>
      <c r="E49" s="45">
        <f>'Tav42'!E49/'Tav42'!E$113*100</f>
        <v>0.78191159035736457</v>
      </c>
      <c r="F49" s="45">
        <f>'Tav42'!F49/'Tav42'!F$113*100</f>
        <v>0.69818542670825068</v>
      </c>
      <c r="G49" s="45">
        <f>'Tav42'!G49/'Tav42'!G$113*100</f>
        <v>0.66235996401995256</v>
      </c>
      <c r="H49" s="45">
        <f>'Tav42'!H49/'Tav42'!H$113*100</f>
        <v>0.72080481227961002</v>
      </c>
      <c r="I49" s="45">
        <f>'Tav42'!I49/'Tav42'!I$113*100</f>
        <v>0.54271015885578611</v>
      </c>
      <c r="J49" s="45">
        <f>'Tav42'!J49/'Tav42'!J$113*100</f>
        <v>0.71707433670623855</v>
      </c>
      <c r="K49" s="45">
        <f>'Tav42'!K49/'Tav42'!K$113*100</f>
        <v>0.62673255393515725</v>
      </c>
      <c r="L49" s="45">
        <f>'Tav42'!L49/'Tav42'!L$113*100</f>
        <v>0.73222271364686231</v>
      </c>
    </row>
    <row r="50" spans="1:12" x14ac:dyDescent="0.25">
      <c r="A50" s="377" t="s">
        <v>265</v>
      </c>
      <c r="B50" s="377">
        <v>7</v>
      </c>
      <c r="C50" s="45">
        <f>'Tav42'!C50/'Tav42'!C$113*100</f>
        <v>0.2396388697962141</v>
      </c>
      <c r="D50" s="45">
        <f>'Tav42'!D50/'Tav42'!D$113*100</f>
        <v>0.24692487082171111</v>
      </c>
      <c r="E50" s="45">
        <f>'Tav42'!E50/'Tav42'!E$113*100</f>
        <v>0.21453169988144299</v>
      </c>
      <c r="F50" s="45">
        <f>'Tav42'!F50/'Tav42'!F$113*100</f>
        <v>0.2906152537567338</v>
      </c>
      <c r="G50" s="45">
        <f>'Tav42'!G50/'Tav42'!G$113*100</f>
        <v>6.541826805135334E-2</v>
      </c>
      <c r="H50" s="45">
        <f>'Tav42'!H50/'Tav42'!H$113*100</f>
        <v>0.11926986102468369</v>
      </c>
      <c r="I50" s="45">
        <f>'Tav42'!I50/'Tav42'!I$113*100</f>
        <v>0.14698400135677539</v>
      </c>
      <c r="J50" s="45">
        <f>'Tav42'!J50/'Tav42'!J$113*100</f>
        <v>0.2230897936419409</v>
      </c>
      <c r="K50" s="45">
        <f>'Tav42'!K50/'Tav42'!K$113*100</f>
        <v>0.31336627696757863</v>
      </c>
      <c r="L50" s="45">
        <f>'Tav42'!L50/'Tav42'!L$113*100</f>
        <v>0.35382574082264484</v>
      </c>
    </row>
    <row r="51" spans="1:12" x14ac:dyDescent="0.25">
      <c r="A51" s="377" t="s">
        <v>264</v>
      </c>
      <c r="B51" s="377">
        <v>12</v>
      </c>
      <c r="C51" s="45">
        <f>'Tav42'!C51/'Tav42'!C$113*100</f>
        <v>1.4229718935186046</v>
      </c>
      <c r="D51" s="45">
        <f>'Tav42'!D51/'Tav42'!D$113*100</f>
        <v>1.4152453244318441</v>
      </c>
      <c r="E51" s="45">
        <f>'Tav42'!E51/'Tav42'!E$113*100</f>
        <v>1.3577598374075537</v>
      </c>
      <c r="F51" s="45">
        <f>'Tav42'!F51/'Tav42'!F$113*100</f>
        <v>1.4814289764672526</v>
      </c>
      <c r="G51" s="45">
        <f>'Tav42'!G51/'Tav42'!G$113*100</f>
        <v>1.5005315234279173</v>
      </c>
      <c r="H51" s="45">
        <f>'Tav42'!H51/'Tav42'!H$113*100</f>
        <v>1.6905206388716034</v>
      </c>
      <c r="I51" s="45">
        <f>'Tav42'!I51/'Tav42'!I$113*100</f>
        <v>1.7977274012097915</v>
      </c>
      <c r="J51" s="45">
        <f>'Tav42'!J51/'Tav42'!J$113*100</f>
        <v>1.8484582901760815</v>
      </c>
      <c r="K51" s="45">
        <f>'Tav42'!K51/'Tav42'!K$113*100</f>
        <v>1.747619621549958</v>
      </c>
      <c r="L51" s="45">
        <f>'Tav42'!L51/'Tav42'!L$113*100</f>
        <v>1.8084426753157401</v>
      </c>
    </row>
    <row r="52" spans="1:12" x14ac:dyDescent="0.25">
      <c r="A52" s="377" t="s">
        <v>263</v>
      </c>
      <c r="B52" s="377">
        <v>16</v>
      </c>
      <c r="C52" s="45">
        <f>'Tav42'!C52/'Tav42'!C$113*100</f>
        <v>1.8075086845869479</v>
      </c>
      <c r="D52" s="45">
        <f>'Tav42'!D52/'Tav42'!D$113*100</f>
        <v>1.8382184827838493</v>
      </c>
      <c r="E52" s="45">
        <f>'Tav42'!E52/'Tav42'!E$113*100</f>
        <v>2.012646079150906</v>
      </c>
      <c r="F52" s="45">
        <f>'Tav42'!F52/'Tav42'!F$113*100</f>
        <v>1.793308760986674</v>
      </c>
      <c r="G52" s="45">
        <f>'Tav42'!G52/'Tav42'!G$113*100</f>
        <v>1.7540273121269114</v>
      </c>
      <c r="H52" s="45">
        <f>'Tav42'!H52/'Tav42'!H$113*100</f>
        <v>1.6645924082140633</v>
      </c>
      <c r="I52" s="45">
        <f>'Tav42'!I52/'Tav42'!I$113*100</f>
        <v>1.7129289388885749</v>
      </c>
      <c r="J52" s="45">
        <f>'Tav42'!J52/'Tav42'!J$113*100</f>
        <v>1.8643932754362202</v>
      </c>
      <c r="K52" s="45">
        <f>'Tav42'!K52/'Tav42'!K$113*100</f>
        <v>1.9364428910047808</v>
      </c>
      <c r="L52" s="45">
        <f>'Tav42'!L52/'Tav42'!L$113*100</f>
        <v>1.6757580225072486</v>
      </c>
    </row>
    <row r="53" spans="1:12" x14ac:dyDescent="0.25">
      <c r="A53" s="377" t="s">
        <v>262</v>
      </c>
      <c r="B53" s="377">
        <v>3</v>
      </c>
      <c r="C53" s="45">
        <f>'Tav42'!C53/'Tav42'!C$113*100</f>
        <v>0.34924114357897867</v>
      </c>
      <c r="D53" s="45">
        <f>'Tav42'!D53/'Tav42'!D$113*100</f>
        <v>0.32237413690612282</v>
      </c>
      <c r="E53" s="45">
        <f>'Tav42'!E53/'Tav42'!E$113*100</f>
        <v>0.26816462485180376</v>
      </c>
      <c r="F53" s="45">
        <f>'Tav42'!F53/'Tav42'!F$113*100</f>
        <v>0.33314431528210942</v>
      </c>
      <c r="G53" s="45">
        <f>'Tav42'!G53/'Tav42'!G$113*100</f>
        <v>0.31073677324392834</v>
      </c>
      <c r="H53" s="45">
        <f>'Tav42'!H53/'Tav42'!H$113*100</f>
        <v>0.20742584526031943</v>
      </c>
      <c r="I53" s="45">
        <f>'Tav42'!I53/'Tav42'!I$113*100</f>
        <v>0.1639436938210187</v>
      </c>
      <c r="J53" s="45">
        <f>'Tav42'!J53/'Tav42'!J$113*100</f>
        <v>0.2230897936419409</v>
      </c>
      <c r="K53" s="45">
        <f>'Tav42'!K53/'Tav42'!K$113*100</f>
        <v>0.18078823671206459</v>
      </c>
      <c r="L53" s="45">
        <f>'Tav42'!L53/'Tav42'!L$113*100</f>
        <v>0.17691287041132242</v>
      </c>
    </row>
    <row r="54" spans="1:12" x14ac:dyDescent="0.25">
      <c r="A54" s="377" t="s">
        <v>261</v>
      </c>
      <c r="B54" s="377">
        <v>9</v>
      </c>
      <c r="C54" s="45">
        <f>'Tav42'!C54/'Tav42'!C$113*100</f>
        <v>0.49785439616577803</v>
      </c>
      <c r="D54" s="45">
        <f>'Tav42'!D54/'Tav42'!D$113*100</f>
        <v>0.47098632767844895</v>
      </c>
      <c r="E54" s="45">
        <f>'Tav42'!E54/'Tav42'!E$113*100</f>
        <v>0.47705075368373506</v>
      </c>
      <c r="F54" s="45">
        <f>'Tav42'!F54/'Tav42'!F$113*100</f>
        <v>0.44301105755599662</v>
      </c>
      <c r="G54" s="45">
        <f>'Tav42'!G54/'Tav42'!G$113*100</f>
        <v>0.43339602584021586</v>
      </c>
      <c r="H54" s="45">
        <f>'Tav42'!H54/'Tav42'!H$113*100</f>
        <v>0.48226509023024267</v>
      </c>
      <c r="I54" s="45">
        <f>'Tav42'!I54/'Tav42'!I$113*100</f>
        <v>0.52009723557012832</v>
      </c>
      <c r="J54" s="45">
        <f>'Tav42'!J54/'Tav42'!J$113*100</f>
        <v>0.5417894988447135</v>
      </c>
      <c r="K54" s="45">
        <f>'Tav42'!K54/'Tav42'!K$113*100</f>
        <v>0.69101281587722463</v>
      </c>
      <c r="L54" s="45">
        <f>'Tav42'!L54/'Tav42'!L$113*100</f>
        <v>0.65850901764214465</v>
      </c>
    </row>
    <row r="55" spans="1:12" x14ac:dyDescent="0.25">
      <c r="A55" s="377" t="s">
        <v>260</v>
      </c>
      <c r="B55" s="377">
        <v>3</v>
      </c>
      <c r="C55" s="45">
        <f>'Tav42'!C55/'Tav42'!C$113*100</f>
        <v>0.31208783043227878</v>
      </c>
      <c r="D55" s="45">
        <f>'Tav42'!D55/'Tav42'!D$113*100</f>
        <v>0.28807901595866292</v>
      </c>
      <c r="E55" s="45">
        <f>'Tav42'!E55/'Tav42'!E$113*100</f>
        <v>0.31897476429740867</v>
      </c>
      <c r="F55" s="45">
        <f>'Tav42'!F55/'Tav42'!F$113*100</f>
        <v>0.30124751913807768</v>
      </c>
      <c r="G55" s="45">
        <f>'Tav42'!G55/'Tav42'!G$113*100</f>
        <v>0.32709134025676667</v>
      </c>
      <c r="H55" s="45">
        <f>'Tav42'!H55/'Tav42'!H$113*100</f>
        <v>0.29039618336444722</v>
      </c>
      <c r="I55" s="45">
        <f>'Tav42'!I55/'Tav42'!I$113*100</f>
        <v>0.22612923285657754</v>
      </c>
      <c r="J55" s="45">
        <f>'Tav42'!J55/'Tav42'!J$113*100</f>
        <v>0.15934985260138634</v>
      </c>
      <c r="K55" s="45">
        <f>'Tav42'!K55/'Tav42'!K$113*100</f>
        <v>0.3334538588244747</v>
      </c>
      <c r="L55" s="45">
        <f>'Tav42'!L55/'Tav42'!L$113*100</f>
        <v>0.27519779841761266</v>
      </c>
    </row>
    <row r="56" spans="1:12" x14ac:dyDescent="0.25">
      <c r="A56" s="377" t="s">
        <v>259</v>
      </c>
      <c r="B56" s="377">
        <v>9</v>
      </c>
      <c r="C56" s="45">
        <f>'Tav42'!C56/'Tav42'!C$113*100</f>
        <v>0.61302966692054761</v>
      </c>
      <c r="D56" s="45">
        <f>'Tav42'!D56/'Tav42'!D$113*100</f>
        <v>0.5967351044858018</v>
      </c>
      <c r="E56" s="45">
        <f>'Tav42'!E56/'Tav42'!E$113*100</f>
        <v>0.5391520352283633</v>
      </c>
      <c r="F56" s="45">
        <f>'Tav42'!F56/'Tav42'!F$113*100</f>
        <v>0.49617238446271622</v>
      </c>
      <c r="G56" s="45">
        <f>'Tav42'!G56/'Tav42'!G$113*100</f>
        <v>0.39659825006132965</v>
      </c>
      <c r="H56" s="45">
        <f>'Tav42'!H56/'Tav42'!H$113*100</f>
        <v>0.43040862891516285</v>
      </c>
      <c r="I56" s="45">
        <f>'Tav42'!I56/'Tav42'!I$113*100</f>
        <v>0.44660523489174059</v>
      </c>
      <c r="J56" s="45">
        <f>'Tav42'!J56/'Tav42'!J$113*100</f>
        <v>0.43821209465381245</v>
      </c>
      <c r="K56" s="45">
        <f>'Tav42'!K56/'Tav42'!K$113*100</f>
        <v>0.65083765216343259</v>
      </c>
      <c r="L56" s="45">
        <f>'Tav42'!L56/'Tav42'!L$113*100</f>
        <v>0.63885203204088647</v>
      </c>
    </row>
    <row r="57" spans="1:12" x14ac:dyDescent="0.25">
      <c r="A57" s="377" t="s">
        <v>258</v>
      </c>
      <c r="B57" s="377">
        <v>11</v>
      </c>
      <c r="C57" s="45">
        <f>'Tav42'!C57/'Tav42'!C$113*100</f>
        <v>0.75235459122067216</v>
      </c>
      <c r="D57" s="45">
        <f>'Tav42'!D57/'Tav42'!D$113*100</f>
        <v>0.78421509899858255</v>
      </c>
      <c r="E57" s="45">
        <f>'Tav42'!E57/'Tav42'!E$113*100</f>
        <v>0.64359509964432904</v>
      </c>
      <c r="F57" s="45">
        <f>'Tav42'!F57/'Tav42'!F$113*100</f>
        <v>0.53870144598809189</v>
      </c>
      <c r="G57" s="45">
        <f>'Tav42'!G57/'Tav42'!G$113*100</f>
        <v>0.40886417532095837</v>
      </c>
      <c r="H57" s="45">
        <f>'Tav42'!H57/'Tav42'!H$113*100</f>
        <v>0.40448039825762294</v>
      </c>
      <c r="I57" s="45">
        <f>'Tav42'!I57/'Tav42'!I$113*100</f>
        <v>0.37876646503476735</v>
      </c>
      <c r="J57" s="45">
        <f>'Tav42'!J57/'Tav42'!J$113*100</f>
        <v>0.37447215361325792</v>
      </c>
      <c r="K57" s="45">
        <f>'Tav42'!K57/'Tav42'!K$113*100</f>
        <v>0.46201438270860951</v>
      </c>
      <c r="L57" s="45">
        <f>'Tav42'!L57/'Tav42'!L$113*100</f>
        <v>0.40296820482578999</v>
      </c>
    </row>
    <row r="58" spans="1:12" x14ac:dyDescent="0.25">
      <c r="A58" s="377" t="s">
        <v>257</v>
      </c>
      <c r="B58" s="377">
        <v>3</v>
      </c>
      <c r="C58" s="45">
        <f>'Tav42'!C58/'Tav42'!C$113*100</f>
        <v>0.50714272445245312</v>
      </c>
      <c r="D58" s="45">
        <f>'Tav42'!D58/'Tav42'!D$113*100</f>
        <v>0.55786730074534729</v>
      </c>
      <c r="E58" s="45">
        <f>'Tav42'!E58/'Tav42'!E$113*100</f>
        <v>0.56737989047592163</v>
      </c>
      <c r="F58" s="45">
        <f>'Tav42'!F58/'Tav42'!F$113*100</f>
        <v>0.59540686135525944</v>
      </c>
      <c r="G58" s="45">
        <f>'Tav42'!G58/'Tav42'!G$113*100</f>
        <v>0.5724098454493417</v>
      </c>
      <c r="H58" s="45">
        <f>'Tav42'!H58/'Tav42'!H$113*100</f>
        <v>0.58597801286040241</v>
      </c>
      <c r="I58" s="45">
        <f>'Tav42'!I58/'Tav42'!I$113*100</f>
        <v>0.63881508281983146</v>
      </c>
      <c r="J58" s="45">
        <f>'Tav42'!J58/'Tav42'!J$113*100</f>
        <v>0.47804955780415903</v>
      </c>
      <c r="K58" s="45">
        <f>'Tav42'!K58/'Tav42'!K$113*100</f>
        <v>0.46603189907998877</v>
      </c>
      <c r="L58" s="45">
        <f>'Tav42'!L58/'Tav42'!L$113*100</f>
        <v>0.48651039363113668</v>
      </c>
    </row>
    <row r="59" spans="1:12" x14ac:dyDescent="0.25">
      <c r="A59" s="377" t="s">
        <v>256</v>
      </c>
      <c r="B59" s="377">
        <v>9</v>
      </c>
      <c r="C59" s="45">
        <f>'Tav42'!C59/'Tav42'!C$113*100</f>
        <v>0.32137615871895375</v>
      </c>
      <c r="D59" s="45">
        <f>'Tav42'!D59/'Tav42'!D$113*100</f>
        <v>0.29265169875165759</v>
      </c>
      <c r="E59" s="45">
        <f>'Tav42'!E59/'Tav42'!E$113*100</f>
        <v>0.26251905380229207</v>
      </c>
      <c r="F59" s="45">
        <f>'Tav42'!F59/'Tav42'!F$113*100</f>
        <v>0.34023249220300539</v>
      </c>
      <c r="G59" s="45">
        <f>'Tav42'!G59/'Tav42'!G$113*100</f>
        <v>0.2821162809714613</v>
      </c>
      <c r="H59" s="45">
        <f>'Tav42'!H59/'Tav42'!H$113*100</f>
        <v>0.27483924496992324</v>
      </c>
      <c r="I59" s="45">
        <f>'Tav42'!I59/'Tav42'!I$113*100</f>
        <v>0.24874215614223527</v>
      </c>
      <c r="J59" s="45">
        <f>'Tav42'!J59/'Tav42'!J$113*100</f>
        <v>0.21512230101187158</v>
      </c>
      <c r="K59" s="45">
        <f>'Tav42'!K59/'Tav42'!K$113*100</f>
        <v>0.3334538588244747</v>
      </c>
      <c r="L59" s="45">
        <f>'Tav42'!L59/'Tav42'!L$113*100</f>
        <v>0.35382574082264484</v>
      </c>
    </row>
    <row r="60" spans="1:12" x14ac:dyDescent="0.25">
      <c r="A60" s="377" t="s">
        <v>255</v>
      </c>
      <c r="B60" s="377">
        <v>17</v>
      </c>
      <c r="C60" s="45">
        <f>'Tav42'!C60/'Tav42'!C$113*100</f>
        <v>0.41425944158570338</v>
      </c>
      <c r="D60" s="45">
        <f>'Tav42'!D60/'Tav42'!D$113*100</f>
        <v>0.3841053546115506</v>
      </c>
      <c r="E60" s="45">
        <f>'Tav42'!E60/'Tav42'!E$113*100</f>
        <v>0.41777225766386267</v>
      </c>
      <c r="F60" s="45">
        <f>'Tav42'!F60/'Tav42'!F$113*100</f>
        <v>0.42529061525375678</v>
      </c>
      <c r="G60" s="45">
        <f>'Tav42'!G60/'Tav42'!G$113*100</f>
        <v>0.39659825006132965</v>
      </c>
      <c r="H60" s="45">
        <f>'Tav42'!H60/'Tav42'!H$113*100</f>
        <v>0.42522298278365483</v>
      </c>
      <c r="I60" s="45">
        <f>'Tav42'!I60/'Tav42'!I$113*100</f>
        <v>0.35050031092769518</v>
      </c>
      <c r="J60" s="45">
        <f>'Tav42'!J60/'Tav42'!J$113*100</f>
        <v>0.24699227153214884</v>
      </c>
      <c r="K60" s="45">
        <f>'Tav42'!K60/'Tav42'!K$113*100</f>
        <v>0.42183921899481741</v>
      </c>
      <c r="L60" s="45">
        <f>'Tav42'!L60/'Tav42'!L$113*100</f>
        <v>0.3734827264239029</v>
      </c>
    </row>
    <row r="61" spans="1:12" x14ac:dyDescent="0.25">
      <c r="A61" s="377" t="s">
        <v>254</v>
      </c>
      <c r="B61" s="377">
        <v>19</v>
      </c>
      <c r="C61" s="45">
        <f>'Tav42'!C61/'Tav42'!C$113*100</f>
        <v>1.1703293641210455</v>
      </c>
      <c r="D61" s="45">
        <f>'Tav42'!D61/'Tav42'!D$113*100</f>
        <v>1.0882985047327267</v>
      </c>
      <c r="E61" s="45">
        <f>'Tav42'!E61/'Tav42'!E$113*100</f>
        <v>1.0416078586349009</v>
      </c>
      <c r="F61" s="45">
        <f>'Tav42'!F61/'Tav42'!F$113*100</f>
        <v>0.94981570740005661</v>
      </c>
      <c r="G61" s="45">
        <f>'Tav42'!G61/'Tav42'!G$113*100</f>
        <v>1.1611742579115216</v>
      </c>
      <c r="H61" s="45">
        <f>'Tav42'!H61/'Tav42'!H$113*100</f>
        <v>1.088985687616677</v>
      </c>
      <c r="I61" s="45">
        <f>'Tav42'!I61/'Tav42'!I$113*100</f>
        <v>0.86494431567640906</v>
      </c>
      <c r="J61" s="45">
        <f>'Tav42'!J61/'Tav42'!J$113*100</f>
        <v>0.83658672615727836</v>
      </c>
      <c r="K61" s="45">
        <f>'Tav42'!K61/'Tav42'!K$113*100</f>
        <v>1.2173074605279017</v>
      </c>
      <c r="L61" s="45">
        <f>'Tav42'!L61/'Tav42'!L$113*100</f>
        <v>1.5332448768981277</v>
      </c>
    </row>
    <row r="62" spans="1:12" x14ac:dyDescent="0.25">
      <c r="A62" s="377" t="s">
        <v>253</v>
      </c>
      <c r="B62" s="377">
        <v>3</v>
      </c>
      <c r="C62" s="45">
        <f>'Tav42'!C62/'Tav42'!C$113*100</f>
        <v>5.4633946982222144</v>
      </c>
      <c r="D62" s="45">
        <f>'Tav42'!D62/'Tav42'!D$113*100</f>
        <v>5.5146554483515482</v>
      </c>
      <c r="E62" s="45">
        <f>'Tav42'!E62/'Tav42'!E$113*100</f>
        <v>5.5185457008976462</v>
      </c>
      <c r="F62" s="45">
        <f>'Tav42'!F62/'Tav42'!F$113*100</f>
        <v>5.5146016444570458</v>
      </c>
      <c r="G62" s="45">
        <f>'Tav42'!G62/'Tav42'!G$113*100</f>
        <v>5.0903589827459319</v>
      </c>
      <c r="H62" s="45">
        <f>'Tav42'!H62/'Tav42'!H$113*100</f>
        <v>5.0197054552997304</v>
      </c>
      <c r="I62" s="45">
        <f>'Tav42'!I62/'Tav42'!I$113*100</f>
        <v>4.6808751201311543</v>
      </c>
      <c r="J62" s="45">
        <f>'Tav42'!J62/'Tav42'!J$113*100</f>
        <v>4.4538283802087486</v>
      </c>
      <c r="K62" s="45">
        <f>'Tav42'!K62/'Tav42'!K$113*100</f>
        <v>4.9415451367964325</v>
      </c>
      <c r="L62" s="45">
        <f>'Tav42'!L62/'Tav42'!L$113*100</f>
        <v>5.0223598211214311</v>
      </c>
    </row>
    <row r="63" spans="1:12" x14ac:dyDescent="0.25">
      <c r="A63" s="377" t="s">
        <v>252</v>
      </c>
      <c r="B63" s="377">
        <v>8</v>
      </c>
      <c r="C63" s="45">
        <f>'Tav42'!C63/'Tav42'!C$113*100</f>
        <v>0.72448960636064719</v>
      </c>
      <c r="D63" s="45">
        <f>'Tav42'!D63/'Tav42'!D$113*100</f>
        <v>0.69504778453518679</v>
      </c>
      <c r="E63" s="45">
        <f>'Tav42'!E63/'Tav42'!E$113*100</f>
        <v>0.68029131146615485</v>
      </c>
      <c r="F63" s="45">
        <f>'Tav42'!F63/'Tav42'!F$113*100</f>
        <v>0.75489084207541823</v>
      </c>
      <c r="G63" s="45">
        <f>'Tav42'!G63/'Tav42'!G$113*100</f>
        <v>0.74004415733093465</v>
      </c>
      <c r="H63" s="45">
        <f>'Tav42'!H63/'Tav42'!H$113*100</f>
        <v>0.58079236672889445</v>
      </c>
      <c r="I63" s="45">
        <f>'Tav42'!I63/'Tav42'!I$113*100</f>
        <v>0.68404092939114702</v>
      </c>
      <c r="J63" s="45">
        <f>'Tav42'!J63/'Tav42'!J$113*100</f>
        <v>0.60552943988526808</v>
      </c>
      <c r="K63" s="45">
        <f>'Tav42'!K63/'Tav42'!K$113*100</f>
        <v>0.92804628178859827</v>
      </c>
      <c r="L63" s="45">
        <f>'Tav42'!L63/'Tav42'!L$113*100</f>
        <v>0.93370681605975725</v>
      </c>
    </row>
    <row r="64" spans="1:12" x14ac:dyDescent="0.25">
      <c r="A64" s="377" t="s">
        <v>251</v>
      </c>
      <c r="B64" s="377">
        <v>3</v>
      </c>
      <c r="C64" s="45">
        <f>'Tav42'!C64/'Tav42'!C$113*100</f>
        <v>0.57030335680184285</v>
      </c>
      <c r="D64" s="45">
        <f>'Tav42'!D64/'Tav42'!D$113*100</f>
        <v>0.5967351044858018</v>
      </c>
      <c r="E64" s="45">
        <f>'Tav42'!E64/'Tav42'!E$113*100</f>
        <v>0.61536724439677071</v>
      </c>
      <c r="F64" s="45">
        <f>'Tav42'!F64/'Tav42'!F$113*100</f>
        <v>0.59540686135525944</v>
      </c>
      <c r="G64" s="45">
        <f>'Tav42'!G64/'Tav42'!G$113*100</f>
        <v>0.84634884291438384</v>
      </c>
      <c r="H64" s="45">
        <f>'Tav42'!H64/'Tav42'!H$113*100</f>
        <v>0.77266127359468983</v>
      </c>
      <c r="I64" s="45">
        <f>'Tav42'!I64/'Tav42'!I$113*100</f>
        <v>0.71796031431963359</v>
      </c>
      <c r="J64" s="45">
        <f>'Tav42'!J64/'Tav42'!J$113*100</f>
        <v>0.71707433670623855</v>
      </c>
      <c r="K64" s="45">
        <f>'Tav42'!K64/'Tav42'!K$113*100</f>
        <v>0.75529307781929211</v>
      </c>
      <c r="L64" s="45">
        <f>'Tav42'!L64/'Tav42'!L$113*100</f>
        <v>0.8993070912575557</v>
      </c>
    </row>
    <row r="65" spans="1:12" x14ac:dyDescent="0.25">
      <c r="A65" s="377" t="s">
        <v>250</v>
      </c>
      <c r="B65" s="377">
        <v>15</v>
      </c>
      <c r="C65" s="45">
        <f>'Tav42'!C65/'Tav42'!C$113*100</f>
        <v>7.6851628243948662</v>
      </c>
      <c r="D65" s="45">
        <f>'Tav42'!D65/'Tav42'!D$113*100</f>
        <v>8.1828158580639254</v>
      </c>
      <c r="E65" s="45">
        <f>'Tav42'!E65/'Tav42'!E$113*100</f>
        <v>8.3864957940495692</v>
      </c>
      <c r="F65" s="45">
        <f>'Tav42'!F65/'Tav42'!F$113*100</f>
        <v>8.6759285511766375</v>
      </c>
      <c r="G65" s="45">
        <f>'Tav42'!G65/'Tav42'!G$113*100</f>
        <v>9.142202960176629</v>
      </c>
      <c r="H65" s="45">
        <f>'Tav42'!H65/'Tav42'!H$113*100</f>
        <v>9.0645094378759588</v>
      </c>
      <c r="I65" s="45">
        <f>'Tav42'!I65/'Tav42'!I$113*100</f>
        <v>9.81966193679688</v>
      </c>
      <c r="J65" s="45">
        <f>'Tav42'!J65/'Tav42'!J$113*100</f>
        <v>11.154489682097044</v>
      </c>
      <c r="K65" s="45">
        <f>'Tav42'!K65/'Tav42'!K$113*100</f>
        <v>6.8096902494877671</v>
      </c>
      <c r="L65" s="45">
        <f>'Tav42'!L65/'Tav42'!L$113*100</f>
        <v>6.9192589316428323</v>
      </c>
    </row>
    <row r="66" spans="1:12" x14ac:dyDescent="0.25">
      <c r="A66" s="377" t="s">
        <v>249</v>
      </c>
      <c r="B66" s="377">
        <v>1</v>
      </c>
      <c r="C66" s="45">
        <f>'Tav42'!C66/'Tav42'!C$113*100</f>
        <v>0.45141275473240328</v>
      </c>
      <c r="D66" s="45">
        <f>'Tav42'!D66/'Tav42'!D$113*100</f>
        <v>0.51442681421189806</v>
      </c>
      <c r="E66" s="45">
        <f>'Tav42'!E66/'Tav42'!E$113*100</f>
        <v>0.49398746683227007</v>
      </c>
      <c r="F66" s="45">
        <f>'Tav42'!F66/'Tav42'!F$113*100</f>
        <v>0.34732066912390136</v>
      </c>
      <c r="G66" s="45">
        <f>'Tav42'!G66/'Tav42'!G$113*100</f>
        <v>0.27802763921825169</v>
      </c>
      <c r="H66" s="45">
        <f>'Tav42'!H66/'Tav42'!H$113*100</f>
        <v>0.31632441402198713</v>
      </c>
      <c r="I66" s="45">
        <f>'Tav42'!I66/'Tav42'!I$113*100</f>
        <v>0.34484708010628073</v>
      </c>
      <c r="J66" s="45">
        <f>'Tav42'!J66/'Tav42'!J$113*100</f>
        <v>0.35853716835311927</v>
      </c>
      <c r="K66" s="45">
        <f>'Tav42'!K66/'Tav42'!K$113*100</f>
        <v>0.55843477562171062</v>
      </c>
      <c r="L66" s="45">
        <f>'Tav42'!L66/'Tav42'!L$113*100</f>
        <v>0.5110816256327092</v>
      </c>
    </row>
    <row r="67" spans="1:12" x14ac:dyDescent="0.25">
      <c r="A67" s="377" t="s">
        <v>248</v>
      </c>
      <c r="B67" s="377">
        <v>20</v>
      </c>
      <c r="C67" s="45">
        <f>'Tav42'!C67/'Tav42'!C$113*100</f>
        <v>0.29722650517359889</v>
      </c>
      <c r="D67" s="45">
        <f>'Tav42'!D67/'Tav42'!D$113*100</f>
        <v>0.1920526773057753</v>
      </c>
      <c r="E67" s="45">
        <f>'Tav42'!E67/'Tav42'!E$113*100</f>
        <v>0.24558234065375711</v>
      </c>
      <c r="F67" s="45">
        <f>'Tav42'!F67/'Tav42'!F$113*100</f>
        <v>0.26226254607314997</v>
      </c>
      <c r="G67" s="45">
        <f>'Tav42'!G67/'Tav42'!G$113*100</f>
        <v>0.27393899746504213</v>
      </c>
      <c r="H67" s="45">
        <f>'Tav42'!H67/'Tav42'!H$113*100</f>
        <v>0.23853972204936738</v>
      </c>
      <c r="I67" s="45">
        <f>'Tav42'!I67/'Tav42'!I$113*100</f>
        <v>0.19786307874950534</v>
      </c>
      <c r="J67" s="45">
        <f>'Tav42'!J67/'Tav42'!J$113*100</f>
        <v>3.186997052027727E-2</v>
      </c>
      <c r="K67" s="45">
        <f>'Tav42'!K67/'Tav42'!K$113*100</f>
        <v>0.34550640793861231</v>
      </c>
      <c r="L67" s="45">
        <f>'Tav42'!L67/'Tav42'!L$113*100</f>
        <v>0.40788245122610445</v>
      </c>
    </row>
    <row r="68" spans="1:12" x14ac:dyDescent="0.25">
      <c r="A68" s="377" t="s">
        <v>247</v>
      </c>
      <c r="B68" s="377">
        <v>20</v>
      </c>
      <c r="C68" s="45">
        <f>'Tav42'!C68/'Tav42'!C$113*100</f>
        <v>0.14489792127212944</v>
      </c>
      <c r="D68" s="45">
        <f>'Tav42'!D68/'Tav42'!D$113*100</f>
        <v>0.14861219077232612</v>
      </c>
      <c r="E68" s="45">
        <f>'Tav42'!E68/'Tav42'!E$113*100</f>
        <v>0.13831649071303562</v>
      </c>
      <c r="F68" s="45">
        <f>'Tav42'!F68/'Tav42'!F$113*100</f>
        <v>0.14885171533881486</v>
      </c>
      <c r="G68" s="45">
        <f>'Tav42'!G68/'Tav42'!G$113*100</f>
        <v>0.12265925259628752</v>
      </c>
      <c r="H68" s="45">
        <f>'Tav42'!H68/'Tav42'!H$113*100</f>
        <v>0.13482679941920764</v>
      </c>
      <c r="I68" s="45">
        <f>'Tav42'!I68/'Tav42'!I$113*100</f>
        <v>0.14698400135677539</v>
      </c>
      <c r="J68" s="45">
        <f>'Tav42'!J68/'Tav42'!J$113*100</f>
        <v>0.13544737471117838</v>
      </c>
      <c r="K68" s="45">
        <f>'Tav42'!K68/'Tav42'!K$113*100</f>
        <v>0.3334538588244747</v>
      </c>
      <c r="L68" s="45">
        <f>'Tav42'!L68/'Tav42'!L$113*100</f>
        <v>0.32434026242075781</v>
      </c>
    </row>
    <row r="69" spans="1:12" x14ac:dyDescent="0.25">
      <c r="A69" s="377" t="s">
        <v>246</v>
      </c>
      <c r="B69" s="377">
        <v>5</v>
      </c>
      <c r="C69" s="45">
        <f>'Tav42'!C69/'Tav42'!C$113*100</f>
        <v>1.0031394549608961</v>
      </c>
      <c r="D69" s="45">
        <f>'Tav42'!D69/'Tav42'!D$113*100</f>
        <v>0.96712241071836846</v>
      </c>
      <c r="E69" s="45">
        <f>'Tav42'!E69/'Tav42'!E$113*100</f>
        <v>0.9286964376446678</v>
      </c>
      <c r="F69" s="45">
        <f>'Tav42'!F69/'Tav42'!F$113*100</f>
        <v>0.97462432662319254</v>
      </c>
      <c r="G69" s="45">
        <f>'Tav42'!G69/'Tav42'!G$113*100</f>
        <v>0.9444762449914138</v>
      </c>
      <c r="H69" s="45">
        <f>'Tav42'!H69/'Tav42'!H$113*100</f>
        <v>0.7104335200165941</v>
      </c>
      <c r="I69" s="45">
        <f>'Tav42'!I69/'Tav42'!I$113*100</f>
        <v>0.71796031431963359</v>
      </c>
      <c r="J69" s="45">
        <f>'Tav42'!J69/'Tav42'!J$113*100</f>
        <v>0.63739941040554537</v>
      </c>
      <c r="K69" s="45">
        <f>'Tav42'!K69/'Tav42'!K$113*100</f>
        <v>0.75931059419067137</v>
      </c>
      <c r="L69" s="45">
        <f>'Tav42'!L69/'Tav42'!L$113*100</f>
        <v>0.76662243844906386</v>
      </c>
    </row>
    <row r="70" spans="1:12" x14ac:dyDescent="0.25">
      <c r="A70" s="377" t="s">
        <v>245</v>
      </c>
      <c r="B70" s="377">
        <v>19</v>
      </c>
      <c r="C70" s="45">
        <f>'Tav42'!C70/'Tav42'!C$113*100</f>
        <v>2.0025635786071221</v>
      </c>
      <c r="D70" s="45">
        <f>'Tav42'!D70/'Tav42'!D$113*100</f>
        <v>2.1308701815355069</v>
      </c>
      <c r="E70" s="45">
        <f>'Tav42'!E70/'Tav42'!E$113*100</f>
        <v>2.0352283633489527</v>
      </c>
      <c r="F70" s="45">
        <f>'Tav42'!F70/'Tav42'!F$113*100</f>
        <v>2.0732917493620642</v>
      </c>
      <c r="G70" s="45">
        <f>'Tav42'!G70/'Tav42'!G$113*100</f>
        <v>2.1874233379671275</v>
      </c>
      <c r="H70" s="45">
        <f>'Tav42'!H70/'Tav42'!H$113*100</f>
        <v>2.1364862061812899</v>
      </c>
      <c r="I70" s="45">
        <f>'Tav42'!I70/'Tav42'!I$113*100</f>
        <v>2.2612923285657756</v>
      </c>
      <c r="J70" s="45">
        <f>'Tav42'!J70/'Tav42'!J$113*100</f>
        <v>2.4619552226914192</v>
      </c>
      <c r="K70" s="45">
        <f>'Tav42'!K70/'Tav42'!K$113*100</f>
        <v>2.7961913944799321</v>
      </c>
      <c r="L70" s="45">
        <f>'Tav42'!L70/'Tav42'!L$113*100</f>
        <v>3.0714040001965701</v>
      </c>
    </row>
    <row r="71" spans="1:12" x14ac:dyDescent="0.25">
      <c r="A71" s="377" t="s">
        <v>244</v>
      </c>
      <c r="B71" s="377">
        <v>8</v>
      </c>
      <c r="C71" s="45">
        <f>'Tav42'!C71/'Tav42'!C$113*100</f>
        <v>0.57587635377384783</v>
      </c>
      <c r="D71" s="45">
        <f>'Tav42'!D71/'Tav42'!D$113*100</f>
        <v>0.61502583565778046</v>
      </c>
      <c r="E71" s="45">
        <f>'Tav42'!E71/'Tav42'!E$113*100</f>
        <v>0.63512674307006156</v>
      </c>
      <c r="F71" s="45">
        <f>'Tav42'!F71/'Tav42'!F$113*100</f>
        <v>0.59186277289481148</v>
      </c>
      <c r="G71" s="45">
        <f>'Tav42'!G71/'Tav42'!G$113*100</f>
        <v>0.53970071142366505</v>
      </c>
      <c r="H71" s="45">
        <f>'Tav42'!H71/'Tav42'!H$113*100</f>
        <v>0.5600497822028625</v>
      </c>
      <c r="I71" s="45">
        <f>'Tav42'!I71/'Tav42'!I$113*100</f>
        <v>0.4409520040703262</v>
      </c>
      <c r="J71" s="45">
        <f>'Tav42'!J71/'Tav42'!J$113*100</f>
        <v>0.40634212413353521</v>
      </c>
      <c r="K71" s="45">
        <f>'Tav42'!K71/'Tav42'!K$113*100</f>
        <v>0.59057490659274436</v>
      </c>
      <c r="L71" s="45">
        <f>'Tav42'!L71/'Tav42'!L$113*100</f>
        <v>0.47176765443019314</v>
      </c>
    </row>
    <row r="72" spans="1:12" x14ac:dyDescent="0.25">
      <c r="A72" s="377" t="s">
        <v>243</v>
      </c>
      <c r="B72" s="377">
        <v>3</v>
      </c>
      <c r="C72" s="45">
        <f>'Tav42'!C72/'Tav42'!C$113*100</f>
        <v>0.56101502851516782</v>
      </c>
      <c r="D72" s="45">
        <f>'Tav42'!D72/'Tav42'!D$113*100</f>
        <v>0.54643559376286066</v>
      </c>
      <c r="E72" s="45">
        <f>'Tav42'!E72/'Tav42'!E$113*100</f>
        <v>0.57584824705018911</v>
      </c>
      <c r="F72" s="45">
        <f>'Tav42'!F72/'Tav42'!F$113*100</f>
        <v>0.5989509498157074</v>
      </c>
      <c r="G72" s="45">
        <f>'Tav42'!G72/'Tav42'!G$113*100</f>
        <v>0.5437893531768746</v>
      </c>
      <c r="H72" s="45">
        <f>'Tav42'!H72/'Tav42'!H$113*100</f>
        <v>0.54967848993984647</v>
      </c>
      <c r="I72" s="45">
        <f>'Tav42'!I72/'Tav42'!I$113*100</f>
        <v>0.45225846571315509</v>
      </c>
      <c r="J72" s="45">
        <f>'Tav42'!J72/'Tav42'!J$113*100</f>
        <v>0.51788702095450556</v>
      </c>
      <c r="K72" s="45">
        <f>'Tav42'!K72/'Tav42'!K$113*100</f>
        <v>1.1490096822144551</v>
      </c>
      <c r="L72" s="45">
        <f>'Tav42'!L72/'Tav42'!L$113*100</f>
        <v>1.1204481792717087</v>
      </c>
    </row>
    <row r="73" spans="1:12" x14ac:dyDescent="0.25">
      <c r="A73" s="377" t="s">
        <v>242</v>
      </c>
      <c r="B73" s="377">
        <v>10</v>
      </c>
      <c r="C73" s="45">
        <f>'Tav42'!C73/'Tav42'!C$113*100</f>
        <v>1.4731288662666493</v>
      </c>
      <c r="D73" s="45">
        <f>'Tav42'!D73/'Tav42'!D$113*100</f>
        <v>1.4381087383968174</v>
      </c>
      <c r="E73" s="45">
        <f>'Tav42'!E73/'Tav42'!E$113*100</f>
        <v>1.3125952690114606</v>
      </c>
      <c r="F73" s="45">
        <f>'Tav42'!F73/'Tav42'!F$113*100</f>
        <v>1.3325772611284377</v>
      </c>
      <c r="G73" s="45">
        <f>'Tav42'!G73/'Tav42'!G$113*100</f>
        <v>1.1734401831711505</v>
      </c>
      <c r="H73" s="45">
        <f>'Tav42'!H73/'Tav42'!H$113*100</f>
        <v>1.0215722879070732</v>
      </c>
      <c r="I73" s="45">
        <f>'Tav42'!I73/'Tav42'!I$113*100</f>
        <v>0.96104923964045441</v>
      </c>
      <c r="J73" s="45">
        <f>'Tav42'!J73/'Tav42'!J$113*100</f>
        <v>1.179188909250259</v>
      </c>
      <c r="K73" s="45">
        <f>'Tav42'!K73/'Tav42'!K$113*100</f>
        <v>0.88787111807480612</v>
      </c>
      <c r="L73" s="45">
        <f>'Tav42'!L73/'Tav42'!L$113*100</f>
        <v>0.93370681605975725</v>
      </c>
    </row>
    <row r="74" spans="1:12" x14ac:dyDescent="0.25">
      <c r="A74" s="377" t="s">
        <v>241</v>
      </c>
      <c r="B74" s="377">
        <v>11</v>
      </c>
      <c r="C74" s="45">
        <f>'Tav42'!C74/'Tav42'!C$113*100</f>
        <v>0.97713213575820623</v>
      </c>
      <c r="D74" s="45">
        <f>'Tav42'!D74/'Tav42'!D$113*100</f>
        <v>1.0631487493712561</v>
      </c>
      <c r="E74" s="45">
        <f>'Tav42'!E74/'Tav42'!E$113*100</f>
        <v>0.91175972449613274</v>
      </c>
      <c r="F74" s="45">
        <f>'Tav42'!F74/'Tav42'!F$113*100</f>
        <v>0.93918344201871284</v>
      </c>
      <c r="G74" s="45">
        <f>'Tav42'!G74/'Tav42'!G$113*100</f>
        <v>0.8504374846675935</v>
      </c>
      <c r="H74" s="45">
        <f>'Tav42'!H74/'Tav42'!H$113*100</f>
        <v>0.79858950425222974</v>
      </c>
      <c r="I74" s="45">
        <f>'Tav42'!I74/'Tav42'!I$113*100</f>
        <v>0.52575046639154277</v>
      </c>
      <c r="J74" s="45">
        <f>'Tav42'!J74/'Tav42'!J$113*100</f>
        <v>0.52585451358457491</v>
      </c>
      <c r="K74" s="45">
        <f>'Tav42'!K74/'Tav42'!K$113*100</f>
        <v>0.44996183359447184</v>
      </c>
      <c r="L74" s="45">
        <f>'Tav42'!L74/'Tav42'!L$113*100</f>
        <v>0.34891149442233033</v>
      </c>
    </row>
    <row r="75" spans="1:12" x14ac:dyDescent="0.25">
      <c r="A75" s="377" t="s">
        <v>240</v>
      </c>
      <c r="B75" s="377">
        <v>13</v>
      </c>
      <c r="C75" s="45">
        <f>'Tav42'!C75/'Tav42'!C$113*100</f>
        <v>0.94926715089818126</v>
      </c>
      <c r="D75" s="45">
        <f>'Tav42'!D75/'Tav42'!D$113*100</f>
        <v>0.8390872925145183</v>
      </c>
      <c r="E75" s="45">
        <f>'Tav42'!E75/'Tav42'!E$113*100</f>
        <v>0.83554451532772533</v>
      </c>
      <c r="F75" s="45">
        <f>'Tav42'!F75/'Tav42'!F$113*100</f>
        <v>0.78324354975900201</v>
      </c>
      <c r="G75" s="45">
        <f>'Tav42'!G75/'Tav42'!G$113*100</f>
        <v>0.77684193310982086</v>
      </c>
      <c r="H75" s="45">
        <f>'Tav42'!H75/'Tav42'!H$113*100</f>
        <v>0.86600290396183355</v>
      </c>
      <c r="I75" s="45">
        <f>'Tav42'!I75/'Tav42'!I$113*100</f>
        <v>1.0571541636045001</v>
      </c>
      <c r="J75" s="45">
        <f>'Tav42'!J75/'Tav42'!J$113*100</f>
        <v>0.93219663771811012</v>
      </c>
      <c r="K75" s="45">
        <f>'Tav42'!K75/'Tav42'!K$113*100</f>
        <v>0.67092523402032866</v>
      </c>
      <c r="L75" s="45">
        <f>'Tav42'!L75/'Tav42'!L$113*100</f>
        <v>0.59953806083837047</v>
      </c>
    </row>
    <row r="76" spans="1:12" x14ac:dyDescent="0.25">
      <c r="A76" s="377" t="s">
        <v>239</v>
      </c>
      <c r="B76" s="377">
        <v>8</v>
      </c>
      <c r="C76" s="45">
        <f>'Tav42'!C76/'Tav42'!C$113*100</f>
        <v>0.29536883951626386</v>
      </c>
      <c r="D76" s="45">
        <f>'Tav42'!D76/'Tav42'!D$113*100</f>
        <v>0.26521560199368971</v>
      </c>
      <c r="E76" s="45">
        <f>'Tav42'!E76/'Tav42'!E$113*100</f>
        <v>0.25405069722802459</v>
      </c>
      <c r="F76" s="45">
        <f>'Tav42'!F76/'Tav42'!F$113*100</f>
        <v>0.23745392685001415</v>
      </c>
      <c r="G76" s="45">
        <f>'Tav42'!G76/'Tav42'!G$113*100</f>
        <v>0.24531850519257503</v>
      </c>
      <c r="H76" s="45">
        <f>'Tav42'!H76/'Tav42'!H$113*100</f>
        <v>0.21779713752333543</v>
      </c>
      <c r="I76" s="45">
        <f>'Tav42'!I76/'Tav42'!I$113*100</f>
        <v>0.20351630957091979</v>
      </c>
      <c r="J76" s="45">
        <f>'Tav42'!J76/'Tav42'!J$113*100</f>
        <v>0.24699227153214884</v>
      </c>
      <c r="K76" s="45">
        <f>'Tav42'!K76/'Tav42'!K$113*100</f>
        <v>0.37362902253826685</v>
      </c>
      <c r="L76" s="45">
        <f>'Tav42'!L76/'Tav42'!L$113*100</f>
        <v>0.32434026242075781</v>
      </c>
    </row>
    <row r="77" spans="1:12" x14ac:dyDescent="0.25">
      <c r="A77" s="377" t="s">
        <v>238</v>
      </c>
      <c r="B77" s="377">
        <v>9</v>
      </c>
      <c r="C77" s="45">
        <f>'Tav42'!C77/'Tav42'!C$113*100</f>
        <v>0.74306626293399713</v>
      </c>
      <c r="D77" s="45">
        <f>'Tav42'!D77/'Tav42'!D$113*100</f>
        <v>0.72934290548264669</v>
      </c>
      <c r="E77" s="45">
        <f>'Tav42'!E77/'Tav42'!E$113*100</f>
        <v>0.70005081013944559</v>
      </c>
      <c r="F77" s="45">
        <f>'Tav42'!F77/'Tav42'!F$113*100</f>
        <v>0.69109724978735465</v>
      </c>
      <c r="G77" s="45">
        <f>'Tav42'!G77/'Tav42'!G$113*100</f>
        <v>0.75639872434377309</v>
      </c>
      <c r="H77" s="45">
        <f>'Tav42'!H77/'Tav42'!H$113*100</f>
        <v>0.70524787388508603</v>
      </c>
      <c r="I77" s="45">
        <f>'Tav42'!I77/'Tav42'!I$113*100</f>
        <v>0.7575329300695347</v>
      </c>
      <c r="J77" s="45">
        <f>'Tav42'!J77/'Tav42'!J$113*100</f>
        <v>0.66130188829575332</v>
      </c>
      <c r="K77" s="45">
        <f>'Tav42'!K77/'Tav42'!K$113*100</f>
        <v>0.71913543047687922</v>
      </c>
      <c r="L77" s="45">
        <f>'Tav42'!L77/'Tav42'!L$113*100</f>
        <v>0.74205120644749134</v>
      </c>
    </row>
    <row r="78" spans="1:12" x14ac:dyDescent="0.25">
      <c r="A78" s="377" t="s">
        <v>237</v>
      </c>
      <c r="B78" s="377">
        <v>9</v>
      </c>
      <c r="C78" s="45">
        <f>'Tav42'!C78/'Tav42'!C$113*100</f>
        <v>0.43283609815905333</v>
      </c>
      <c r="D78" s="45">
        <f>'Tav42'!D78/'Tav42'!D$113*100</f>
        <v>0.38867803740454526</v>
      </c>
      <c r="E78" s="45">
        <f>'Tav42'!E78/'Tav42'!E$113*100</f>
        <v>0.41212668661435103</v>
      </c>
      <c r="F78" s="45">
        <f>'Tav42'!F78/'Tav42'!F$113*100</f>
        <v>0.44301105755599662</v>
      </c>
      <c r="G78" s="45">
        <f>'Tav42'!G78/'Tav42'!G$113*100</f>
        <v>0.40886417532095837</v>
      </c>
      <c r="H78" s="45">
        <f>'Tav42'!H78/'Tav42'!H$113*100</f>
        <v>0.45115121344119474</v>
      </c>
      <c r="I78" s="45">
        <f>'Tav42'!I78/'Tav42'!I$113*100</f>
        <v>0.46356492735598392</v>
      </c>
      <c r="J78" s="45">
        <f>'Tav42'!J78/'Tav42'!J$113*100</f>
        <v>0.54975699147478285</v>
      </c>
      <c r="K78" s="45">
        <f>'Tav42'!K78/'Tav42'!K$113*100</f>
        <v>0.64682013579205333</v>
      </c>
      <c r="L78" s="45">
        <f>'Tav42'!L78/'Tav42'!L$113*100</f>
        <v>0.67816600324340259</v>
      </c>
    </row>
    <row r="79" spans="1:12" x14ac:dyDescent="0.25">
      <c r="A79" s="377" t="s">
        <v>236</v>
      </c>
      <c r="B79" s="377">
        <v>6</v>
      </c>
      <c r="C79" s="45">
        <f>'Tav42'!C79/'Tav42'!C$113*100</f>
        <v>0.27864984860024894</v>
      </c>
      <c r="D79" s="45">
        <f>'Tav42'!D79/'Tav42'!D$113*100</f>
        <v>0.25607023640770038</v>
      </c>
      <c r="E79" s="45">
        <f>'Tav42'!E79/'Tav42'!E$113*100</f>
        <v>0.2427595551290013</v>
      </c>
      <c r="F79" s="45">
        <f>'Tav42'!F79/'Tav42'!F$113*100</f>
        <v>0.27643889991494186</v>
      </c>
      <c r="G79" s="45">
        <f>'Tav42'!G79/'Tav42'!G$113*100</f>
        <v>0.20852072941368877</v>
      </c>
      <c r="H79" s="45">
        <f>'Tav42'!H79/'Tav42'!H$113*100</f>
        <v>0.20224019912881147</v>
      </c>
      <c r="I79" s="45">
        <f>'Tav42'!I79/'Tav42'!I$113*100</f>
        <v>0.23743569449940641</v>
      </c>
      <c r="J79" s="45">
        <f>'Tav42'!J79/'Tav42'!J$113*100</f>
        <v>0.21512230101187158</v>
      </c>
      <c r="K79" s="45">
        <f>'Tav42'!K79/'Tav42'!K$113*100</f>
        <v>0.19685830219758146</v>
      </c>
      <c r="L79" s="45">
        <f>'Tav42'!L79/'Tav42'!L$113*100</f>
        <v>0.23096958081478206</v>
      </c>
    </row>
    <row r="80" spans="1:12" x14ac:dyDescent="0.25">
      <c r="A80" s="377" t="s">
        <v>235</v>
      </c>
      <c r="B80" s="377">
        <v>17</v>
      </c>
      <c r="C80" s="45">
        <f>'Tav42'!C80/'Tav42'!C$113*100</f>
        <v>0.68547862755661237</v>
      </c>
      <c r="D80" s="45">
        <f>'Tav42'!D80/'Tav42'!D$113*100</f>
        <v>0.71791119850016005</v>
      </c>
      <c r="E80" s="45">
        <f>'Tav42'!E80/'Tav42'!E$113*100</f>
        <v>0.67182295489188726</v>
      </c>
      <c r="F80" s="45">
        <f>'Tav42'!F80/'Tav42'!F$113*100</f>
        <v>0.68755316132690669</v>
      </c>
      <c r="G80" s="45">
        <f>'Tav42'!G80/'Tav42'!G$113*100</f>
        <v>0.75639872434377309</v>
      </c>
      <c r="H80" s="45">
        <f>'Tav42'!H80/'Tav42'!H$113*100</f>
        <v>0.83488902717278568</v>
      </c>
      <c r="I80" s="45">
        <f>'Tav42'!I80/'Tav42'!I$113*100</f>
        <v>0.94974277799762563</v>
      </c>
      <c r="J80" s="45">
        <f>'Tav42'!J80/'Tav42'!J$113*100</f>
        <v>0.80471675563700096</v>
      </c>
      <c r="K80" s="45">
        <f>'Tav42'!K80/'Tav42'!K$113*100</f>
        <v>0.66289020127757026</v>
      </c>
      <c r="L80" s="45">
        <f>'Tav42'!L80/'Tav42'!L$113*100</f>
        <v>0.56022408963585435</v>
      </c>
    </row>
    <row r="81" spans="1:12" x14ac:dyDescent="0.25">
      <c r="A81" s="377" t="s">
        <v>234</v>
      </c>
      <c r="B81" s="377">
        <v>9</v>
      </c>
      <c r="C81" s="45">
        <f>'Tav42'!C81/'Tav42'!C$113*100</f>
        <v>0.38082145975367354</v>
      </c>
      <c r="D81" s="45">
        <f>'Tav42'!D81/'Tav42'!D$113*100</f>
        <v>0.35895559925008003</v>
      </c>
      <c r="E81" s="45">
        <f>'Tav42'!E81/'Tav42'!E$113*100</f>
        <v>0.37260768926776944</v>
      </c>
      <c r="F81" s="45">
        <f>'Tav42'!F81/'Tav42'!F$113*100</f>
        <v>0.32960022682166146</v>
      </c>
      <c r="G81" s="45">
        <f>'Tav42'!G81/'Tav42'!G$113*100</f>
        <v>0.38842096655491043</v>
      </c>
      <c r="H81" s="45">
        <f>'Tav42'!H81/'Tav42'!H$113*100</f>
        <v>0.36299522920555904</v>
      </c>
      <c r="I81" s="45">
        <f>'Tav42'!I81/'Tav42'!I$113*100</f>
        <v>0.35050031092769518</v>
      </c>
      <c r="J81" s="45">
        <f>'Tav42'!J81/'Tav42'!J$113*100</f>
        <v>0.39040713887339656</v>
      </c>
      <c r="K81" s="45">
        <f>'Tav42'!K81/'Tav42'!K$113*100</f>
        <v>0.36157647342412919</v>
      </c>
      <c r="L81" s="45">
        <f>'Tav42'!L81/'Tav42'!L$113*100</f>
        <v>0.50125313283208017</v>
      </c>
    </row>
    <row r="82" spans="1:12" x14ac:dyDescent="0.25">
      <c r="A82" s="377" t="s">
        <v>233</v>
      </c>
      <c r="B82" s="377">
        <v>19</v>
      </c>
      <c r="C82" s="45">
        <f>'Tav42'!C82/'Tav42'!C$113*100</f>
        <v>0.86752986197544157</v>
      </c>
      <c r="D82" s="45">
        <f>'Tav42'!D82/'Tav42'!D$113*100</f>
        <v>0.85280534089350224</v>
      </c>
      <c r="E82" s="45">
        <f>'Tav42'!E82/'Tav42'!E$113*100</f>
        <v>0.8496584429515045</v>
      </c>
      <c r="F82" s="45">
        <f>'Tav42'!F82/'Tav42'!F$113*100</f>
        <v>0.84349305358661741</v>
      </c>
      <c r="G82" s="45">
        <f>'Tav42'!G82/'Tav42'!G$113*100</f>
        <v>0.80546242538228796</v>
      </c>
      <c r="H82" s="45">
        <f>'Tav42'!H82/'Tav42'!H$113*100</f>
        <v>0.74673304293714993</v>
      </c>
      <c r="I82" s="45">
        <f>'Tav42'!I82/'Tav42'!I$113*100</f>
        <v>0.65012154446266046</v>
      </c>
      <c r="J82" s="45">
        <f>'Tav42'!J82/'Tav42'!J$113*100</f>
        <v>0.51788702095450556</v>
      </c>
      <c r="K82" s="45">
        <f>'Tav42'!K82/'Tav42'!K$113*100</f>
        <v>0.8637660198465309</v>
      </c>
      <c r="L82" s="45">
        <f>'Tav42'!L82/'Tav42'!L$113*100</f>
        <v>0.98776352646321675</v>
      </c>
    </row>
    <row r="83" spans="1:12" x14ac:dyDescent="0.25">
      <c r="A83" s="377" t="s">
        <v>232</v>
      </c>
      <c r="B83" s="377">
        <v>8</v>
      </c>
      <c r="C83" s="45">
        <f>'Tav42'!C83/'Tav42'!C$113*100</f>
        <v>0.42912076684438333</v>
      </c>
      <c r="D83" s="45">
        <f>'Tav42'!D83/'Tav42'!D$113*100</f>
        <v>0.44812291371347573</v>
      </c>
      <c r="E83" s="45">
        <f>'Tav42'!E83/'Tav42'!E$113*100</f>
        <v>0.40930390108959525</v>
      </c>
      <c r="F83" s="45">
        <f>'Tav42'!F83/'Tav42'!F$113*100</f>
        <v>0.44301105755599662</v>
      </c>
      <c r="G83" s="45">
        <f>'Tav42'!G83/'Tav42'!G$113*100</f>
        <v>0.38842096655491043</v>
      </c>
      <c r="H83" s="45">
        <f>'Tav42'!H83/'Tav42'!H$113*100</f>
        <v>0.5185646131507986</v>
      </c>
      <c r="I83" s="45">
        <f>'Tav42'!I83/'Tav42'!I$113*100</f>
        <v>0.46356492735598392</v>
      </c>
      <c r="J83" s="45">
        <f>'Tav42'!J83/'Tav42'!J$113*100</f>
        <v>0.49398454306429768</v>
      </c>
      <c r="K83" s="45">
        <f>'Tav42'!K83/'Tav42'!K$113*100</f>
        <v>0.51022457916516006</v>
      </c>
      <c r="L83" s="45">
        <f>'Tav42'!L83/'Tav42'!L$113*100</f>
        <v>0.47176765443019314</v>
      </c>
    </row>
    <row r="84" spans="1:12" x14ac:dyDescent="0.25">
      <c r="A84" s="377" t="s">
        <v>231</v>
      </c>
      <c r="B84" s="377">
        <v>18</v>
      </c>
      <c r="C84" s="45">
        <f>'Tav42'!C84/'Tav42'!C$113*100</f>
        <v>1.4508368783786294</v>
      </c>
      <c r="D84" s="45">
        <f>'Tav42'!D84/'Tav42'!D$113*100</f>
        <v>1.5227033700672183</v>
      </c>
      <c r="E84" s="45">
        <f>'Tav42'!E84/'Tav42'!E$113*100</f>
        <v>1.5440636820414384</v>
      </c>
      <c r="F84" s="45">
        <f>'Tav42'!F84/'Tav42'!F$113*100</f>
        <v>1.5948398072015879</v>
      </c>
      <c r="G84" s="45">
        <f>'Tav42'!G84/'Tav42'!G$113*100</f>
        <v>1.7826478043993783</v>
      </c>
      <c r="H84" s="45">
        <f>'Tav42'!H84/'Tav42'!H$113*100</f>
        <v>1.7112632233976355</v>
      </c>
      <c r="I84" s="45">
        <f>'Tav42'!I84/'Tav42'!I$113*100</f>
        <v>1.2210978574255187</v>
      </c>
      <c r="J84" s="45">
        <f>'Tav42'!J84/'Tav42'!J$113*100</f>
        <v>1.3624412397418533</v>
      </c>
      <c r="K84" s="45">
        <f>'Tav42'!K84/'Tav42'!K$113*100</f>
        <v>1.8641275963199551</v>
      </c>
      <c r="L84" s="45">
        <f>'Tav42'!L84/'Tav42'!L$113*100</f>
        <v>1.9755270529264335</v>
      </c>
    </row>
    <row r="85" spans="1:12" x14ac:dyDescent="0.25">
      <c r="A85" s="377" t="s">
        <v>230</v>
      </c>
      <c r="B85" s="377">
        <v>8</v>
      </c>
      <c r="C85" s="45">
        <f>'Tav42'!C85/'Tav42'!C$113*100</f>
        <v>0.43283609815905333</v>
      </c>
      <c r="D85" s="45">
        <f>'Tav42'!D85/'Tav42'!D$113*100</f>
        <v>0.46412730348895698</v>
      </c>
      <c r="E85" s="45">
        <f>'Tav42'!E85/'Tav42'!E$113*100</f>
        <v>0.45446846948568848</v>
      </c>
      <c r="F85" s="45">
        <f>'Tav42'!F85/'Tav42'!F$113*100</f>
        <v>0.43592288063510065</v>
      </c>
      <c r="G85" s="45">
        <f>'Tav42'!G85/'Tav42'!G$113*100</f>
        <v>0.36797775778886255</v>
      </c>
      <c r="H85" s="45">
        <f>'Tav42'!H85/'Tav42'!H$113*100</f>
        <v>0.3422526446795271</v>
      </c>
      <c r="I85" s="45">
        <f>'Tav42'!I85/'Tav42'!I$113*100</f>
        <v>0.33354061846345184</v>
      </c>
      <c r="J85" s="45">
        <f>'Tav42'!J85/'Tav42'!J$113*100</f>
        <v>0.28682973468249545</v>
      </c>
      <c r="K85" s="45">
        <f>'Tav42'!K85/'Tav42'!K$113*100</f>
        <v>0.64280261942067418</v>
      </c>
      <c r="L85" s="45">
        <f>'Tav42'!L85/'Tav42'!L$113*100</f>
        <v>0.67325175684308813</v>
      </c>
    </row>
    <row r="86" spans="1:12" x14ac:dyDescent="0.25">
      <c r="A86" s="377" t="s">
        <v>229</v>
      </c>
      <c r="B86" s="377">
        <v>12</v>
      </c>
      <c r="C86" s="45">
        <f>'Tav42'!C86/'Tav42'!C$113*100</f>
        <v>0.35667180620831862</v>
      </c>
      <c r="D86" s="45">
        <f>'Tav42'!D86/'Tav42'!D$113*100</f>
        <v>0.23777950523572178</v>
      </c>
      <c r="E86" s="45">
        <f>'Tav42'!E86/'Tav42'!E$113*100</f>
        <v>0.44317732738666515</v>
      </c>
      <c r="F86" s="45">
        <f>'Tav42'!F86/'Tav42'!F$113*100</f>
        <v>0.51034873830450811</v>
      </c>
      <c r="G86" s="45">
        <f>'Tav42'!G86/'Tav42'!G$113*100</f>
        <v>0.39250960830812004</v>
      </c>
      <c r="H86" s="45">
        <f>'Tav42'!H86/'Tav42'!H$113*100</f>
        <v>0.41485169052063886</v>
      </c>
      <c r="I86" s="45">
        <f>'Tav42'!I86/'Tav42'!I$113*100</f>
        <v>0.41268584996325397</v>
      </c>
      <c r="J86" s="45">
        <f>'Tav42'!J86/'Tav42'!J$113*100</f>
        <v>0.46211457254402039</v>
      </c>
      <c r="K86" s="45">
        <f>'Tav42'!K86/'Tav42'!K$113*100</f>
        <v>0.3294363424530955</v>
      </c>
      <c r="L86" s="45">
        <f>'Tav42'!L86/'Tav42'!L$113*100</f>
        <v>0.29976903041918523</v>
      </c>
    </row>
    <row r="87" spans="1:12" x14ac:dyDescent="0.25">
      <c r="A87" s="377" t="s">
        <v>228</v>
      </c>
      <c r="B87" s="377">
        <v>8</v>
      </c>
      <c r="C87" s="45">
        <f>'Tav42'!C87/'Tav42'!C$113*100</f>
        <v>0.54986903457115788</v>
      </c>
      <c r="D87" s="45">
        <f>'Tav42'!D87/'Tav42'!D$113*100</f>
        <v>0.57615803191732584</v>
      </c>
      <c r="E87" s="45">
        <f>'Tav42'!E87/'Tav42'!E$113*100</f>
        <v>0.54479760627787499</v>
      </c>
      <c r="F87" s="45">
        <f>'Tav42'!F87/'Tav42'!F$113*100</f>
        <v>0.59186277289481148</v>
      </c>
      <c r="G87" s="45">
        <f>'Tav42'!G87/'Tav42'!G$113*100</f>
        <v>0.54787799493008427</v>
      </c>
      <c r="H87" s="45">
        <f>'Tav42'!H87/'Tav42'!H$113*100</f>
        <v>0.33706699854801908</v>
      </c>
      <c r="I87" s="45">
        <f>'Tav42'!I87/'Tav42'!I$113*100</f>
        <v>0.39007292667759624</v>
      </c>
      <c r="J87" s="45">
        <f>'Tav42'!J87/'Tav42'!J$113*100</f>
        <v>0.40634212413353521</v>
      </c>
      <c r="K87" s="45">
        <f>'Tav42'!K87/'Tav42'!K$113*100</f>
        <v>0.34952392430999152</v>
      </c>
      <c r="L87" s="45">
        <f>'Tav42'!L87/'Tav42'!L$113*100</f>
        <v>0.38331121922453193</v>
      </c>
    </row>
    <row r="88" spans="1:12" x14ac:dyDescent="0.25">
      <c r="A88" s="377" t="s">
        <v>227</v>
      </c>
      <c r="B88" s="377">
        <v>12</v>
      </c>
      <c r="C88" s="45">
        <f>'Tav42'!C88/'Tav42'!C$113*100</f>
        <v>8.5099663762516027</v>
      </c>
      <c r="D88" s="45">
        <f>'Tav42'!D88/'Tav42'!D$113*100</f>
        <v>9.0470529059399141</v>
      </c>
      <c r="E88" s="45">
        <f>'Tav42'!E88/'Tav42'!E$113*100</f>
        <v>9.368825156664597</v>
      </c>
      <c r="F88" s="45">
        <f>'Tav42'!F88/'Tav42'!F$113*100</f>
        <v>9.6399206124184857</v>
      </c>
      <c r="G88" s="45">
        <f>'Tav42'!G88/'Tav42'!G$113*100</f>
        <v>9.9844631613378034</v>
      </c>
      <c r="H88" s="45">
        <f>'Tav42'!H88/'Tav42'!H$113*100</f>
        <v>9.9564405724953335</v>
      </c>
      <c r="I88" s="45">
        <f>'Tav42'!I88/'Tav42'!I$113*100</f>
        <v>10.339759172367009</v>
      </c>
      <c r="J88" s="45">
        <f>'Tav42'!J88/'Tav42'!J$113*100</f>
        <v>10.612700183252329</v>
      </c>
      <c r="K88" s="45">
        <f>'Tav42'!K88/'Tav42'!K$113*100</f>
        <v>5.9378891968984773</v>
      </c>
      <c r="L88" s="45">
        <f>'Tav42'!L88/'Tav42'!L$113*100</f>
        <v>6.147722246793454</v>
      </c>
    </row>
    <row r="89" spans="1:12" x14ac:dyDescent="0.25">
      <c r="A89" s="377" t="s">
        <v>226</v>
      </c>
      <c r="B89" s="377">
        <v>5</v>
      </c>
      <c r="C89" s="45">
        <f>'Tav42'!C89/'Tav42'!C$113*100</f>
        <v>0.3399528152923037</v>
      </c>
      <c r="D89" s="45">
        <f>'Tav42'!D89/'Tav42'!D$113*100</f>
        <v>0.39553706159403723</v>
      </c>
      <c r="E89" s="45">
        <f>'Tav42'!E89/'Tav42'!E$113*100</f>
        <v>0.35002540506972279</v>
      </c>
      <c r="F89" s="45">
        <f>'Tav42'!F89/'Tav42'!F$113*100</f>
        <v>0.28707116529628579</v>
      </c>
      <c r="G89" s="45">
        <f>'Tav42'!G89/'Tav42'!G$113*100</f>
        <v>0.27393899746504213</v>
      </c>
      <c r="H89" s="45">
        <f>'Tav42'!H89/'Tav42'!H$113*100</f>
        <v>0.18668326073428748</v>
      </c>
      <c r="I89" s="45">
        <f>'Tav42'!I89/'Tav42'!I$113*100</f>
        <v>0.13002430889253208</v>
      </c>
      <c r="J89" s="45">
        <f>'Tav42'!J89/'Tav42'!J$113*100</f>
        <v>0.13544737471117838</v>
      </c>
      <c r="K89" s="45">
        <f>'Tav42'!K89/'Tav42'!K$113*100</f>
        <v>0.27319111325378653</v>
      </c>
      <c r="L89" s="45">
        <f>'Tav42'!L89/'Tav42'!L$113*100</f>
        <v>0.27028355201729815</v>
      </c>
    </row>
    <row r="90" spans="1:12" x14ac:dyDescent="0.25">
      <c r="A90" s="377" t="s">
        <v>310</v>
      </c>
      <c r="B90" s="377">
        <v>15</v>
      </c>
      <c r="C90" s="45">
        <f>'Tav42'!C90/'Tav42'!C$113*100</f>
        <v>3.4756924448737716</v>
      </c>
      <c r="D90" s="45">
        <f>'Tav42'!D90/'Tav42'!D$113*100</f>
        <v>3.6238511134482598</v>
      </c>
      <c r="E90" s="45">
        <f>'Tav42'!E90/'Tav42'!E$113*100</f>
        <v>3.7910009597470782</v>
      </c>
      <c r="F90" s="45">
        <f>'Tav42'!F90/'Tav42'!F$113*100</f>
        <v>3.7957187411397788</v>
      </c>
      <c r="G90" s="45">
        <f>'Tav42'!G90/'Tav42'!G$113*100</f>
        <v>4.1663259465205655</v>
      </c>
      <c r="H90" s="45">
        <f>'Tav42'!H90/'Tav42'!H$113*100</f>
        <v>4.8330221945654426</v>
      </c>
      <c r="I90" s="45">
        <f>'Tav42'!I90/'Tav42'!I$113*100</f>
        <v>5.0257222002374355</v>
      </c>
      <c r="J90" s="45">
        <f>'Tav42'!J90/'Tav42'!J$113*100</f>
        <v>5.3541550474065813</v>
      </c>
      <c r="K90" s="45">
        <f>'Tav42'!K90/'Tav42'!K$113*100</f>
        <v>3.7202201598971514</v>
      </c>
      <c r="L90" s="45">
        <f>'Tav42'!L90/'Tav42'!L$113*100</f>
        <v>3.4645437122217309</v>
      </c>
    </row>
    <row r="91" spans="1:12" x14ac:dyDescent="0.25">
      <c r="A91" s="377" t="s">
        <v>225</v>
      </c>
      <c r="B91" s="377">
        <v>20</v>
      </c>
      <c r="C91" s="45">
        <f>'Tav42'!C91/'Tav42'!C$113*100</f>
        <v>0.8303765488287419</v>
      </c>
      <c r="D91" s="45">
        <f>'Tav42'!D91/'Tav42'!D$113*100</f>
        <v>0.74991997805112254</v>
      </c>
      <c r="E91" s="45">
        <f>'Tav42'!E91/'Tav42'!E$113*100</f>
        <v>0.79602551798114374</v>
      </c>
      <c r="F91" s="45">
        <f>'Tav42'!F91/'Tav42'!F$113*100</f>
        <v>0.70172951516869864</v>
      </c>
      <c r="G91" s="45">
        <f>'Tav42'!G91/'Tav42'!G$113*100</f>
        <v>0.71960094856488677</v>
      </c>
      <c r="H91" s="45">
        <f>'Tav42'!H91/'Tav42'!H$113*100</f>
        <v>0.79858950425222974</v>
      </c>
      <c r="I91" s="45">
        <f>'Tav42'!I91/'Tav42'!I$113*100</f>
        <v>0.74622646842670581</v>
      </c>
      <c r="J91" s="45">
        <f>'Tav42'!J91/'Tav42'!J$113*100</f>
        <v>0.70910684407616931</v>
      </c>
      <c r="K91" s="45">
        <f>'Tav42'!K91/'Tav42'!K$113*100</f>
        <v>0.78743320879032586</v>
      </c>
      <c r="L91" s="45">
        <f>'Tav42'!L91/'Tav42'!L$113*100</f>
        <v>0.71256572804560414</v>
      </c>
    </row>
    <row r="92" spans="1:12" x14ac:dyDescent="0.25">
      <c r="A92" s="377" t="s">
        <v>224</v>
      </c>
      <c r="B92" s="377">
        <v>7</v>
      </c>
      <c r="C92" s="45">
        <f>'Tav42'!C92/'Tav42'!C$113*100</f>
        <v>0.30465716780293883</v>
      </c>
      <c r="D92" s="45">
        <f>'Tav42'!D92/'Tav42'!D$113*100</f>
        <v>0.32237413690612282</v>
      </c>
      <c r="E92" s="45">
        <f>'Tav42'!E92/'Tav42'!E$113*100</f>
        <v>0.29921526562411788</v>
      </c>
      <c r="F92" s="45">
        <f>'Tav42'!F92/'Tav42'!F$113*100</f>
        <v>0.36858519988658917</v>
      </c>
      <c r="G92" s="45">
        <f>'Tav42'!G92/'Tav42'!G$113*100</f>
        <v>0.33935726551639545</v>
      </c>
      <c r="H92" s="45">
        <f>'Tav42'!H92/'Tav42'!H$113*100</f>
        <v>0.32151006015349515</v>
      </c>
      <c r="I92" s="45">
        <f>'Tav42'!I92/'Tav42'!I$113*100</f>
        <v>0.30527446435637967</v>
      </c>
      <c r="J92" s="45">
        <f>'Tav42'!J92/'Tav42'!J$113*100</f>
        <v>0.34260218309298063</v>
      </c>
      <c r="K92" s="45">
        <f>'Tav42'!K92/'Tav42'!K$113*100</f>
        <v>0.42987425173757582</v>
      </c>
      <c r="L92" s="45">
        <f>'Tav42'!L92/'Tav42'!L$113*100</f>
        <v>0.42262519042704799</v>
      </c>
    </row>
    <row r="93" spans="1:12" x14ac:dyDescent="0.25">
      <c r="A93" s="377" t="s">
        <v>223</v>
      </c>
      <c r="B93" s="377">
        <v>9</v>
      </c>
      <c r="C93" s="45">
        <f>'Tav42'!C93/'Tav42'!C$113*100</f>
        <v>0.52943471234047301</v>
      </c>
      <c r="D93" s="45">
        <f>'Tav42'!D93/'Tav42'!D$113*100</f>
        <v>0.46641364488545434</v>
      </c>
      <c r="E93" s="45">
        <f>'Tav42'!E93/'Tav42'!E$113*100</f>
        <v>0.46575961158471185</v>
      </c>
      <c r="F93" s="45">
        <f>'Tav42'!F93/'Tav42'!F$113*100</f>
        <v>0.45718741139778846</v>
      </c>
      <c r="G93" s="45">
        <f>'Tav42'!G93/'Tav42'!G$113*100</f>
        <v>0.49881429389156917</v>
      </c>
      <c r="H93" s="45">
        <f>'Tav42'!H93/'Tav42'!H$113*100</f>
        <v>0.48745073636175068</v>
      </c>
      <c r="I93" s="45">
        <f>'Tav42'!I93/'Tav42'!I$113*100</f>
        <v>0.35050031092769518</v>
      </c>
      <c r="J93" s="45">
        <f>'Tav42'!J93/'Tav42'!J$113*100</f>
        <v>0.37447215361325792</v>
      </c>
      <c r="K93" s="45">
        <f>'Tav42'!K93/'Tav42'!K$113*100</f>
        <v>0.31336627696757863</v>
      </c>
      <c r="L93" s="45">
        <f>'Tav42'!L93/'Tav42'!L$113*100</f>
        <v>0.38331121922453193</v>
      </c>
    </row>
    <row r="94" spans="1:12" x14ac:dyDescent="0.25">
      <c r="A94" s="377" t="s">
        <v>222</v>
      </c>
      <c r="B94" s="377">
        <v>19</v>
      </c>
      <c r="C94" s="45">
        <f>'Tav42'!C94/'Tav42'!C$113*100</f>
        <v>0.86381453066077163</v>
      </c>
      <c r="D94" s="45">
        <f>'Tav42'!D94/'Tav42'!D$113*100</f>
        <v>0.71562485710366275</v>
      </c>
      <c r="E94" s="45">
        <f>'Tav42'!E94/'Tav42'!E$113*100</f>
        <v>0.6972280246146898</v>
      </c>
      <c r="F94" s="45">
        <f>'Tav42'!F94/'Tav42'!F$113*100</f>
        <v>0.652112276722427</v>
      </c>
      <c r="G94" s="45">
        <f>'Tav42'!G94/'Tav42'!G$113*100</f>
        <v>0.72777823207130599</v>
      </c>
      <c r="H94" s="45">
        <f>'Tav42'!H94/'Tav42'!H$113*100</f>
        <v>0.70006222775357807</v>
      </c>
      <c r="I94" s="45">
        <f>'Tav42'!I94/'Tav42'!I$113*100</f>
        <v>0.6557747752840748</v>
      </c>
      <c r="J94" s="45">
        <f>'Tav42'!J94/'Tav42'!J$113*100</f>
        <v>0.62943191777547602</v>
      </c>
      <c r="K94" s="45">
        <f>'Tav42'!K94/'Tav42'!K$113*100</f>
        <v>1.1208870676148004</v>
      </c>
      <c r="L94" s="45">
        <f>'Tav42'!L94/'Tav42'!L$113*100</f>
        <v>1.2138188608776845</v>
      </c>
    </row>
    <row r="95" spans="1:12" x14ac:dyDescent="0.25">
      <c r="A95" s="377" t="s">
        <v>221</v>
      </c>
      <c r="B95" s="377">
        <v>3</v>
      </c>
      <c r="C95" s="45">
        <f>'Tav42'!C95/'Tav42'!C$113*100</f>
        <v>0.14489792127212944</v>
      </c>
      <c r="D95" s="45">
        <f>'Tav42'!D95/'Tav42'!D$113*100</f>
        <v>0.12117609401435822</v>
      </c>
      <c r="E95" s="45">
        <f>'Tav42'!E95/'Tav42'!E$113*100</f>
        <v>0.12420256308925649</v>
      </c>
      <c r="F95" s="45">
        <f>'Tav42'!F95/'Tav42'!F$113*100</f>
        <v>0.14885171533881486</v>
      </c>
      <c r="G95" s="45">
        <f>'Tav42'!G95/'Tav42'!G$113*100</f>
        <v>0.10630468558344919</v>
      </c>
      <c r="H95" s="45">
        <f>'Tav42'!H95/'Tav42'!H$113*100</f>
        <v>6.7413399709603819E-2</v>
      </c>
      <c r="I95" s="45">
        <f>'Tav42'!I95/'Tav42'!I$113*100</f>
        <v>7.9145231499802141E-2</v>
      </c>
      <c r="J95" s="45">
        <f>'Tav42'!J95/'Tav42'!J$113*100</f>
        <v>7.9674926300693172E-2</v>
      </c>
      <c r="K95" s="45">
        <f>'Tav42'!K95/'Tav42'!K$113*100</f>
        <v>6.4280261942067415E-2</v>
      </c>
      <c r="L95" s="45">
        <f>'Tav42'!L95/'Tav42'!L$113*100</f>
        <v>5.4056710403459628E-2</v>
      </c>
    </row>
    <row r="96" spans="1:12" x14ac:dyDescent="0.25">
      <c r="A96" s="377" t="s">
        <v>220</v>
      </c>
      <c r="B96" s="377">
        <v>16</v>
      </c>
      <c r="C96" s="45">
        <f>'Tav42'!C96/'Tav42'!C$113*100</f>
        <v>1.4359755531199494</v>
      </c>
      <c r="D96" s="45">
        <f>'Tav42'!D96/'Tav42'!D$113*100</f>
        <v>1.4495404453793039</v>
      </c>
      <c r="E96" s="45">
        <f>'Tav42'!E96/'Tav42'!E$113*100</f>
        <v>1.5130130412691245</v>
      </c>
      <c r="F96" s="45">
        <f>'Tav42'!F96/'Tav42'!F$113*100</f>
        <v>1.4070031187978453</v>
      </c>
      <c r="G96" s="45">
        <f>'Tav42'!G96/'Tav42'!G$113*100</f>
        <v>1.3083653610270667</v>
      </c>
      <c r="H96" s="45">
        <f>'Tav42'!H96/'Tav42'!H$113*100</f>
        <v>1.2756689483509644</v>
      </c>
      <c r="I96" s="45">
        <f>'Tav42'!I96/'Tav42'!I$113*100</f>
        <v>1.4472270902820963</v>
      </c>
      <c r="J96" s="45">
        <f>'Tav42'!J96/'Tav42'!J$113*100</f>
        <v>1.5934985260138634</v>
      </c>
      <c r="K96" s="45">
        <f>'Tav42'!K96/'Tav42'!K$113*100</f>
        <v>1.1690972640713511</v>
      </c>
      <c r="L96" s="45">
        <f>'Tav42'!L96/'Tav42'!L$113*100</f>
        <v>1.0319917440660475</v>
      </c>
    </row>
    <row r="97" spans="1:12" x14ac:dyDescent="0.25">
      <c r="A97" s="377" t="s">
        <v>219</v>
      </c>
      <c r="B97" s="377">
        <v>13</v>
      </c>
      <c r="C97" s="45">
        <f>'Tav42'!C97/'Tav42'!C$113*100</f>
        <v>1.0681577529676209</v>
      </c>
      <c r="D97" s="45">
        <f>'Tav42'!D97/'Tav42'!D$113*100</f>
        <v>1.0311399698202934</v>
      </c>
      <c r="E97" s="45">
        <f>'Tav42'!E97/'Tav42'!E$113*100</f>
        <v>0.92305086659515612</v>
      </c>
      <c r="F97" s="45">
        <f>'Tav42'!F97/'Tav42'!F$113*100</f>
        <v>1.0100652112276722</v>
      </c>
      <c r="G97" s="45">
        <f>'Tav42'!G97/'Tav42'!G$113*100</f>
        <v>0.9444762449914138</v>
      </c>
      <c r="H97" s="45">
        <f>'Tav42'!H97/'Tav42'!H$113*100</f>
        <v>0.9282306575399295</v>
      </c>
      <c r="I97" s="45">
        <f>'Tav42'!I97/'Tav42'!I$113*100</f>
        <v>0.97800893210469775</v>
      </c>
      <c r="J97" s="45">
        <f>'Tav42'!J97/'Tav42'!J$113*100</f>
        <v>0.8445542187873476</v>
      </c>
      <c r="K97" s="45">
        <f>'Tav42'!K97/'Tav42'!K$113*100</f>
        <v>0.68297778313446633</v>
      </c>
      <c r="L97" s="45">
        <f>'Tav42'!L97/'Tav42'!L$113*100</f>
        <v>0.62902353924025745</v>
      </c>
    </row>
    <row r="98" spans="1:12" x14ac:dyDescent="0.25">
      <c r="A98" s="377" t="s">
        <v>218</v>
      </c>
      <c r="B98" s="377">
        <v>10</v>
      </c>
      <c r="C98" s="45">
        <f>'Tav42'!C98/'Tav42'!C$113*100</f>
        <v>0.72077427504597724</v>
      </c>
      <c r="D98" s="45">
        <f>'Tav42'!D98/'Tav42'!D$113*100</f>
        <v>0.66761168777721891</v>
      </c>
      <c r="E98" s="45">
        <f>'Tav42'!E98/'Tav42'!E$113*100</f>
        <v>0.66053181279286399</v>
      </c>
      <c r="F98" s="45">
        <f>'Tav42'!F98/'Tav42'!F$113*100</f>
        <v>0.64502409980153108</v>
      </c>
      <c r="G98" s="45">
        <f>'Tav42'!G98/'Tav42'!G$113*100</f>
        <v>0.52334614441082672</v>
      </c>
      <c r="H98" s="45">
        <f>'Tav42'!H98/'Tav42'!H$113*100</f>
        <v>0.49263638249325864</v>
      </c>
      <c r="I98" s="45">
        <f>'Tav42'!I98/'Tav42'!I$113*100</f>
        <v>0.39007292667759624</v>
      </c>
      <c r="J98" s="45">
        <f>'Tav42'!J98/'Tav42'!J$113*100</f>
        <v>0.23105728627201019</v>
      </c>
      <c r="K98" s="45">
        <f>'Tav42'!K98/'Tav42'!K$113*100</f>
        <v>0.32541882608171629</v>
      </c>
      <c r="L98" s="45">
        <f>'Tav42'!L98/'Tav42'!L$113*100</f>
        <v>0.32925450882107232</v>
      </c>
    </row>
    <row r="99" spans="1:12" x14ac:dyDescent="0.25">
      <c r="A99" s="377" t="s">
        <v>217</v>
      </c>
      <c r="B99" s="377">
        <v>1</v>
      </c>
      <c r="C99" s="45">
        <f>'Tav42'!C99/'Tav42'!C$113*100</f>
        <v>2.5858705950103098</v>
      </c>
      <c r="D99" s="45">
        <f>'Tav42'!D99/'Tav42'!D$113*100</f>
        <v>2.6818784580913619</v>
      </c>
      <c r="E99" s="45">
        <f>'Tav42'!E99/'Tav42'!E$113*100</f>
        <v>2.4699373341613504</v>
      </c>
      <c r="F99" s="45">
        <f>'Tav42'!F99/'Tav42'!F$113*100</f>
        <v>2.0024099801531046</v>
      </c>
      <c r="G99" s="45">
        <f>'Tav42'!G99/'Tav42'!G$113*100</f>
        <v>1.737672745114073</v>
      </c>
      <c r="H99" s="45">
        <f>'Tav42'!H99/'Tav42'!H$113*100</f>
        <v>1.6957062850031113</v>
      </c>
      <c r="I99" s="45">
        <f>'Tav42'!I99/'Tav42'!I$113*100</f>
        <v>1.7468483238170616</v>
      </c>
      <c r="J99" s="45">
        <f>'Tav42'!J99/'Tav42'!J$113*100</f>
        <v>1.7289459007250418</v>
      </c>
      <c r="K99" s="45">
        <f>'Tav42'!K99/'Tav42'!K$113*100</f>
        <v>3.7804829054678399</v>
      </c>
      <c r="L99" s="45">
        <f>'Tav42'!L99/'Tav42'!L$113*100</f>
        <v>3.7741412354415451</v>
      </c>
    </row>
    <row r="100" spans="1:12" x14ac:dyDescent="0.25">
      <c r="A100" s="377" t="s">
        <v>216</v>
      </c>
      <c r="B100" s="377">
        <v>19</v>
      </c>
      <c r="C100" s="45">
        <f>'Tav42'!C100/'Tav42'!C$113*100</f>
        <v>0.67619029926993746</v>
      </c>
      <c r="D100" s="45">
        <f>'Tav42'!D100/'Tav42'!D$113*100</f>
        <v>0.63560290822625631</v>
      </c>
      <c r="E100" s="45">
        <f>'Tav42'!E100/'Tav42'!E$113*100</f>
        <v>0.70569638118895728</v>
      </c>
      <c r="F100" s="45">
        <f>'Tav42'!F100/'Tav42'!F$113*100</f>
        <v>0.58831868443436341</v>
      </c>
      <c r="G100" s="45">
        <f>'Tav42'!G100/'Tav42'!G$113*100</f>
        <v>0.63373947174748557</v>
      </c>
      <c r="H100" s="45">
        <f>'Tav42'!H100/'Tav42'!H$113*100</f>
        <v>0.58597801286040241</v>
      </c>
      <c r="I100" s="45">
        <f>'Tav42'!I100/'Tav42'!I$113*100</f>
        <v>0.57097631296285822</v>
      </c>
      <c r="J100" s="45">
        <f>'Tav42'!J100/'Tav42'!J$113*100</f>
        <v>0.56569197673492155</v>
      </c>
      <c r="K100" s="45">
        <f>'Tav42'!K100/'Tav42'!K$113*100</f>
        <v>0.89992366718894368</v>
      </c>
      <c r="L100" s="45">
        <f>'Tav42'!L100/'Tav42'!L$113*100</f>
        <v>0.75187969924812026</v>
      </c>
    </row>
    <row r="101" spans="1:12" x14ac:dyDescent="0.25">
      <c r="A101" s="377" t="s">
        <v>4</v>
      </c>
      <c r="B101" s="377">
        <v>4</v>
      </c>
      <c r="C101" s="45">
        <f>'Tav42'!C101/'Tav42'!C$113*100</f>
        <v>0.38453679106834349</v>
      </c>
      <c r="D101" s="45">
        <f>'Tav42'!D101/'Tav42'!D$113*100</f>
        <v>0.37038730623256666</v>
      </c>
      <c r="E101" s="45">
        <f>'Tav42'!E101/'Tav42'!E$113*100</f>
        <v>0.34720261954496701</v>
      </c>
      <c r="F101" s="45">
        <f>'Tav42'!F101/'Tav42'!F$113*100</f>
        <v>0.38984973064927697</v>
      </c>
      <c r="G101" s="45">
        <f>'Tav42'!G101/'Tav42'!G$113*100</f>
        <v>0.30664813149071879</v>
      </c>
      <c r="H101" s="45">
        <f>'Tav42'!H101/'Tav42'!H$113*100</f>
        <v>0.27483924496992324</v>
      </c>
      <c r="I101" s="45">
        <f>'Tav42'!I101/'Tav42'!I$113*100</f>
        <v>0.22612923285657754</v>
      </c>
      <c r="J101" s="45">
        <f>'Tav42'!J101/'Tav42'!J$113*100</f>
        <v>0.23902477890207952</v>
      </c>
      <c r="K101" s="45">
        <f>'Tav42'!K101/'Tav42'!K$113*100</f>
        <v>0.29729621148206181</v>
      </c>
      <c r="L101" s="45">
        <f>'Tav42'!L101/'Tav42'!L$113*100</f>
        <v>0.28502629121824169</v>
      </c>
    </row>
    <row r="102" spans="1:12" x14ac:dyDescent="0.25">
      <c r="A102" s="377" t="s">
        <v>215</v>
      </c>
      <c r="B102" s="377">
        <v>5</v>
      </c>
      <c r="C102" s="45">
        <f>'Tav42'!C102/'Tav42'!C$113*100</f>
        <v>0.778361910423362</v>
      </c>
      <c r="D102" s="45">
        <f>'Tav42'!D102/'Tav42'!D$113*100</f>
        <v>0.79793314737756638</v>
      </c>
      <c r="E102" s="45">
        <f>'Tav42'!E102/'Tav42'!E$113*100</f>
        <v>0.70569638118895728</v>
      </c>
      <c r="F102" s="45">
        <f>'Tav42'!F102/'Tav42'!F$113*100</f>
        <v>0.64502409980153108</v>
      </c>
      <c r="G102" s="45">
        <f>'Tav42'!G102/'Tav42'!G$113*100</f>
        <v>0.58467577070897048</v>
      </c>
      <c r="H102" s="45">
        <f>'Tav42'!H102/'Tav42'!H$113*100</f>
        <v>0.57042107446587842</v>
      </c>
      <c r="I102" s="45">
        <f>'Tav42'!I102/'Tav42'!I$113*100</f>
        <v>0.65012154446266046</v>
      </c>
      <c r="J102" s="45">
        <f>'Tav42'!J102/'Tav42'!J$113*100</f>
        <v>0.51788702095450556</v>
      </c>
      <c r="K102" s="45">
        <f>'Tav42'!K102/'Tav42'!K$113*100</f>
        <v>0.76332811056205052</v>
      </c>
      <c r="L102" s="45">
        <f>'Tav42'!L102/'Tav42'!L$113*100</f>
        <v>0.74205120644749134</v>
      </c>
    </row>
    <row r="103" spans="1:12" x14ac:dyDescent="0.25">
      <c r="A103" s="377" t="s">
        <v>214</v>
      </c>
      <c r="B103" s="377">
        <v>6</v>
      </c>
      <c r="C103" s="45">
        <f>'Tav42'!C103/'Tav42'!C$113*100</f>
        <v>0.1077446081254296</v>
      </c>
      <c r="D103" s="45">
        <f>'Tav42'!D103/'Tav42'!D$113*100</f>
        <v>0.13489414239334219</v>
      </c>
      <c r="E103" s="45">
        <f>'Tav42'!E103/'Tav42'!E$113*100</f>
        <v>0.14960763281205894</v>
      </c>
      <c r="F103" s="45">
        <f>'Tav42'!F103/'Tav42'!F$113*100</f>
        <v>0.16657215764105471</v>
      </c>
      <c r="G103" s="45">
        <f>'Tav42'!G103/'Tav42'!G$113*100</f>
        <v>0.15127974486875462</v>
      </c>
      <c r="H103" s="45">
        <f>'Tav42'!H103/'Tav42'!H$113*100</f>
        <v>0.14519809168222361</v>
      </c>
      <c r="I103" s="45">
        <f>'Tav42'!I103/'Tav42'!I$113*100</f>
        <v>0.14698400135677539</v>
      </c>
      <c r="J103" s="45">
        <f>'Tav42'!J103/'Tav42'!J$113*100</f>
        <v>5.5772448410485224E-2</v>
      </c>
      <c r="K103" s="45">
        <f>'Tav42'!K103/'Tav42'!K$113*100</f>
        <v>0.18078823671206459</v>
      </c>
      <c r="L103" s="45">
        <f>'Tav42'!L103/'Tav42'!L$113*100</f>
        <v>0.18674136321195145</v>
      </c>
    </row>
    <row r="104" spans="1:12" x14ac:dyDescent="0.25">
      <c r="A104" s="377" t="s">
        <v>213</v>
      </c>
      <c r="B104" s="377">
        <v>6</v>
      </c>
      <c r="C104" s="45">
        <f>'Tav42'!C104/'Tav42'!C$113*100</f>
        <v>0.34738347792164365</v>
      </c>
      <c r="D104" s="45">
        <f>'Tav42'!D104/'Tav42'!D$113*100</f>
        <v>0.34752389226759339</v>
      </c>
      <c r="E104" s="45">
        <f>'Tav42'!E104/'Tav42'!E$113*100</f>
        <v>0.39518997346581608</v>
      </c>
      <c r="F104" s="45">
        <f>'Tav42'!F104/'Tav42'!F$113*100</f>
        <v>0.37212928834703712</v>
      </c>
      <c r="G104" s="45">
        <f>'Tav42'!G104/'Tav42'!G$113*100</f>
        <v>0.34344590726960506</v>
      </c>
      <c r="H104" s="45">
        <f>'Tav42'!H104/'Tav42'!H$113*100</f>
        <v>0.2592823065753993</v>
      </c>
      <c r="I104" s="45">
        <f>'Tav42'!I104/'Tav42'!I$113*100</f>
        <v>0.32223415682062301</v>
      </c>
      <c r="J104" s="45">
        <f>'Tav42'!J104/'Tav42'!J$113*100</f>
        <v>0.31073221257270339</v>
      </c>
      <c r="K104" s="45">
        <f>'Tav42'!K104/'Tav42'!K$113*100</f>
        <v>0.37764653890964606</v>
      </c>
      <c r="L104" s="45">
        <f>'Tav42'!L104/'Tav42'!L$113*100</f>
        <v>0.32925450882107232</v>
      </c>
    </row>
    <row r="105" spans="1:12" x14ac:dyDescent="0.25">
      <c r="A105" s="377" t="s">
        <v>212</v>
      </c>
      <c r="B105" s="377">
        <v>3</v>
      </c>
      <c r="C105" s="45">
        <f>'Tav42'!C105/'Tav42'!C$113*100</f>
        <v>1.0087124519329012</v>
      </c>
      <c r="D105" s="45">
        <f>'Tav42'!D105/'Tav42'!D$113*100</f>
        <v>0.97169509351136307</v>
      </c>
      <c r="E105" s="45">
        <f>'Tav42'!E105/'Tav42'!E$113*100</f>
        <v>0.85812679952577198</v>
      </c>
      <c r="F105" s="45">
        <f>'Tav42'!F105/'Tav42'!F$113*100</f>
        <v>0.84703714204706559</v>
      </c>
      <c r="G105" s="45">
        <f>'Tav42'!G105/'Tav42'!G$113*100</f>
        <v>0.82999427590154562</v>
      </c>
      <c r="H105" s="45">
        <f>'Tav42'!H105/'Tav42'!H$113*100</f>
        <v>0.79340385812072189</v>
      </c>
      <c r="I105" s="45">
        <f>'Tav42'!I105/'Tav42'!I$113*100</f>
        <v>0.89886370060489573</v>
      </c>
      <c r="J105" s="45">
        <f>'Tav42'!J105/'Tav42'!J$113*100</f>
        <v>0.78878177037686237</v>
      </c>
      <c r="K105" s="45">
        <f>'Tav42'!K105/'Tav42'!K$113*100</f>
        <v>0.85974850347515164</v>
      </c>
      <c r="L105" s="45">
        <f>'Tav42'!L105/'Tav42'!L$113*100</f>
        <v>1.0467344832669911</v>
      </c>
    </row>
    <row r="106" spans="1:12" x14ac:dyDescent="0.25">
      <c r="A106" s="377" t="s">
        <v>211</v>
      </c>
      <c r="B106" s="377">
        <v>5</v>
      </c>
      <c r="C106" s="45">
        <f>'Tav42'!C106/'Tav42'!C$113*100</f>
        <v>0.93626349129683639</v>
      </c>
      <c r="D106" s="45">
        <f>'Tav42'!D106/'Tav42'!D$113*100</f>
        <v>0.89395948603045416</v>
      </c>
      <c r="E106" s="45">
        <f>'Tav42'!E106/'Tav42'!E$113*100</f>
        <v>0.83554451532772533</v>
      </c>
      <c r="F106" s="45">
        <f>'Tav42'!F106/'Tav42'!F$113*100</f>
        <v>0.87538984973064926</v>
      </c>
      <c r="G106" s="45">
        <f>'Tav42'!G106/'Tav42'!G$113*100</f>
        <v>0.76048736609698253</v>
      </c>
      <c r="H106" s="45">
        <f>'Tav42'!H106/'Tav42'!H$113*100</f>
        <v>0.89193113461937357</v>
      </c>
      <c r="I106" s="45">
        <f>'Tav42'!I106/'Tav42'!I$113*100</f>
        <v>0.68404092939114702</v>
      </c>
      <c r="J106" s="45">
        <f>'Tav42'!J106/'Tav42'!J$113*100</f>
        <v>0.65333439566568396</v>
      </c>
      <c r="K106" s="45">
        <f>'Tav42'!K106/'Tav42'!K$113*100</f>
        <v>0.82359085613273875</v>
      </c>
      <c r="L106" s="45">
        <f>'Tav42'!L106/'Tav42'!L$113*100</f>
        <v>0.70273723524497522</v>
      </c>
    </row>
    <row r="107" spans="1:12" x14ac:dyDescent="0.25">
      <c r="A107" s="377" t="s">
        <v>210</v>
      </c>
      <c r="B107" s="377">
        <v>1</v>
      </c>
      <c r="C107" s="45">
        <f>'Tav42'!C107/'Tav42'!C$113*100</f>
        <v>0.18205123441882928</v>
      </c>
      <c r="D107" s="45">
        <f>'Tav42'!D107/'Tav42'!D$113*100</f>
        <v>0.17604828753029403</v>
      </c>
      <c r="E107" s="45">
        <f>'Tav42'!E107/'Tav42'!E$113*100</f>
        <v>0.18912663015864056</v>
      </c>
      <c r="F107" s="45">
        <f>'Tav42'!F107/'Tav42'!F$113*100</f>
        <v>0.16657215764105471</v>
      </c>
      <c r="G107" s="45">
        <f>'Tav42'!G107/'Tav42'!G$113*100</f>
        <v>0.14719110311554501</v>
      </c>
      <c r="H107" s="45">
        <f>'Tav42'!H107/'Tav42'!H$113*100</f>
        <v>0.18149761460277952</v>
      </c>
      <c r="I107" s="45">
        <f>'Tav42'!I107/'Tav42'!I$113*100</f>
        <v>0.10741138560687433</v>
      </c>
      <c r="J107" s="45">
        <f>'Tav42'!J107/'Tav42'!J$113*100</f>
        <v>8.7642418930762495E-2</v>
      </c>
      <c r="K107" s="45">
        <f>'Tav42'!K107/'Tav42'!K$113*100</f>
        <v>0.13659555662689327</v>
      </c>
      <c r="L107" s="45">
        <f>'Tav42'!L107/'Tav42'!L$113*100</f>
        <v>0.17199862401100791</v>
      </c>
    </row>
    <row r="108" spans="1:12" x14ac:dyDescent="0.25">
      <c r="A108" s="377" t="s">
        <v>209</v>
      </c>
      <c r="B108" s="377">
        <v>1</v>
      </c>
      <c r="C108" s="45">
        <f>'Tav42'!C108/'Tav42'!C$113*100</f>
        <v>0.12817893035611452</v>
      </c>
      <c r="D108" s="45">
        <f>'Tav42'!D108/'Tav42'!D$113*100</f>
        <v>0.15318487356532079</v>
      </c>
      <c r="E108" s="45">
        <f>'Tav42'!E108/'Tav42'!E$113*100</f>
        <v>0.11855699203974482</v>
      </c>
      <c r="F108" s="45">
        <f>'Tav42'!F108/'Tav42'!F$113*100</f>
        <v>0.1453076268783669</v>
      </c>
      <c r="G108" s="45">
        <f>'Tav42'!G108/'Tav42'!G$113*100</f>
        <v>0.13492517785591626</v>
      </c>
      <c r="H108" s="45">
        <f>'Tav42'!H108/'Tav42'!H$113*100</f>
        <v>0.10889856876166772</v>
      </c>
      <c r="I108" s="45">
        <f>'Tav42'!I108/'Tav42'!I$113*100</f>
        <v>0.14698400135677539</v>
      </c>
      <c r="J108" s="45">
        <f>'Tav42'!J108/'Tav42'!J$113*100</f>
        <v>0.11154489682097045</v>
      </c>
      <c r="K108" s="45">
        <f>'Tav42'!K108/'Tav42'!K$113*100</f>
        <v>0.22899843316861518</v>
      </c>
      <c r="L108" s="45">
        <f>'Tav42'!L108/'Tav42'!L$113*100</f>
        <v>0.29485478401887072</v>
      </c>
    </row>
    <row r="109" spans="1:12" x14ac:dyDescent="0.25">
      <c r="A109" s="377" t="s">
        <v>208</v>
      </c>
      <c r="B109" s="377">
        <v>5</v>
      </c>
      <c r="C109" s="45">
        <f>'Tav42'!C109/'Tav42'!C$113*100</f>
        <v>0.85824153368876666</v>
      </c>
      <c r="D109" s="45">
        <f>'Tav42'!D109/'Tav42'!D$113*100</f>
        <v>0.77506973341259322</v>
      </c>
      <c r="E109" s="45">
        <f>'Tav42'!E109/'Tav42'!E$113*100</f>
        <v>0.72827866538700392</v>
      </c>
      <c r="F109" s="45">
        <f>'Tav42'!F109/'Tav42'!F$113*100</f>
        <v>0.71944995747093854</v>
      </c>
      <c r="G109" s="45">
        <f>'Tav42'!G109/'Tav42'!G$113*100</f>
        <v>0.78501921661624008</v>
      </c>
      <c r="H109" s="45">
        <f>'Tav42'!H109/'Tav42'!H$113*100</f>
        <v>0.78821821198921393</v>
      </c>
      <c r="I109" s="45">
        <f>'Tav42'!I109/'Tav42'!I$113*100</f>
        <v>0.63881508281983146</v>
      </c>
      <c r="J109" s="45">
        <f>'Tav42'!J109/'Tav42'!J$113*100</f>
        <v>0.67723687355589191</v>
      </c>
      <c r="K109" s="45">
        <f>'Tav42'!K109/'Tav42'!K$113*100</f>
        <v>0.82760837250411801</v>
      </c>
      <c r="L109" s="45">
        <f>'Tav42'!L109/'Tav42'!L$113*100</f>
        <v>0.77153668484937832</v>
      </c>
    </row>
    <row r="110" spans="1:12" x14ac:dyDescent="0.25">
      <c r="A110" s="377" t="s">
        <v>207</v>
      </c>
      <c r="B110" s="377">
        <v>18</v>
      </c>
      <c r="C110" s="45">
        <f>'Tav42'!C110/'Tav42'!C$113*100</f>
        <v>0.39939811632702349</v>
      </c>
      <c r="D110" s="45">
        <f>'Tav42'!D110/'Tav42'!D$113*100</f>
        <v>0.39553706159403723</v>
      </c>
      <c r="E110" s="45">
        <f>'Tav42'!E110/'Tav42'!E$113*100</f>
        <v>0.44317732738666515</v>
      </c>
      <c r="F110" s="45">
        <f>'Tav42'!F110/'Tav42'!F$113*100</f>
        <v>0.52806918060674801</v>
      </c>
      <c r="G110" s="45">
        <f>'Tav42'!G110/'Tav42'!G$113*100</f>
        <v>0.49063701038515006</v>
      </c>
      <c r="H110" s="45">
        <f>'Tav42'!H110/'Tav42'!H$113*100</f>
        <v>0.59116365899191037</v>
      </c>
      <c r="I110" s="45">
        <f>'Tav42'!I110/'Tav42'!I$113*100</f>
        <v>0.70665385267680481</v>
      </c>
      <c r="J110" s="45">
        <f>'Tav42'!J110/'Tav42'!J$113*100</f>
        <v>0.68520436618596126</v>
      </c>
      <c r="K110" s="45">
        <f>'Tav42'!K110/'Tav42'!K$113*100</f>
        <v>0.41782170262343815</v>
      </c>
      <c r="L110" s="45">
        <f>'Tav42'!L110/'Tav42'!L$113*100</f>
        <v>0.61428080003931396</v>
      </c>
    </row>
    <row r="111" spans="1:12" x14ac:dyDescent="0.25">
      <c r="A111" s="377" t="s">
        <v>206</v>
      </c>
      <c r="B111" s="377">
        <v>5</v>
      </c>
      <c r="C111" s="45">
        <f>'Tav42'!C111/'Tav42'!C$113*100</f>
        <v>0.76350058516468211</v>
      </c>
      <c r="D111" s="45">
        <f>'Tav42'!D111/'Tav42'!D$113*100</f>
        <v>0.67447071196671082</v>
      </c>
      <c r="E111" s="45">
        <f>'Tav42'!E111/'Tav42'!E$113*100</f>
        <v>0.6577090272681082</v>
      </c>
      <c r="F111" s="45">
        <f>'Tav42'!F111/'Tav42'!F$113*100</f>
        <v>0.70172951516869864</v>
      </c>
      <c r="G111" s="45">
        <f>'Tav42'!G111/'Tav42'!G$113*100</f>
        <v>0.57649848720255137</v>
      </c>
      <c r="H111" s="45">
        <f>'Tav42'!H111/'Tav42'!H$113*100</f>
        <v>0.43559427504667086</v>
      </c>
      <c r="I111" s="45">
        <f>'Tav42'!I111/'Tav42'!I$113*100</f>
        <v>0.50879077392729943</v>
      </c>
      <c r="J111" s="45">
        <f>'Tav42'!J111/'Tav42'!J$113*100</f>
        <v>0.4461795872838818</v>
      </c>
      <c r="K111" s="45">
        <f>'Tav42'!K111/'Tav42'!K$113*100</f>
        <v>0.65485516853481185</v>
      </c>
      <c r="L111" s="45">
        <f>'Tav42'!L111/'Tav42'!L$113*100</f>
        <v>0.71747997444591871</v>
      </c>
    </row>
    <row r="112" spans="1:12" x14ac:dyDescent="0.25">
      <c r="A112" s="377" t="s">
        <v>205</v>
      </c>
      <c r="B112" s="377">
        <v>12</v>
      </c>
      <c r="C112" s="45">
        <f>'Tav42'!C112/'Tav42'!C$113*100</f>
        <v>0.62417566086455756</v>
      </c>
      <c r="D112" s="45">
        <f>'Tav42'!D112/'Tav42'!D$113*100</f>
        <v>0.50528144862590885</v>
      </c>
      <c r="E112" s="45">
        <f>'Tav42'!E112/'Tav42'!E$113*100</f>
        <v>0.49963303788178176</v>
      </c>
      <c r="F112" s="45">
        <f>'Tav42'!F112/'Tav42'!F$113*100</f>
        <v>0.48554011908137229</v>
      </c>
      <c r="G112" s="45">
        <f>'Tav42'!G112/'Tav42'!G$113*100</f>
        <v>0.78093057486303052</v>
      </c>
      <c r="H112" s="45">
        <f>'Tav42'!H112/'Tav42'!H$113*100</f>
        <v>0.91785936527691347</v>
      </c>
      <c r="I112" s="45">
        <f>'Tav42'!I112/'Tav42'!I$113*100</f>
        <v>0.72361354514104814</v>
      </c>
      <c r="J112" s="45">
        <f>'Tav42'!J112/'Tav42'!J$113*100</f>
        <v>0.39837463150346586</v>
      </c>
      <c r="K112" s="45">
        <f>'Tav42'!K112/'Tav42'!K$113*100</f>
        <v>0.34550640793861231</v>
      </c>
      <c r="L112" s="45">
        <f>'Tav42'!L112/'Tav42'!L$113*100</f>
        <v>0.36365423362327387</v>
      </c>
    </row>
    <row r="113" spans="1:12" ht="30" x14ac:dyDescent="0.25">
      <c r="A113" s="413" t="s">
        <v>324</v>
      </c>
      <c r="B113" s="663" t="s">
        <v>81</v>
      </c>
      <c r="C113" s="48">
        <f>'Tav42'!C113/'Tav42'!C$113*100</f>
        <v>100</v>
      </c>
      <c r="D113" s="48">
        <f>'Tav42'!D113/'Tav42'!D$113*100</f>
        <v>100</v>
      </c>
      <c r="E113" s="48">
        <f>'Tav42'!E113/'Tav42'!E$113*100</f>
        <v>100</v>
      </c>
      <c r="F113" s="48">
        <f>'Tav42'!F113/'Tav42'!F$113*100</f>
        <v>100</v>
      </c>
      <c r="G113" s="48">
        <f>'Tav42'!G113/'Tav42'!G$113*100</f>
        <v>100</v>
      </c>
      <c r="H113" s="48">
        <f>'Tav42'!H113/'Tav42'!H$113*100</f>
        <v>100</v>
      </c>
      <c r="I113" s="48">
        <f>'Tav42'!I113/'Tav42'!I$113*100</f>
        <v>100</v>
      </c>
      <c r="J113" s="48">
        <f>'Tav42'!J113/'Tav42'!J$113*100</f>
        <v>100</v>
      </c>
      <c r="K113" s="48">
        <f>'Tav42'!K113/'Tav42'!K$113*100</f>
        <v>100</v>
      </c>
      <c r="L113" s="48">
        <f>'Tav42'!L113/'Tav42'!L$113*100</f>
        <v>100</v>
      </c>
    </row>
    <row r="114" spans="1:12" x14ac:dyDescent="0.25">
      <c r="A114" s="308"/>
      <c r="B114" s="308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</row>
    <row r="115" spans="1:12" ht="6" customHeight="1" x14ac:dyDescent="0.25"/>
    <row r="116" spans="1:12" x14ac:dyDescent="0.25">
      <c r="A116" s="50" t="s">
        <v>534</v>
      </c>
    </row>
    <row r="117" spans="1:12" x14ac:dyDescent="0.25">
      <c r="A117" s="50" t="s">
        <v>340</v>
      </c>
    </row>
    <row r="118" spans="1:12" x14ac:dyDescent="0.25">
      <c r="A118" s="50" t="s">
        <v>530</v>
      </c>
    </row>
  </sheetData>
  <mergeCells count="4">
    <mergeCell ref="A4:A6"/>
    <mergeCell ref="B4:B6"/>
    <mergeCell ref="C4:L4"/>
    <mergeCell ref="C5:L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112" zoomScaleNormal="112" workbookViewId="0">
      <pane ySplit="2" topLeftCell="A3" activePane="bottomLeft" state="frozen"/>
      <selection activeCell="M17" sqref="M17"/>
      <selection pane="bottomLeft"/>
    </sheetView>
  </sheetViews>
  <sheetFormatPr defaultColWidth="8.85546875" defaultRowHeight="15" x14ac:dyDescent="0.25"/>
  <cols>
    <col min="1" max="1" width="16" style="324" customWidth="1"/>
    <col min="2" max="17" width="9" style="324" customWidth="1"/>
    <col min="18" max="16384" width="8.85546875" style="324"/>
  </cols>
  <sheetData>
    <row r="1" spans="1:18" x14ac:dyDescent="0.25">
      <c r="A1" s="324" t="s">
        <v>586</v>
      </c>
    </row>
    <row r="2" spans="1:18" x14ac:dyDescent="0.25">
      <c r="A2" s="319" t="s">
        <v>376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8" x14ac:dyDescent="0.25">
      <c r="A3" s="325"/>
      <c r="B3"/>
      <c r="C3"/>
      <c r="D3"/>
      <c r="E3"/>
      <c r="F3"/>
      <c r="G3"/>
      <c r="H3"/>
      <c r="I3"/>
      <c r="J3"/>
      <c r="K3"/>
      <c r="L3"/>
      <c r="M3"/>
      <c r="N3"/>
      <c r="O3"/>
      <c r="P3" s="325"/>
      <c r="Q3" s="325"/>
    </row>
    <row r="4" spans="1:18" x14ac:dyDescent="0.25">
      <c r="A4" s="726" t="s">
        <v>113</v>
      </c>
      <c r="B4" s="679" t="s">
        <v>166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721" t="s">
        <v>0</v>
      </c>
      <c r="Q4" s="721"/>
    </row>
    <row r="5" spans="1:18" x14ac:dyDescent="0.25">
      <c r="A5" s="727"/>
      <c r="B5" s="689" t="s">
        <v>168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721"/>
      <c r="Q5" s="721"/>
    </row>
    <row r="6" spans="1:18" x14ac:dyDescent="0.25">
      <c r="A6" s="727"/>
      <c r="B6" s="679">
        <v>1</v>
      </c>
      <c r="C6" s="679"/>
      <c r="D6" s="679">
        <v>2</v>
      </c>
      <c r="E6" s="679"/>
      <c r="F6" s="731" t="s">
        <v>153</v>
      </c>
      <c r="G6" s="731"/>
      <c r="H6" s="731" t="s">
        <v>152</v>
      </c>
      <c r="I6" s="731"/>
      <c r="J6" s="731" t="s">
        <v>151</v>
      </c>
      <c r="K6" s="731"/>
      <c r="L6" s="731" t="s">
        <v>150</v>
      </c>
      <c r="M6" s="731"/>
      <c r="N6" s="679" t="s">
        <v>149</v>
      </c>
      <c r="O6" s="679"/>
      <c r="P6" s="692"/>
      <c r="Q6" s="692"/>
    </row>
    <row r="7" spans="1:18" x14ac:dyDescent="0.25">
      <c r="A7" s="728"/>
      <c r="B7" s="287" t="s">
        <v>115</v>
      </c>
      <c r="C7" s="287" t="s">
        <v>116</v>
      </c>
      <c r="D7" s="287" t="s">
        <v>115</v>
      </c>
      <c r="E7" s="287" t="s">
        <v>116</v>
      </c>
      <c r="F7" s="287" t="s">
        <v>115</v>
      </c>
      <c r="G7" s="287" t="s">
        <v>116</v>
      </c>
      <c r="H7" s="287" t="s">
        <v>115</v>
      </c>
      <c r="I7" s="287" t="s">
        <v>116</v>
      </c>
      <c r="J7" s="287" t="s">
        <v>115</v>
      </c>
      <c r="K7" s="287" t="s">
        <v>116</v>
      </c>
      <c r="L7" s="287" t="s">
        <v>115</v>
      </c>
      <c r="M7" s="287" t="s">
        <v>116</v>
      </c>
      <c r="N7" s="287" t="s">
        <v>115</v>
      </c>
      <c r="O7" s="287" t="s">
        <v>116</v>
      </c>
      <c r="P7" s="287" t="s">
        <v>115</v>
      </c>
      <c r="Q7" s="287" t="s">
        <v>116</v>
      </c>
    </row>
    <row r="8" spans="1:18" x14ac:dyDescent="0.25">
      <c r="A8" s="327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</row>
    <row r="9" spans="1:18" x14ac:dyDescent="0.25">
      <c r="A9" s="329">
        <v>2013</v>
      </c>
      <c r="B9" s="138">
        <v>14526</v>
      </c>
      <c r="C9" s="349">
        <f>B9/$P9*100</f>
        <v>26.930920686714376</v>
      </c>
      <c r="D9" s="138">
        <v>7636</v>
      </c>
      <c r="E9" s="349">
        <f>D9/$P9*100</f>
        <v>14.156995068411879</v>
      </c>
      <c r="F9" s="138">
        <v>9179</v>
      </c>
      <c r="G9" s="349">
        <f>F9/$P9*100</f>
        <v>17.017686973933035</v>
      </c>
      <c r="H9" s="138">
        <v>5614</v>
      </c>
      <c r="I9" s="349">
        <f>H9/$P9*100</f>
        <v>10.408246505246765</v>
      </c>
      <c r="J9" s="138">
        <v>3820</v>
      </c>
      <c r="K9" s="349">
        <f>J9/$P9*100</f>
        <v>7.0822054951981901</v>
      </c>
      <c r="L9" s="138">
        <v>2651</v>
      </c>
      <c r="M9" s="349">
        <f>L9/$P9*100</f>
        <v>4.9149022952278543</v>
      </c>
      <c r="N9" s="138">
        <v>10512</v>
      </c>
      <c r="O9" s="349">
        <f>N9/$P9*100</f>
        <v>19.4890429752679</v>
      </c>
      <c r="P9" s="138">
        <v>53938</v>
      </c>
      <c r="Q9" s="322">
        <f>P9/$P9*100</f>
        <v>100</v>
      </c>
      <c r="R9"/>
    </row>
    <row r="10" spans="1:18" x14ac:dyDescent="0.25">
      <c r="A10" s="329">
        <v>2014</v>
      </c>
      <c r="B10" s="138">
        <v>12469</v>
      </c>
      <c r="C10" s="349">
        <f t="shared" ref="C10:E18" si="0">B10/$P10*100</f>
        <v>28.463487570479607</v>
      </c>
      <c r="D10" s="138">
        <v>6400</v>
      </c>
      <c r="E10" s="349">
        <f t="shared" si="0"/>
        <v>14.609537288561189</v>
      </c>
      <c r="F10" s="138">
        <v>7546</v>
      </c>
      <c r="G10" s="349">
        <f t="shared" ref="G10:I10" si="1">F10/$P10*100</f>
        <v>17.225557559294177</v>
      </c>
      <c r="H10" s="138">
        <v>4624</v>
      </c>
      <c r="I10" s="349">
        <f t="shared" si="1"/>
        <v>10.555390690985458</v>
      </c>
      <c r="J10" s="138">
        <v>2911</v>
      </c>
      <c r="K10" s="349">
        <f t="shared" ref="K10:M10" si="2">J10/$P10*100</f>
        <v>6.6450567260940039</v>
      </c>
      <c r="L10" s="138">
        <v>2192</v>
      </c>
      <c r="M10" s="349">
        <f t="shared" si="2"/>
        <v>5.0037665213322073</v>
      </c>
      <c r="N10" s="138">
        <v>7665</v>
      </c>
      <c r="O10" s="349">
        <f t="shared" ref="O10:Q10" si="3">N10/$P10*100</f>
        <v>17.497203643253361</v>
      </c>
      <c r="P10" s="138">
        <v>43807</v>
      </c>
      <c r="Q10" s="322">
        <f t="shared" si="3"/>
        <v>100</v>
      </c>
      <c r="R10"/>
    </row>
    <row r="11" spans="1:18" x14ac:dyDescent="0.25">
      <c r="A11" s="329">
        <v>2015</v>
      </c>
      <c r="B11" s="138">
        <v>10556</v>
      </c>
      <c r="C11" s="349">
        <f t="shared" si="0"/>
        <v>29.765395894428153</v>
      </c>
      <c r="D11" s="138">
        <v>5309</v>
      </c>
      <c r="E11" s="349">
        <f t="shared" si="0"/>
        <v>14.970110534626663</v>
      </c>
      <c r="F11" s="138">
        <v>6308</v>
      </c>
      <c r="G11" s="349">
        <f t="shared" ref="G11:I11" si="4">F11/$P11*100</f>
        <v>17.787051658019401</v>
      </c>
      <c r="H11" s="138">
        <v>3644</v>
      </c>
      <c r="I11" s="349">
        <f t="shared" si="4"/>
        <v>10.275208662305436</v>
      </c>
      <c r="J11" s="138">
        <v>2440</v>
      </c>
      <c r="K11" s="349">
        <f t="shared" ref="K11:M11" si="5">J11/$P11*100</f>
        <v>6.8802165576359124</v>
      </c>
      <c r="L11" s="138">
        <v>1699</v>
      </c>
      <c r="M11" s="349">
        <f t="shared" si="5"/>
        <v>4.7907737423866452</v>
      </c>
      <c r="N11" s="138">
        <v>5508</v>
      </c>
      <c r="O11" s="349">
        <f t="shared" ref="O11:Q11" si="6">N11/$P11*100</f>
        <v>15.53124295059779</v>
      </c>
      <c r="P11" s="138">
        <v>35464</v>
      </c>
      <c r="Q11" s="322">
        <f t="shared" si="6"/>
        <v>100</v>
      </c>
      <c r="R11"/>
    </row>
    <row r="12" spans="1:18" x14ac:dyDescent="0.25">
      <c r="A12" s="329">
        <v>2016</v>
      </c>
      <c r="B12" s="138">
        <v>8893</v>
      </c>
      <c r="C12" s="349">
        <f t="shared" si="0"/>
        <v>31.485218622765093</v>
      </c>
      <c r="D12" s="138">
        <v>4301</v>
      </c>
      <c r="E12" s="349">
        <f t="shared" si="0"/>
        <v>15.227473889183926</v>
      </c>
      <c r="F12" s="138">
        <v>4956</v>
      </c>
      <c r="G12" s="349">
        <f t="shared" ref="G12:I12" si="7">F12/$P12*100</f>
        <v>17.54646840148699</v>
      </c>
      <c r="H12" s="138">
        <v>2978</v>
      </c>
      <c r="I12" s="349">
        <f t="shared" si="7"/>
        <v>10.543459019295451</v>
      </c>
      <c r="J12" s="138">
        <v>1905</v>
      </c>
      <c r="K12" s="349">
        <f t="shared" ref="K12:M12" si="8">J12/$P12*100</f>
        <v>6.7445565586829526</v>
      </c>
      <c r="L12" s="138">
        <v>1265</v>
      </c>
      <c r="M12" s="349">
        <f t="shared" si="8"/>
        <v>4.4786687909364495</v>
      </c>
      <c r="N12" s="138">
        <v>3947</v>
      </c>
      <c r="O12" s="349">
        <f t="shared" ref="O12:Q12" si="9">N12/$P12*100</f>
        <v>13.974154717649142</v>
      </c>
      <c r="P12" s="138">
        <v>28245</v>
      </c>
      <c r="Q12" s="322">
        <f t="shared" si="9"/>
        <v>100</v>
      </c>
      <c r="R12"/>
    </row>
    <row r="13" spans="1:18" x14ac:dyDescent="0.25">
      <c r="A13" s="329">
        <v>2017</v>
      </c>
      <c r="B13" s="138">
        <v>7906</v>
      </c>
      <c r="C13" s="349">
        <f t="shared" si="0"/>
        <v>32.28388255951652</v>
      </c>
      <c r="D13" s="138">
        <v>3777</v>
      </c>
      <c r="E13" s="349">
        <f t="shared" si="0"/>
        <v>15.423251255665809</v>
      </c>
      <c r="F13" s="138">
        <v>4318</v>
      </c>
      <c r="G13" s="349">
        <f t="shared" ref="G13:I13" si="10">F13/$P13*100</f>
        <v>17.632406386540897</v>
      </c>
      <c r="H13" s="138">
        <v>2502</v>
      </c>
      <c r="I13" s="349">
        <f t="shared" si="10"/>
        <v>10.216832047041528</v>
      </c>
      <c r="J13" s="138">
        <v>1580</v>
      </c>
      <c r="K13" s="349">
        <f t="shared" ref="K13:M13" si="11">J13/$P13*100</f>
        <v>6.451876352648128</v>
      </c>
      <c r="L13" s="138">
        <v>1050</v>
      </c>
      <c r="M13" s="349">
        <f t="shared" si="11"/>
        <v>4.2876393482788187</v>
      </c>
      <c r="N13" s="138">
        <v>3356</v>
      </c>
      <c r="O13" s="349">
        <f t="shared" ref="O13:Q13" si="12">N13/$P13*100</f>
        <v>13.7041120503083</v>
      </c>
      <c r="P13" s="331">
        <v>24489</v>
      </c>
      <c r="Q13" s="322">
        <f t="shared" si="12"/>
        <v>100</v>
      </c>
      <c r="R13"/>
    </row>
    <row r="14" spans="1:18" x14ac:dyDescent="0.25">
      <c r="A14" s="328">
        <v>2018</v>
      </c>
      <c r="B14" s="10">
        <v>6917</v>
      </c>
      <c r="C14" s="349">
        <f t="shared" si="0"/>
        <v>32.633515757690127</v>
      </c>
      <c r="D14" s="10">
        <v>3285</v>
      </c>
      <c r="E14" s="25">
        <f t="shared" si="0"/>
        <v>15.498207208907342</v>
      </c>
      <c r="F14" s="10">
        <v>3916</v>
      </c>
      <c r="G14" s="25">
        <f t="shared" ref="G14:I14" si="13">F14/$P14*100</f>
        <v>18.475183996980562</v>
      </c>
      <c r="H14" s="10">
        <v>2126</v>
      </c>
      <c r="I14" s="25">
        <f t="shared" si="13"/>
        <v>10.030194376297414</v>
      </c>
      <c r="J14" s="10">
        <v>1263</v>
      </c>
      <c r="K14" s="25">
        <f t="shared" ref="K14:M14" si="14">J14/$P14*100</f>
        <v>5.9586714474429137</v>
      </c>
      <c r="L14" s="10">
        <v>942</v>
      </c>
      <c r="M14" s="25">
        <f t="shared" si="14"/>
        <v>4.4442347612757125</v>
      </c>
      <c r="N14" s="10">
        <v>2747</v>
      </c>
      <c r="O14" s="25">
        <f t="shared" ref="O14:Q14" si="15">N14/$P14*100</f>
        <v>12.959992451405924</v>
      </c>
      <c r="P14" s="10">
        <v>21196</v>
      </c>
      <c r="Q14" s="322">
        <f t="shared" si="15"/>
        <v>100</v>
      </c>
      <c r="R14"/>
    </row>
    <row r="15" spans="1:18" x14ac:dyDescent="0.25">
      <c r="A15" s="328">
        <v>2019</v>
      </c>
      <c r="B15" s="26">
        <v>6173</v>
      </c>
      <c r="C15" s="349">
        <f t="shared" si="0"/>
        <v>32.470674872442267</v>
      </c>
      <c r="D15" s="26">
        <v>2913</v>
      </c>
      <c r="E15" s="68">
        <f t="shared" si="0"/>
        <v>15.322707905949187</v>
      </c>
      <c r="F15" s="26">
        <v>3487</v>
      </c>
      <c r="G15" s="68">
        <f t="shared" ref="G15:I18" si="16">F15/$P15*100</f>
        <v>18.342012519067907</v>
      </c>
      <c r="H15" s="26">
        <v>1930</v>
      </c>
      <c r="I15" s="68">
        <f t="shared" si="16"/>
        <v>10.152017253169218</v>
      </c>
      <c r="J15" s="26">
        <v>1224</v>
      </c>
      <c r="K15" s="68">
        <f t="shared" ref="K15:M18" si="17">J15/$P15*100</f>
        <v>6.4383777812845198</v>
      </c>
      <c r="L15" s="26">
        <v>847</v>
      </c>
      <c r="M15" s="68">
        <f t="shared" si="17"/>
        <v>4.4553153437483566</v>
      </c>
      <c r="N15" s="26">
        <v>2437</v>
      </c>
      <c r="O15" s="68">
        <f t="shared" ref="O15:Q18" si="18">N15/$P15*100</f>
        <v>12.81889432433854</v>
      </c>
      <c r="P15" s="26">
        <v>19011</v>
      </c>
      <c r="Q15" s="371">
        <f t="shared" si="18"/>
        <v>100</v>
      </c>
      <c r="R15"/>
    </row>
    <row r="16" spans="1:18" s="419" customFormat="1" x14ac:dyDescent="0.25">
      <c r="A16" s="328">
        <v>2020</v>
      </c>
      <c r="B16" s="26">
        <v>4522</v>
      </c>
      <c r="C16" s="349">
        <f t="shared" si="0"/>
        <v>35.514018691588781</v>
      </c>
      <c r="D16" s="26">
        <v>2329</v>
      </c>
      <c r="E16" s="68">
        <f t="shared" si="0"/>
        <v>18.291054739652871</v>
      </c>
      <c r="F16" s="26">
        <v>2491</v>
      </c>
      <c r="G16" s="68">
        <f t="shared" si="16"/>
        <v>19.563339354433364</v>
      </c>
      <c r="H16" s="26">
        <v>1321</v>
      </c>
      <c r="I16" s="68">
        <f t="shared" si="16"/>
        <v>10.374617136574257</v>
      </c>
      <c r="J16" s="26">
        <v>750</v>
      </c>
      <c r="K16" s="68">
        <f t="shared" si="17"/>
        <v>5.8902065499096841</v>
      </c>
      <c r="L16" s="26">
        <v>380</v>
      </c>
      <c r="M16" s="68">
        <f t="shared" si="17"/>
        <v>2.9843713186209064</v>
      </c>
      <c r="N16" s="26">
        <v>940</v>
      </c>
      <c r="O16" s="68">
        <f t="shared" si="18"/>
        <v>7.3823922092201375</v>
      </c>
      <c r="P16" s="26">
        <f>N16+L16+J16+H16+F16+D16+B16</f>
        <v>12733</v>
      </c>
      <c r="Q16" s="371">
        <f t="shared" si="18"/>
        <v>100</v>
      </c>
      <c r="R16"/>
    </row>
    <row r="17" spans="1:18" s="456" customFormat="1" x14ac:dyDescent="0.25">
      <c r="A17" s="328">
        <v>2021</v>
      </c>
      <c r="B17" s="26">
        <v>13628</v>
      </c>
      <c r="C17" s="349">
        <f t="shared" si="0"/>
        <v>52.363021593790826</v>
      </c>
      <c r="D17" s="26">
        <v>4111</v>
      </c>
      <c r="E17" s="68">
        <f t="shared" si="0"/>
        <v>15.795742718819641</v>
      </c>
      <c r="F17" s="26">
        <v>4317</v>
      </c>
      <c r="G17" s="68">
        <f t="shared" si="16"/>
        <v>16.587258894951205</v>
      </c>
      <c r="H17" s="26">
        <v>2103</v>
      </c>
      <c r="I17" s="68">
        <f t="shared" si="16"/>
        <v>8.0803811573042346</v>
      </c>
      <c r="J17" s="26">
        <v>815</v>
      </c>
      <c r="K17" s="68">
        <f t="shared" si="17"/>
        <v>3.1314839007146698</v>
      </c>
      <c r="L17" s="26">
        <v>462</v>
      </c>
      <c r="M17" s="68">
        <f t="shared" si="17"/>
        <v>1.7751479289940828</v>
      </c>
      <c r="N17" s="26">
        <v>590</v>
      </c>
      <c r="O17" s="68">
        <f t="shared" si="18"/>
        <v>2.2669638054253438</v>
      </c>
      <c r="P17" s="26">
        <f>N17+L17+J17+H17+F17+D17+B17</f>
        <v>26026</v>
      </c>
      <c r="Q17" s="371">
        <f t="shared" si="18"/>
        <v>100</v>
      </c>
      <c r="R17"/>
    </row>
    <row r="18" spans="1:18" s="456" customFormat="1" x14ac:dyDescent="0.25">
      <c r="A18" s="328">
        <v>2022</v>
      </c>
      <c r="B18" s="26">
        <v>8213</v>
      </c>
      <c r="C18" s="349">
        <f t="shared" si="0"/>
        <v>39.940670135680591</v>
      </c>
      <c r="D18" s="26">
        <v>3825</v>
      </c>
      <c r="E18" s="68">
        <f t="shared" si="0"/>
        <v>18.601371395224433</v>
      </c>
      <c r="F18" s="26">
        <v>4433</v>
      </c>
      <c r="G18" s="68">
        <f t="shared" si="16"/>
        <v>21.558138403929387</v>
      </c>
      <c r="H18" s="26">
        <v>1950</v>
      </c>
      <c r="I18" s="68">
        <f t="shared" si="16"/>
        <v>9.4830520838399064</v>
      </c>
      <c r="J18" s="26">
        <v>936</v>
      </c>
      <c r="K18" s="68">
        <f t="shared" si="17"/>
        <v>4.5518650002431551</v>
      </c>
      <c r="L18" s="26">
        <v>486</v>
      </c>
      <c r="M18" s="68">
        <f t="shared" si="17"/>
        <v>2.3634683655108688</v>
      </c>
      <c r="N18" s="26">
        <v>720</v>
      </c>
      <c r="O18" s="68">
        <f t="shared" si="18"/>
        <v>3.5014346155716582</v>
      </c>
      <c r="P18" s="26">
        <f>N18+L18+J18+H18+F18+D18+B18</f>
        <v>20563</v>
      </c>
      <c r="Q18" s="371">
        <f t="shared" si="18"/>
        <v>100</v>
      </c>
      <c r="R18"/>
    </row>
    <row r="19" spans="1:18" s="326" customFormat="1" ht="6.75" customHeight="1" x14ac:dyDescent="0.25">
      <c r="Q19" s="307"/>
    </row>
    <row r="20" spans="1:18" s="326" customFormat="1" ht="57.75" customHeight="1" x14ac:dyDescent="0.25">
      <c r="A20" s="577" t="s">
        <v>400</v>
      </c>
      <c r="B20" s="317">
        <f>(B18-B17)/B17*100</f>
        <v>-39.734370413853831</v>
      </c>
      <c r="C20" s="317">
        <f>C18-C17</f>
        <v>-12.422351458110235</v>
      </c>
      <c r="D20" s="317">
        <f>(D18-D17)/D17*100</f>
        <v>-6.956944782291413</v>
      </c>
      <c r="E20" s="317">
        <f>E18-E17</f>
        <v>2.8056286764047922</v>
      </c>
      <c r="F20" s="317">
        <f>(F18-F17)/F17*100</f>
        <v>2.6870511929580729</v>
      </c>
      <c r="G20" s="317">
        <f>G18-G17</f>
        <v>4.9708795089781823</v>
      </c>
      <c r="H20" s="317">
        <f>(H18-H17)/H17*100</f>
        <v>-7.2753209700427961</v>
      </c>
      <c r="I20" s="317">
        <f>I18-I17</f>
        <v>1.4026709265356718</v>
      </c>
      <c r="J20" s="317">
        <f>(J18-J17)/J17*100</f>
        <v>14.846625766871165</v>
      </c>
      <c r="K20" s="317">
        <f>K18-K17</f>
        <v>1.4203810995284853</v>
      </c>
      <c r="L20" s="317">
        <f>(L18-L17)/L17*100</f>
        <v>5.1948051948051948</v>
      </c>
      <c r="M20" s="317">
        <f>M18-M17</f>
        <v>0.58832043651678601</v>
      </c>
      <c r="N20" s="317">
        <f>(N18-N17)/N17*100</f>
        <v>22.033898305084744</v>
      </c>
      <c r="O20" s="317">
        <f>O18-O17</f>
        <v>1.2344708101463144</v>
      </c>
      <c r="P20" s="317">
        <f>(P18-P17)/P17*100</f>
        <v>-20.990547913624837</v>
      </c>
      <c r="Q20" s="372">
        <f>Q18-Q17</f>
        <v>0</v>
      </c>
    </row>
    <row r="21" spans="1:18" s="326" customFormat="1" ht="6.75" customHeight="1" x14ac:dyDescent="0.2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08"/>
    </row>
    <row r="22" spans="1:18" ht="6" customHeight="1" x14ac:dyDescent="0.25">
      <c r="D22" s="331"/>
      <c r="E22" s="334"/>
      <c r="F22"/>
      <c r="G22"/>
      <c r="H22"/>
      <c r="I22"/>
      <c r="J22"/>
      <c r="K22"/>
      <c r="L22"/>
      <c r="M22"/>
      <c r="N22"/>
      <c r="O22"/>
      <c r="P22"/>
    </row>
    <row r="23" spans="1:18" x14ac:dyDescent="0.25">
      <c r="A23" s="50" t="s">
        <v>534</v>
      </c>
      <c r="C23"/>
      <c r="D23" s="331"/>
      <c r="E23" s="334"/>
      <c r="F23"/>
      <c r="G23"/>
      <c r="H23"/>
      <c r="I23"/>
      <c r="J23"/>
      <c r="K23"/>
      <c r="L23"/>
      <c r="M23"/>
      <c r="N23"/>
      <c r="O23"/>
      <c r="P23"/>
    </row>
    <row r="24" spans="1:18" x14ac:dyDescent="0.25">
      <c r="A24" s="50" t="s">
        <v>499</v>
      </c>
      <c r="C24"/>
      <c r="D24"/>
      <c r="E24" s="334"/>
      <c r="F24"/>
      <c r="G24"/>
      <c r="H24"/>
      <c r="I24"/>
      <c r="J24"/>
      <c r="K24"/>
      <c r="L24"/>
      <c r="M24"/>
      <c r="N24"/>
      <c r="O24"/>
      <c r="P24"/>
    </row>
    <row r="25" spans="1:18" x14ac:dyDescent="0.25">
      <c r="C25"/>
      <c r="D25"/>
      <c r="E25"/>
      <c r="F25"/>
      <c r="P25" s="331"/>
    </row>
    <row r="26" spans="1:18" x14ac:dyDescent="0.25">
      <c r="Q26"/>
    </row>
    <row r="27" spans="1:18" x14ac:dyDescent="0.25">
      <c r="Q27"/>
    </row>
    <row r="28" spans="1:18" x14ac:dyDescent="0.25">
      <c r="Q28"/>
    </row>
    <row r="29" spans="1:18" x14ac:dyDescent="0.25">
      <c r="Q29"/>
    </row>
    <row r="30" spans="1:18" x14ac:dyDescent="0.25">
      <c r="Q30"/>
    </row>
    <row r="31" spans="1:18" x14ac:dyDescent="0.25">
      <c r="Q31"/>
    </row>
    <row r="32" spans="1:18" x14ac:dyDescent="0.25">
      <c r="Q32"/>
    </row>
    <row r="33" spans="17:17" x14ac:dyDescent="0.25">
      <c r="Q33"/>
    </row>
    <row r="34" spans="17:17" x14ac:dyDescent="0.25">
      <c r="Q34"/>
    </row>
    <row r="35" spans="17:17" x14ac:dyDescent="0.25">
      <c r="Q35"/>
    </row>
    <row r="36" spans="17:17" x14ac:dyDescent="0.25">
      <c r="Q36"/>
    </row>
    <row r="37" spans="17:17" x14ac:dyDescent="0.25">
      <c r="Q37"/>
    </row>
    <row r="38" spans="17:17" x14ac:dyDescent="0.25">
      <c r="Q38"/>
    </row>
    <row r="39" spans="17:17" x14ac:dyDescent="0.25">
      <c r="Q39"/>
    </row>
    <row r="40" spans="17:17" x14ac:dyDescent="0.25">
      <c r="Q40"/>
    </row>
    <row r="41" spans="17:17" x14ac:dyDescent="0.25">
      <c r="Q41"/>
    </row>
  </sheetData>
  <mergeCells count="11">
    <mergeCell ref="B5:O5"/>
    <mergeCell ref="B4:O4"/>
    <mergeCell ref="P4:Q6"/>
    <mergeCell ref="A4:A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5" zoomScaleNormal="95" workbookViewId="0"/>
  </sheetViews>
  <sheetFormatPr defaultColWidth="8.85546875" defaultRowHeight="15" x14ac:dyDescent="0.25"/>
  <cols>
    <col min="1" max="1" width="23.7109375" style="324" customWidth="1"/>
    <col min="2" max="2" width="13.85546875" style="324" bestFit="1" customWidth="1"/>
    <col min="3" max="3" width="12.42578125" style="324" customWidth="1"/>
    <col min="4" max="4" width="8.85546875" style="324"/>
    <col min="5" max="5" width="12.85546875" style="324" customWidth="1"/>
    <col min="6" max="16384" width="8.85546875" style="324"/>
  </cols>
  <sheetData>
    <row r="1" spans="1:6" x14ac:dyDescent="0.25">
      <c r="A1" s="304" t="s">
        <v>589</v>
      </c>
      <c r="B1" s="304"/>
      <c r="C1" s="304"/>
      <c r="D1" s="304"/>
      <c r="E1" s="304"/>
      <c r="F1" s="304"/>
    </row>
    <row r="2" spans="1:6" x14ac:dyDescent="0.25">
      <c r="A2" s="319" t="s">
        <v>346</v>
      </c>
    </row>
    <row r="3" spans="1:6" x14ac:dyDescent="0.25">
      <c r="A3" s="366"/>
      <c r="B3" s="366"/>
      <c r="C3" s="366"/>
      <c r="D3" s="366"/>
      <c r="E3" s="366"/>
      <c r="F3" s="366"/>
    </row>
    <row r="4" spans="1:6" x14ac:dyDescent="0.25">
      <c r="A4" s="732" t="s">
        <v>113</v>
      </c>
      <c r="B4" s="684" t="s">
        <v>166</v>
      </c>
      <c r="C4" s="684"/>
      <c r="D4" s="684"/>
      <c r="E4" s="684"/>
      <c r="F4" s="718" t="s">
        <v>0</v>
      </c>
    </row>
    <row r="5" spans="1:6" x14ac:dyDescent="0.25">
      <c r="A5" s="733"/>
      <c r="B5" s="679" t="s">
        <v>160</v>
      </c>
      <c r="C5" s="679"/>
      <c r="D5" s="679"/>
      <c r="E5" s="679"/>
      <c r="F5" s="719"/>
    </row>
    <row r="6" spans="1:6" ht="18.75" customHeight="1" x14ac:dyDescent="0.25">
      <c r="A6" s="733"/>
      <c r="B6" s="684" t="s">
        <v>159</v>
      </c>
      <c r="C6" s="684"/>
      <c r="D6" s="721" t="s">
        <v>158</v>
      </c>
      <c r="E6" s="741" t="s">
        <v>157</v>
      </c>
      <c r="F6" s="719"/>
    </row>
    <row r="7" spans="1:6" x14ac:dyDescent="0.25">
      <c r="A7" s="734"/>
      <c r="B7" s="325" t="s">
        <v>156</v>
      </c>
      <c r="C7" s="325" t="s">
        <v>155</v>
      </c>
      <c r="D7" s="692"/>
      <c r="E7" s="690"/>
      <c r="F7" s="713"/>
    </row>
    <row r="8" spans="1:6" x14ac:dyDescent="0.25">
      <c r="A8" s="304"/>
      <c r="E8" s="304"/>
    </row>
    <row r="9" spans="1:6" x14ac:dyDescent="0.25">
      <c r="A9" s="314">
        <v>2013</v>
      </c>
      <c r="B9" s="331">
        <v>35285</v>
      </c>
      <c r="C9" s="331">
        <v>12846</v>
      </c>
      <c r="D9" s="320">
        <f>B9+C9</f>
        <v>48131</v>
      </c>
      <c r="E9" s="320">
        <v>5807</v>
      </c>
      <c r="F9" s="331">
        <f t="shared" ref="F9:F14" si="0">D9+E9</f>
        <v>53938</v>
      </c>
    </row>
    <row r="10" spans="1:6" ht="15" customHeight="1" x14ac:dyDescent="0.25">
      <c r="A10" s="314" t="s">
        <v>588</v>
      </c>
      <c r="B10" s="320">
        <v>29415</v>
      </c>
      <c r="C10" s="320">
        <v>10304</v>
      </c>
      <c r="D10" s="320">
        <v>39719</v>
      </c>
      <c r="E10" s="213">
        <v>4087</v>
      </c>
      <c r="F10" s="320">
        <v>43807</v>
      </c>
    </row>
    <row r="11" spans="1:6" x14ac:dyDescent="0.25">
      <c r="A11" s="314">
        <v>2015</v>
      </c>
      <c r="B11" s="331">
        <v>23523</v>
      </c>
      <c r="C11" s="331">
        <v>8966</v>
      </c>
      <c r="D11" s="320">
        <f t="shared" ref="D11:D14" si="1">B11+C11</f>
        <v>32489</v>
      </c>
      <c r="E11" s="213">
        <v>2975</v>
      </c>
      <c r="F11" s="30">
        <f t="shared" si="0"/>
        <v>35464</v>
      </c>
    </row>
    <row r="12" spans="1:6" x14ac:dyDescent="0.25">
      <c r="A12" s="314">
        <v>2016</v>
      </c>
      <c r="B12" s="331">
        <v>18438</v>
      </c>
      <c r="C12" s="331">
        <v>7623</v>
      </c>
      <c r="D12" s="320">
        <f t="shared" si="1"/>
        <v>26061</v>
      </c>
      <c r="E12" s="320">
        <v>2184</v>
      </c>
      <c r="F12" s="30">
        <f t="shared" si="0"/>
        <v>28245</v>
      </c>
    </row>
    <row r="13" spans="1:6" x14ac:dyDescent="0.25">
      <c r="A13" s="314">
        <v>2017</v>
      </c>
      <c r="B13" s="331">
        <v>15433</v>
      </c>
      <c r="C13" s="331">
        <v>7155</v>
      </c>
      <c r="D13" s="320">
        <f t="shared" si="1"/>
        <v>22588</v>
      </c>
      <c r="E13" s="320">
        <v>1901</v>
      </c>
      <c r="F13" s="30">
        <f t="shared" si="0"/>
        <v>24489</v>
      </c>
    </row>
    <row r="14" spans="1:6" x14ac:dyDescent="0.25">
      <c r="A14" s="314">
        <v>2018</v>
      </c>
      <c r="B14" s="331">
        <v>14271</v>
      </c>
      <c r="C14" s="331">
        <v>5533</v>
      </c>
      <c r="D14" s="320">
        <f t="shared" si="1"/>
        <v>19804</v>
      </c>
      <c r="E14" s="320">
        <v>1392</v>
      </c>
      <c r="F14" s="331">
        <f t="shared" si="0"/>
        <v>21196</v>
      </c>
    </row>
    <row r="15" spans="1:6" x14ac:dyDescent="0.25">
      <c r="A15" s="314">
        <v>2019</v>
      </c>
      <c r="B15" s="331">
        <v>12819</v>
      </c>
      <c r="C15" s="331">
        <v>5046</v>
      </c>
      <c r="D15" s="320">
        <v>17865</v>
      </c>
      <c r="E15" s="320">
        <v>1146</v>
      </c>
      <c r="F15" s="331">
        <v>19011</v>
      </c>
    </row>
    <row r="16" spans="1:6" s="419" customFormat="1" x14ac:dyDescent="0.25">
      <c r="A16" s="314">
        <v>2020</v>
      </c>
      <c r="B16" s="331">
        <v>10048</v>
      </c>
      <c r="C16" s="331">
        <v>2268</v>
      </c>
      <c r="D16" s="320">
        <v>12316</v>
      </c>
      <c r="E16" s="320">
        <v>417</v>
      </c>
      <c r="F16" s="331">
        <f>D16+E16</f>
        <v>12733</v>
      </c>
    </row>
    <row r="17" spans="1:6" s="456" customFormat="1" x14ac:dyDescent="0.25">
      <c r="A17" s="314">
        <v>2021</v>
      </c>
      <c r="B17" s="331">
        <v>21040</v>
      </c>
      <c r="C17" s="331">
        <v>4627</v>
      </c>
      <c r="D17" s="331">
        <v>25667</v>
      </c>
      <c r="E17" s="320">
        <v>359</v>
      </c>
      <c r="F17" s="331">
        <f>D17+E17</f>
        <v>26026</v>
      </c>
    </row>
    <row r="18" spans="1:6" s="456" customFormat="1" x14ac:dyDescent="0.25">
      <c r="A18" s="314">
        <v>2022</v>
      </c>
      <c r="B18" s="331">
        <v>14567</v>
      </c>
      <c r="C18" s="331">
        <v>5659</v>
      </c>
      <c r="D18" s="331">
        <v>20226</v>
      </c>
      <c r="E18" s="320">
        <v>337</v>
      </c>
      <c r="F18" s="331">
        <f>D18+E18</f>
        <v>20563</v>
      </c>
    </row>
    <row r="19" spans="1:6" ht="15" customHeight="1" x14ac:dyDescent="0.25">
      <c r="A19" s="314"/>
      <c r="B19" s="331"/>
      <c r="C19" s="331"/>
      <c r="D19" s="320"/>
      <c r="E19" s="320"/>
      <c r="F19" s="331"/>
    </row>
    <row r="20" spans="1:6" x14ac:dyDescent="0.25">
      <c r="A20" s="314" t="s">
        <v>377</v>
      </c>
      <c r="B20" s="46">
        <f>(B18-B17)/B17*100</f>
        <v>-30.765209125475284</v>
      </c>
      <c r="C20" s="46">
        <f t="shared" ref="C20:F20" si="2">(C18-C17)/C17*100</f>
        <v>22.303868597363302</v>
      </c>
      <c r="D20" s="46">
        <f t="shared" si="2"/>
        <v>-21.198425994467605</v>
      </c>
      <c r="E20" s="46">
        <f t="shared" si="2"/>
        <v>-6.1281337047353759</v>
      </c>
      <c r="F20" s="46">
        <f t="shared" si="2"/>
        <v>-20.990547913624837</v>
      </c>
    </row>
    <row r="21" spans="1:6" s="326" customFormat="1" ht="15" customHeight="1" x14ac:dyDescent="0.25">
      <c r="A21" s="357"/>
      <c r="B21" s="325"/>
      <c r="C21" s="325"/>
      <c r="D21" s="308"/>
      <c r="E21" s="308"/>
      <c r="F21" s="325"/>
    </row>
    <row r="22" spans="1:6" s="326" customFormat="1" ht="6" customHeight="1" x14ac:dyDescent="0.25">
      <c r="A22" s="356"/>
      <c r="D22" s="307"/>
      <c r="E22" s="307"/>
    </row>
    <row r="23" spans="1:6" s="326" customFormat="1" ht="18" customHeight="1" x14ac:dyDescent="0.25">
      <c r="A23" s="50" t="s">
        <v>534</v>
      </c>
    </row>
    <row r="24" spans="1:6" s="307" customFormat="1" ht="18" customHeight="1" x14ac:dyDescent="0.25">
      <c r="A24" s="50" t="s">
        <v>499</v>
      </c>
    </row>
    <row r="25" spans="1:6" x14ac:dyDescent="0.25">
      <c r="A25" s="50" t="s">
        <v>587</v>
      </c>
    </row>
    <row r="26" spans="1:6" x14ac:dyDescent="0.25">
      <c r="D26"/>
      <c r="E26"/>
    </row>
    <row r="27" spans="1:6" x14ac:dyDescent="0.25">
      <c r="D27"/>
      <c r="E27"/>
    </row>
  </sheetData>
  <mergeCells count="7">
    <mergeCell ref="A4:A7"/>
    <mergeCell ref="B4:E4"/>
    <mergeCell ref="F4:F7"/>
    <mergeCell ref="B5:E5"/>
    <mergeCell ref="B6:C6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98" zoomScaleNormal="98" workbookViewId="0"/>
  </sheetViews>
  <sheetFormatPr defaultColWidth="8.85546875" defaultRowHeight="15" x14ac:dyDescent="0.25"/>
  <cols>
    <col min="1" max="1" width="20.28515625" style="324" customWidth="1"/>
    <col min="2" max="2" width="14.7109375" style="324" customWidth="1"/>
    <col min="3" max="3" width="17.42578125" style="324" customWidth="1"/>
    <col min="4" max="4" width="8.85546875" style="324"/>
    <col min="5" max="5" width="16.85546875" style="324" customWidth="1"/>
    <col min="6" max="16384" width="8.85546875" style="324"/>
  </cols>
  <sheetData>
    <row r="1" spans="1:6" x14ac:dyDescent="0.25">
      <c r="A1" s="304" t="s">
        <v>590</v>
      </c>
      <c r="B1" s="326"/>
      <c r="C1" s="326"/>
      <c r="D1" s="326"/>
      <c r="E1" s="326"/>
      <c r="F1" s="326"/>
    </row>
    <row r="2" spans="1:6" x14ac:dyDescent="0.25">
      <c r="A2" s="166" t="s">
        <v>374</v>
      </c>
      <c r="B2" s="326"/>
      <c r="C2" s="326"/>
      <c r="D2" s="326"/>
      <c r="E2" s="326"/>
      <c r="F2" s="326"/>
    </row>
    <row r="3" spans="1:6" x14ac:dyDescent="0.25">
      <c r="A3" s="456"/>
    </row>
    <row r="4" spans="1:6" x14ac:dyDescent="0.25">
      <c r="A4" s="742" t="s">
        <v>113</v>
      </c>
      <c r="B4" s="684" t="s">
        <v>166</v>
      </c>
      <c r="C4" s="684"/>
      <c r="D4" s="684"/>
      <c r="E4" s="684"/>
      <c r="F4" s="718" t="s">
        <v>0</v>
      </c>
    </row>
    <row r="5" spans="1:6" x14ac:dyDescent="0.25">
      <c r="A5" s="743"/>
      <c r="B5" s="679" t="s">
        <v>160</v>
      </c>
      <c r="C5" s="679"/>
      <c r="D5" s="679"/>
      <c r="E5" s="679"/>
      <c r="F5" s="719"/>
    </row>
    <row r="6" spans="1:6" ht="15" customHeight="1" x14ac:dyDescent="0.25">
      <c r="A6" s="743"/>
      <c r="B6" s="684" t="s">
        <v>159</v>
      </c>
      <c r="C6" s="684"/>
      <c r="D6" s="691" t="s">
        <v>158</v>
      </c>
      <c r="E6" s="676" t="s">
        <v>157</v>
      </c>
      <c r="F6" s="719"/>
    </row>
    <row r="7" spans="1:6" x14ac:dyDescent="0.25">
      <c r="A7" s="744"/>
      <c r="B7" s="325" t="s">
        <v>156</v>
      </c>
      <c r="C7" s="325" t="s">
        <v>155</v>
      </c>
      <c r="D7" s="692"/>
      <c r="E7" s="678"/>
      <c r="F7" s="713"/>
    </row>
    <row r="8" spans="1:6" x14ac:dyDescent="0.25">
      <c r="A8" s="304"/>
      <c r="B8" s="304"/>
      <c r="C8" s="304"/>
      <c r="D8" s="304"/>
      <c r="E8" s="304"/>
      <c r="F8" s="370"/>
    </row>
    <row r="9" spans="1:6" x14ac:dyDescent="0.25">
      <c r="A9" s="314">
        <v>2013</v>
      </c>
      <c r="B9" s="286">
        <f>'Tav45'!B9/'Tav45'!$D9*100</f>
        <v>73.310340528973001</v>
      </c>
      <c r="C9" s="286">
        <f>'Tav45'!C9/'Tav45'!$D9*100</f>
        <v>26.689659471026989</v>
      </c>
      <c r="D9" s="286">
        <f>'Tav45'!D9/'Tav45'!$D9*100</f>
        <v>100</v>
      </c>
      <c r="E9" s="286">
        <f>'Tav45'!E9/'Tav45'!$F9*100</f>
        <v>10.766064740998925</v>
      </c>
      <c r="F9" s="286">
        <f>'Tav45'!F9/'Tav45'!$F9*100</f>
        <v>100</v>
      </c>
    </row>
    <row r="10" spans="1:6" x14ac:dyDescent="0.25">
      <c r="A10" s="314">
        <v>2014</v>
      </c>
      <c r="B10" s="286">
        <f>'Tav45'!B10/'Tav45'!$D10*100</f>
        <v>74.057755734031574</v>
      </c>
      <c r="C10" s="286">
        <f>'Tav45'!C10/'Tav45'!$D10*100</f>
        <v>25.942244265968426</v>
      </c>
      <c r="D10" s="286">
        <f>'Tav45'!D10/'Tav45'!$D10*100</f>
        <v>100</v>
      </c>
      <c r="E10" s="286">
        <f>'Tav45'!E10/'Tav45'!$F10*100</f>
        <v>9.3295592028671219</v>
      </c>
      <c r="F10" s="286">
        <f>'Tav45'!F10/'Tav45'!$F10*100</f>
        <v>100</v>
      </c>
    </row>
    <row r="11" spans="1:6" x14ac:dyDescent="0.25">
      <c r="A11" s="310">
        <v>2015</v>
      </c>
      <c r="B11" s="286">
        <f>'Tav45'!B11/'Tav45'!$D11*100</f>
        <v>72.402967158115047</v>
      </c>
      <c r="C11" s="286">
        <f>'Tav45'!C11/'Tav45'!$D11*100</f>
        <v>27.597032841884943</v>
      </c>
      <c r="D11" s="286">
        <f>'Tav45'!D11/'Tav45'!$D11*100</f>
        <v>100</v>
      </c>
      <c r="E11" s="286">
        <f>'Tav45'!E11/'Tav45'!$F11*100</f>
        <v>8.3887886307241146</v>
      </c>
      <c r="F11" s="286">
        <f>'Tav45'!F11/'Tav45'!$F11*100</f>
        <v>100</v>
      </c>
    </row>
    <row r="12" spans="1:6" x14ac:dyDescent="0.25">
      <c r="A12" s="310">
        <v>2016</v>
      </c>
      <c r="B12" s="286">
        <f>'Tav45'!B12/'Tav45'!$D12*100</f>
        <v>70.749395648670429</v>
      </c>
      <c r="C12" s="286">
        <f>'Tav45'!C12/'Tav45'!$D12*100</f>
        <v>29.250604351329574</v>
      </c>
      <c r="D12" s="286">
        <f>'Tav45'!D12/'Tav45'!$D12*100</f>
        <v>100</v>
      </c>
      <c r="E12" s="286">
        <f>'Tav45'!E12/'Tav45'!$F12*100</f>
        <v>7.7323420074349443</v>
      </c>
      <c r="F12" s="286">
        <f>'Tav45'!F12/'Tav45'!$F12*100</f>
        <v>100</v>
      </c>
    </row>
    <row r="13" spans="1:6" x14ac:dyDescent="0.25">
      <c r="A13" s="310">
        <v>2017</v>
      </c>
      <c r="B13" s="286">
        <f>'Tav45'!B13/'Tav45'!$D13*100</f>
        <v>68.323888790508235</v>
      </c>
      <c r="C13" s="286">
        <f>'Tav45'!C13/'Tav45'!$D13*100</f>
        <v>31.676111209491765</v>
      </c>
      <c r="D13" s="286">
        <f>'Tav45'!D13/'Tav45'!$D13*100</f>
        <v>100</v>
      </c>
      <c r="E13" s="286">
        <f>'Tav45'!E13/'Tav45'!$F13*100</f>
        <v>7.7626689534076521</v>
      </c>
      <c r="F13" s="286">
        <f>'Tav45'!F13/'Tav45'!$F13*100</f>
        <v>100</v>
      </c>
    </row>
    <row r="14" spans="1:6" x14ac:dyDescent="0.25">
      <c r="A14" s="310">
        <v>2018</v>
      </c>
      <c r="B14" s="286">
        <f>'Tav45'!B14/'Tav45'!$D14*100</f>
        <v>72.061199757624735</v>
      </c>
      <c r="C14" s="286">
        <f>'Tav45'!C14/'Tav45'!$D14*100</f>
        <v>27.938800242375279</v>
      </c>
      <c r="D14" s="286">
        <f>'Tav45'!D14/'Tav45'!$D14*100</f>
        <v>100</v>
      </c>
      <c r="E14" s="286">
        <f>'Tav45'!E14/'Tav45'!$F14*100</f>
        <v>6.5672768446876768</v>
      </c>
      <c r="F14" s="286">
        <f>'Tav45'!F14/'Tav45'!$F14*100</f>
        <v>100</v>
      </c>
    </row>
    <row r="15" spans="1:6" x14ac:dyDescent="0.25">
      <c r="A15" s="310">
        <v>2019</v>
      </c>
      <c r="B15" s="286">
        <f>'Tav45'!B15/'Tav45'!$D15*100</f>
        <v>71.754827875734676</v>
      </c>
      <c r="C15" s="286">
        <f>'Tav45'!C15/'Tav45'!$D15*100</f>
        <v>28.245172124265324</v>
      </c>
      <c r="D15" s="286">
        <f>'Tav45'!D15/'Tav45'!$D15*100</f>
        <v>100</v>
      </c>
      <c r="E15" s="286">
        <f>'Tav45'!E15/'Tav45'!$F15*100</f>
        <v>6.0280890011046235</v>
      </c>
      <c r="F15" s="286">
        <f>'Tav45'!F15/'Tav45'!$F15*100</f>
        <v>100</v>
      </c>
    </row>
    <row r="16" spans="1:6" s="419" customFormat="1" x14ac:dyDescent="0.25">
      <c r="A16" s="310">
        <v>2020</v>
      </c>
      <c r="B16" s="286">
        <f>'Tav45'!B16/'Tav45'!$D16*100</f>
        <v>81.584930172133809</v>
      </c>
      <c r="C16" s="286">
        <f>'Tav45'!C16/'Tav45'!$D16*100</f>
        <v>18.415069827866191</v>
      </c>
      <c r="D16" s="286">
        <f>'Tav45'!D16/'Tav45'!$D16*100</f>
        <v>100</v>
      </c>
      <c r="E16" s="286">
        <f>'Tav45'!E16/'Tav45'!$F16*100</f>
        <v>3.2749548417497838</v>
      </c>
      <c r="F16" s="286">
        <f>'Tav45'!F16/'Tav45'!$F16*100</f>
        <v>100</v>
      </c>
    </row>
    <row r="17" spans="1:6" s="456" customFormat="1" x14ac:dyDescent="0.25">
      <c r="A17" s="310">
        <v>2021</v>
      </c>
      <c r="B17" s="286">
        <f>'Tav45'!B17/'Tav45'!$D17*100</f>
        <v>81.97296139011182</v>
      </c>
      <c r="C17" s="286">
        <f>'Tav45'!C17/'Tav45'!$D17*100</f>
        <v>18.027038609888184</v>
      </c>
      <c r="D17" s="286">
        <f>'Tav45'!D17/'Tav45'!$D17*100</f>
        <v>100</v>
      </c>
      <c r="E17" s="286">
        <f>'Tav45'!E17/'Tav45'!$F17*100</f>
        <v>1.3793898409283025</v>
      </c>
      <c r="F17" s="286">
        <f>'Tav45'!F17/'Tav45'!$F17*100</f>
        <v>100</v>
      </c>
    </row>
    <row r="18" spans="1:6" s="456" customFormat="1" x14ac:dyDescent="0.25">
      <c r="A18" s="310">
        <v>2022</v>
      </c>
      <c r="B18" s="286">
        <f>'Tav45'!B18/'Tav45'!$D18*100</f>
        <v>72.02116088203303</v>
      </c>
      <c r="C18" s="286">
        <f>'Tav45'!C18/'Tav45'!$D18*100</f>
        <v>27.978839117966974</v>
      </c>
      <c r="D18" s="286">
        <f>'Tav45'!D18/'Tav45'!$D18*100</f>
        <v>100</v>
      </c>
      <c r="E18" s="286">
        <f>'Tav45'!E18/'Tav45'!$F18*100</f>
        <v>1.6388659242328452</v>
      </c>
      <c r="F18" s="286">
        <f>'Tav45'!F18/'Tav45'!$F18*100</f>
        <v>100</v>
      </c>
    </row>
    <row r="19" spans="1:6" ht="12.75" customHeight="1" x14ac:dyDescent="0.25">
      <c r="A19" s="310"/>
      <c r="B19" s="372"/>
      <c r="C19" s="372"/>
      <c r="D19" s="372"/>
      <c r="E19" s="372"/>
      <c r="F19" s="372"/>
    </row>
    <row r="20" spans="1:6" ht="37.5" customHeight="1" x14ac:dyDescent="0.25">
      <c r="A20" s="367" t="s">
        <v>370</v>
      </c>
      <c r="B20" s="334">
        <f>B18-B17</f>
        <v>-9.9518005080787901</v>
      </c>
      <c r="C20" s="334">
        <f t="shared" ref="C20:F20" si="0">C18-C17</f>
        <v>9.9518005080787901</v>
      </c>
      <c r="D20" s="334">
        <f t="shared" si="0"/>
        <v>0</v>
      </c>
      <c r="E20" s="334">
        <f t="shared" si="0"/>
        <v>0.25947608330454264</v>
      </c>
      <c r="F20" s="334">
        <f t="shared" si="0"/>
        <v>0</v>
      </c>
    </row>
    <row r="21" spans="1:6" x14ac:dyDescent="0.25">
      <c r="A21" s="325"/>
      <c r="B21" s="325"/>
      <c r="C21" s="325"/>
      <c r="D21" s="325"/>
      <c r="E21" s="325"/>
      <c r="F21" s="325"/>
    </row>
    <row r="22" spans="1:6" ht="6" customHeight="1" x14ac:dyDescent="0.25"/>
    <row r="23" spans="1:6" x14ac:dyDescent="0.25">
      <c r="A23" s="50" t="s">
        <v>534</v>
      </c>
    </row>
    <row r="24" spans="1:6" ht="41.25" customHeight="1" x14ac:dyDescent="0.25">
      <c r="A24" s="685" t="s">
        <v>499</v>
      </c>
      <c r="B24" s="685"/>
      <c r="C24" s="685"/>
      <c r="D24" s="685"/>
      <c r="E24" s="685"/>
      <c r="F24" s="685"/>
    </row>
  </sheetData>
  <mergeCells count="8">
    <mergeCell ref="A24:F24"/>
    <mergeCell ref="F4:F7"/>
    <mergeCell ref="B4:E4"/>
    <mergeCell ref="A4:A7"/>
    <mergeCell ref="B5:E5"/>
    <mergeCell ref="B6:C6"/>
    <mergeCell ref="D6:D7"/>
    <mergeCell ref="E6:E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/>
  </sheetViews>
  <sheetFormatPr defaultColWidth="8.85546875" defaultRowHeight="15" x14ac:dyDescent="0.25"/>
  <cols>
    <col min="1" max="1" width="16.85546875" style="324" customWidth="1"/>
    <col min="2" max="2" width="9.7109375" style="324" bestFit="1" customWidth="1"/>
    <col min="3" max="3" width="9.7109375" style="324" customWidth="1"/>
    <col min="4" max="4" width="9.7109375" style="324" bestFit="1" customWidth="1"/>
    <col min="5" max="5" width="9.7109375" style="324" customWidth="1"/>
    <col min="6" max="6" width="10.85546875" style="324" bestFit="1" customWidth="1"/>
    <col min="7" max="7" width="10.85546875" style="324" customWidth="1"/>
    <col min="8" max="8" width="9.7109375" style="324" bestFit="1" customWidth="1"/>
    <col min="9" max="9" width="9.7109375" style="324" customWidth="1"/>
    <col min="10" max="10" width="10" style="324" bestFit="1" customWidth="1"/>
    <col min="11" max="11" width="9.42578125" style="324" bestFit="1" customWidth="1"/>
    <col min="12" max="16384" width="8.85546875" style="324"/>
  </cols>
  <sheetData>
    <row r="1" spans="1:11" x14ac:dyDescent="0.25">
      <c r="A1" s="324" t="s">
        <v>591</v>
      </c>
    </row>
    <row r="2" spans="1:11" x14ac:dyDescent="0.25">
      <c r="A2" s="319" t="s">
        <v>355</v>
      </c>
    </row>
    <row r="3" spans="1:11" s="304" customFormat="1" x14ac:dyDescent="0.2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x14ac:dyDescent="0.25">
      <c r="A4" s="691" t="s">
        <v>113</v>
      </c>
      <c r="B4" s="679" t="s">
        <v>166</v>
      </c>
      <c r="C4" s="679"/>
      <c r="D4" s="679"/>
      <c r="E4" s="679"/>
      <c r="F4" s="679"/>
      <c r="G4" s="679"/>
      <c r="H4" s="679"/>
      <c r="I4" s="679"/>
      <c r="J4" s="691" t="s">
        <v>29</v>
      </c>
      <c r="K4" s="691"/>
    </row>
    <row r="5" spans="1:11" x14ac:dyDescent="0.25">
      <c r="A5" s="721"/>
      <c r="B5" s="679" t="s">
        <v>164</v>
      </c>
      <c r="C5" s="679"/>
      <c r="D5" s="679"/>
      <c r="E5" s="679"/>
      <c r="F5" s="679"/>
      <c r="G5" s="679"/>
      <c r="H5" s="679"/>
      <c r="I5" s="679"/>
      <c r="J5" s="721"/>
      <c r="K5" s="721"/>
    </row>
    <row r="6" spans="1:11" ht="50.25" customHeight="1" x14ac:dyDescent="0.25">
      <c r="A6" s="721"/>
      <c r="B6" s="693" t="s">
        <v>174</v>
      </c>
      <c r="C6" s="693"/>
      <c r="D6" s="693" t="s">
        <v>173</v>
      </c>
      <c r="E6" s="693"/>
      <c r="F6" s="693" t="s">
        <v>172</v>
      </c>
      <c r="G6" s="693"/>
      <c r="H6" s="712" t="s">
        <v>171</v>
      </c>
      <c r="I6" s="712"/>
      <c r="J6" s="692"/>
      <c r="K6" s="692"/>
    </row>
    <row r="7" spans="1:11" x14ac:dyDescent="0.25">
      <c r="A7" s="692"/>
      <c r="B7" s="262" t="s">
        <v>131</v>
      </c>
      <c r="C7" s="262" t="s">
        <v>116</v>
      </c>
      <c r="D7" s="262" t="s">
        <v>115</v>
      </c>
      <c r="E7" s="262" t="s">
        <v>116</v>
      </c>
      <c r="F7" s="262" t="s">
        <v>115</v>
      </c>
      <c r="G7" s="262" t="s">
        <v>116</v>
      </c>
      <c r="H7" s="287" t="s">
        <v>115</v>
      </c>
      <c r="I7" s="287" t="s">
        <v>116</v>
      </c>
      <c r="J7" s="265" t="s">
        <v>115</v>
      </c>
      <c r="K7" s="265" t="s">
        <v>116</v>
      </c>
    </row>
    <row r="9" spans="1:11" x14ac:dyDescent="0.25">
      <c r="A9" s="324">
        <v>2013</v>
      </c>
      <c r="B9" s="331">
        <v>14526</v>
      </c>
      <c r="C9" s="334">
        <f t="shared" ref="C9:C16" si="0">B9/$F9*100</f>
        <v>28.556824660388859</v>
      </c>
      <c r="D9" s="331">
        <v>36341</v>
      </c>
      <c r="E9" s="334">
        <f t="shared" ref="E9:E16" si="1">D9/$F9*100</f>
        <v>71.443175339611145</v>
      </c>
      <c r="F9" s="331">
        <f t="shared" ref="F9:F16" si="2">B9+D9</f>
        <v>50867</v>
      </c>
      <c r="G9" s="334">
        <f t="shared" ref="G9:G16" si="3">F9/$F9*100</f>
        <v>100</v>
      </c>
      <c r="H9" s="331">
        <v>3071</v>
      </c>
      <c r="I9" s="299">
        <f>H9/$J9*100</f>
        <v>5.6935741036004304</v>
      </c>
      <c r="J9" s="331">
        <f t="shared" ref="J9:J15" si="4">B9+D9+H9</f>
        <v>53938</v>
      </c>
      <c r="K9" s="334">
        <f t="shared" ref="K9:K16" si="5">J9/$J9*100</f>
        <v>100</v>
      </c>
    </row>
    <row r="10" spans="1:11" ht="15" customHeight="1" x14ac:dyDescent="0.25">
      <c r="A10" s="324">
        <v>2014</v>
      </c>
      <c r="B10" s="331">
        <v>12469</v>
      </c>
      <c r="C10" s="334">
        <f t="shared" si="0"/>
        <v>29.77671641791045</v>
      </c>
      <c r="D10" s="331">
        <v>29406</v>
      </c>
      <c r="E10" s="334">
        <f t="shared" si="1"/>
        <v>70.22328358208955</v>
      </c>
      <c r="F10" s="331">
        <f t="shared" si="2"/>
        <v>41875</v>
      </c>
      <c r="G10" s="334">
        <f t="shared" si="3"/>
        <v>100</v>
      </c>
      <c r="H10" s="331">
        <v>1932</v>
      </c>
      <c r="I10" s="299">
        <f t="shared" ref="I10:I16" si="6">H10/J10*100</f>
        <v>4.4102540689844085</v>
      </c>
      <c r="J10" s="331">
        <f t="shared" si="4"/>
        <v>43807</v>
      </c>
      <c r="K10" s="334">
        <f t="shared" si="5"/>
        <v>100</v>
      </c>
    </row>
    <row r="11" spans="1:11" x14ac:dyDescent="0.25">
      <c r="A11" s="324">
        <v>2015</v>
      </c>
      <c r="B11" s="331">
        <v>10556</v>
      </c>
      <c r="C11" s="334">
        <f t="shared" si="0"/>
        <v>31.124871001031991</v>
      </c>
      <c r="D11" s="331">
        <v>23359</v>
      </c>
      <c r="E11" s="334">
        <f t="shared" si="1"/>
        <v>68.875128998968009</v>
      </c>
      <c r="F11" s="331">
        <f t="shared" si="2"/>
        <v>33915</v>
      </c>
      <c r="G11" s="334">
        <f t="shared" si="3"/>
        <v>100</v>
      </c>
      <c r="H11" s="331">
        <v>1549</v>
      </c>
      <c r="I11" s="299">
        <f t="shared" si="6"/>
        <v>4.3678096097450938</v>
      </c>
      <c r="J11" s="331">
        <f t="shared" si="4"/>
        <v>35464</v>
      </c>
      <c r="K11" s="334">
        <f t="shared" si="5"/>
        <v>100</v>
      </c>
    </row>
    <row r="12" spans="1:11" x14ac:dyDescent="0.25">
      <c r="A12" s="324">
        <v>2016</v>
      </c>
      <c r="B12" s="331">
        <v>8893</v>
      </c>
      <c r="C12" s="334">
        <f t="shared" si="0"/>
        <v>32.998144712430424</v>
      </c>
      <c r="D12" s="331">
        <v>18057</v>
      </c>
      <c r="E12" s="334">
        <f t="shared" si="1"/>
        <v>67.001855287569583</v>
      </c>
      <c r="F12" s="331">
        <f t="shared" si="2"/>
        <v>26950</v>
      </c>
      <c r="G12" s="334">
        <f t="shared" si="3"/>
        <v>100</v>
      </c>
      <c r="H12" s="331">
        <v>1295</v>
      </c>
      <c r="I12" s="299">
        <f t="shared" si="6"/>
        <v>4.5848822800495661</v>
      </c>
      <c r="J12" s="331">
        <f t="shared" si="4"/>
        <v>28245</v>
      </c>
      <c r="K12" s="334">
        <f t="shared" si="5"/>
        <v>100</v>
      </c>
    </row>
    <row r="13" spans="1:11" x14ac:dyDescent="0.25">
      <c r="A13" s="324">
        <v>2017</v>
      </c>
      <c r="B13" s="331">
        <v>7906</v>
      </c>
      <c r="C13" s="334">
        <f t="shared" si="0"/>
        <v>33.948814840261079</v>
      </c>
      <c r="D13" s="331">
        <v>15382</v>
      </c>
      <c r="E13" s="334">
        <f t="shared" si="1"/>
        <v>66.051185159738921</v>
      </c>
      <c r="F13" s="331">
        <f t="shared" si="2"/>
        <v>23288</v>
      </c>
      <c r="G13" s="334">
        <f t="shared" si="3"/>
        <v>100</v>
      </c>
      <c r="H13" s="331">
        <v>1201</v>
      </c>
      <c r="I13" s="299">
        <f t="shared" si="6"/>
        <v>4.904242721221773</v>
      </c>
      <c r="J13" s="331">
        <f t="shared" si="4"/>
        <v>24489</v>
      </c>
      <c r="K13" s="334">
        <f t="shared" si="5"/>
        <v>100</v>
      </c>
    </row>
    <row r="14" spans="1:11" x14ac:dyDescent="0.25">
      <c r="A14" s="326">
        <v>2018</v>
      </c>
      <c r="B14" s="331">
        <v>6917</v>
      </c>
      <c r="C14" s="334">
        <f t="shared" si="0"/>
        <v>34.64562985224142</v>
      </c>
      <c r="D14" s="331">
        <v>13048</v>
      </c>
      <c r="E14" s="334">
        <f t="shared" si="1"/>
        <v>65.354370147758573</v>
      </c>
      <c r="F14" s="331">
        <f t="shared" si="2"/>
        <v>19965</v>
      </c>
      <c r="G14" s="317">
        <f t="shared" si="3"/>
        <v>100</v>
      </c>
      <c r="H14" s="331">
        <v>1231</v>
      </c>
      <c r="I14" s="299">
        <f t="shared" si="6"/>
        <v>5.8076995659558408</v>
      </c>
      <c r="J14" s="331">
        <f t="shared" si="4"/>
        <v>21196</v>
      </c>
      <c r="K14" s="334">
        <f t="shared" si="5"/>
        <v>100</v>
      </c>
    </row>
    <row r="15" spans="1:11" x14ac:dyDescent="0.25">
      <c r="A15" s="307">
        <v>2019</v>
      </c>
      <c r="B15" s="331">
        <v>6173</v>
      </c>
      <c r="C15" s="334">
        <f t="shared" si="0"/>
        <v>34.462929879410453</v>
      </c>
      <c r="D15" s="331">
        <v>11739</v>
      </c>
      <c r="E15" s="334">
        <f t="shared" si="1"/>
        <v>65.537070120589547</v>
      </c>
      <c r="F15" s="320">
        <f t="shared" si="2"/>
        <v>17912</v>
      </c>
      <c r="G15" s="372">
        <f t="shared" si="3"/>
        <v>100</v>
      </c>
      <c r="H15" s="320">
        <v>1099</v>
      </c>
      <c r="I15" s="299">
        <f t="shared" si="6"/>
        <v>5.7808637104834038</v>
      </c>
      <c r="J15" s="331">
        <f t="shared" si="4"/>
        <v>19011</v>
      </c>
      <c r="K15" s="334">
        <f t="shared" si="5"/>
        <v>100</v>
      </c>
    </row>
    <row r="16" spans="1:11" s="419" customFormat="1" x14ac:dyDescent="0.25">
      <c r="A16" s="307">
        <v>2020</v>
      </c>
      <c r="B16" s="331">
        <v>4522</v>
      </c>
      <c r="C16" s="334">
        <f t="shared" si="0"/>
        <v>36.788154897494309</v>
      </c>
      <c r="D16" s="331">
        <v>7770</v>
      </c>
      <c r="E16" s="334">
        <f t="shared" si="1"/>
        <v>63.211845102505691</v>
      </c>
      <c r="F16" s="320">
        <f t="shared" si="2"/>
        <v>12292</v>
      </c>
      <c r="G16" s="372">
        <f t="shared" si="3"/>
        <v>100</v>
      </c>
      <c r="H16" s="320">
        <v>441</v>
      </c>
      <c r="I16" s="299">
        <f t="shared" si="6"/>
        <v>3.4634414513468936</v>
      </c>
      <c r="J16" s="331">
        <f>F16+H16</f>
        <v>12733</v>
      </c>
      <c r="K16" s="334">
        <f t="shared" si="5"/>
        <v>100</v>
      </c>
    </row>
    <row r="17" spans="1:16" s="456" customFormat="1" x14ac:dyDescent="0.25">
      <c r="A17" s="307">
        <v>2021</v>
      </c>
      <c r="B17" s="331">
        <v>13628</v>
      </c>
      <c r="C17" s="334">
        <f t="shared" ref="C17:C18" si="7">B17/$F17*100</f>
        <v>54.27103659750707</v>
      </c>
      <c r="D17" s="331">
        <v>11483</v>
      </c>
      <c r="E17" s="334">
        <f t="shared" ref="E17:E18" si="8">D17/$F17*100</f>
        <v>45.728963402492937</v>
      </c>
      <c r="F17" s="331">
        <v>25111</v>
      </c>
      <c r="G17" s="372">
        <f t="shared" ref="G17:G18" si="9">F17/$F17*100</f>
        <v>100</v>
      </c>
      <c r="H17" s="320">
        <v>915</v>
      </c>
      <c r="I17" s="299">
        <f t="shared" ref="I17:I18" si="10">H17/J17*100</f>
        <v>3.5157150541765927</v>
      </c>
      <c r="J17" s="320">
        <f>F17+H17</f>
        <v>26026</v>
      </c>
      <c r="K17" s="334">
        <f t="shared" ref="K17:K18" si="11">J17/$J17*100</f>
        <v>100</v>
      </c>
    </row>
    <row r="18" spans="1:16" s="456" customFormat="1" x14ac:dyDescent="0.25">
      <c r="A18" s="307">
        <v>2022</v>
      </c>
      <c r="B18" s="331">
        <v>8213</v>
      </c>
      <c r="C18" s="334">
        <f t="shared" si="7"/>
        <v>40.824137588229448</v>
      </c>
      <c r="D18" s="331">
        <v>11905</v>
      </c>
      <c r="E18" s="334">
        <f t="shared" si="8"/>
        <v>59.175862411770552</v>
      </c>
      <c r="F18" s="331">
        <v>20118</v>
      </c>
      <c r="G18" s="372">
        <f t="shared" si="9"/>
        <v>100</v>
      </c>
      <c r="H18" s="320">
        <v>445</v>
      </c>
      <c r="I18" s="299">
        <f t="shared" si="10"/>
        <v>2.1640811165685938</v>
      </c>
      <c r="J18" s="320">
        <f>F18+H18</f>
        <v>20563</v>
      </c>
      <c r="K18" s="334">
        <f t="shared" si="11"/>
        <v>100</v>
      </c>
    </row>
    <row r="19" spans="1:16" x14ac:dyDescent="0.25">
      <c r="A19" s="326"/>
      <c r="B19" s="326"/>
      <c r="C19" s="326"/>
      <c r="E19" s="373"/>
      <c r="F19" s="331"/>
      <c r="G19" s="307"/>
      <c r="H19" s="517"/>
      <c r="I19" s="373"/>
      <c r="J19" s="326"/>
    </row>
    <row r="20" spans="1:16" ht="60" x14ac:dyDescent="0.25">
      <c r="A20" s="562" t="s">
        <v>397</v>
      </c>
      <c r="B20" s="578">
        <f>(B18-B17)/B17*100</f>
        <v>-39.734370413853831</v>
      </c>
      <c r="C20" s="578">
        <f>C18-C17</f>
        <v>-13.446899009277622</v>
      </c>
      <c r="D20" s="578">
        <f>(D18-D17)/D17*100</f>
        <v>3.6749978228685887</v>
      </c>
      <c r="E20" s="578">
        <f>E18-E17</f>
        <v>13.446899009277615</v>
      </c>
      <c r="F20" s="578">
        <f>(F18-F17)/F17*100</f>
        <v>-19.883716299629643</v>
      </c>
      <c r="G20" s="578">
        <f>G18-G17</f>
        <v>0</v>
      </c>
      <c r="H20" s="578">
        <f>(H18-H17)/H17*100</f>
        <v>-51.366120218579233</v>
      </c>
      <c r="I20" s="578">
        <f>I18-I17</f>
        <v>-1.3516339376079989</v>
      </c>
      <c r="J20" s="578">
        <f>(J18-J17)/J17*100</f>
        <v>-20.990547913624837</v>
      </c>
      <c r="K20" s="578">
        <f>K18-K17</f>
        <v>0</v>
      </c>
      <c r="L20" s="304"/>
    </row>
    <row r="21" spans="1:16" x14ac:dyDescent="0.2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664"/>
    </row>
    <row r="22" spans="1:16" ht="6" customHeight="1" x14ac:dyDescent="0.25">
      <c r="A22" s="326"/>
      <c r="E22" s="334"/>
      <c r="F22"/>
      <c r="G22"/>
      <c r="H22"/>
      <c r="J22" s="326"/>
      <c r="K22" s="326"/>
      <c r="L22" s="664"/>
      <c r="P22" s="329"/>
    </row>
    <row r="23" spans="1:16" ht="15" customHeight="1" x14ac:dyDescent="0.25">
      <c r="A23" s="50" t="s">
        <v>534</v>
      </c>
      <c r="E23"/>
      <c r="F23"/>
      <c r="G23"/>
      <c r="H23"/>
      <c r="L23" s="664"/>
    </row>
    <row r="24" spans="1:16" ht="29.25" customHeight="1" x14ac:dyDescent="0.25">
      <c r="A24" s="685" t="s">
        <v>499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64"/>
    </row>
    <row r="25" spans="1:16" x14ac:dyDescent="0.25">
      <c r="L25" s="664"/>
    </row>
    <row r="26" spans="1:16" x14ac:dyDescent="0.25">
      <c r="L26" s="304"/>
      <c r="O26" s="456"/>
    </row>
    <row r="27" spans="1:16" x14ac:dyDescent="0.25">
      <c r="L27" s="664"/>
    </row>
    <row r="28" spans="1:16" x14ac:dyDescent="0.25">
      <c r="L28" s="304"/>
    </row>
  </sheetData>
  <mergeCells count="9">
    <mergeCell ref="A24:K24"/>
    <mergeCell ref="J4:K6"/>
    <mergeCell ref="B4:I4"/>
    <mergeCell ref="B5:I5"/>
    <mergeCell ref="A4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zoomScale="96" zoomScaleNormal="96" workbookViewId="0"/>
  </sheetViews>
  <sheetFormatPr defaultColWidth="8.85546875" defaultRowHeight="15" x14ac:dyDescent="0.25"/>
  <cols>
    <col min="1" max="1" width="27.140625" style="27" customWidth="1"/>
    <col min="2" max="2" width="0.85546875" style="27" customWidth="1"/>
    <col min="3" max="3" width="12.28515625" style="27" customWidth="1"/>
    <col min="4" max="4" width="9.7109375" style="27" customWidth="1"/>
    <col min="5" max="5" width="10.85546875" style="27" customWidth="1"/>
    <col min="6" max="6" width="0.85546875" style="27" customWidth="1"/>
    <col min="7" max="7" width="9.7109375" style="27" customWidth="1"/>
    <col min="8" max="8" width="8.85546875" style="27"/>
    <col min="9" max="9" width="9.85546875" style="27" customWidth="1"/>
    <col min="10" max="10" width="0.85546875" style="27" customWidth="1"/>
    <col min="11" max="12" width="8.85546875" style="27"/>
    <col min="13" max="13" width="9.85546875" style="27" customWidth="1"/>
    <col min="14" max="14" width="0.85546875" style="27" customWidth="1"/>
    <col min="15" max="16" width="8.85546875" style="27"/>
    <col min="17" max="17" width="10.28515625" style="27" customWidth="1"/>
    <col min="18" max="18" width="0.85546875" style="27" customWidth="1"/>
    <col min="19" max="21" width="8.85546875" style="27"/>
    <col min="22" max="22" width="0.85546875" style="27" customWidth="1"/>
    <col min="23" max="24" width="12.85546875" style="27" customWidth="1"/>
    <col min="25" max="25" width="8.85546875" style="27"/>
    <col min="26" max="26" width="0.85546875" style="27" customWidth="1"/>
    <col min="27" max="29" width="8.85546875" style="27"/>
    <col min="30" max="30" width="0.85546875" style="419" customWidth="1"/>
    <col min="31" max="33" width="8.85546875" style="419"/>
    <col min="34" max="34" width="0.85546875" style="27" customWidth="1"/>
    <col min="35" max="35" width="10.140625" style="456" customWidth="1"/>
    <col min="36" max="36" width="9.28515625" style="456" customWidth="1"/>
    <col min="37" max="37" width="8.7109375" style="456" customWidth="1"/>
    <col min="38" max="38" width="0.85546875" style="456" customWidth="1"/>
    <col min="39" max="39" width="9.85546875" style="456" customWidth="1"/>
    <col min="40" max="40" width="8.7109375" style="456" customWidth="1"/>
    <col min="41" max="41" width="12.140625" style="456" customWidth="1"/>
    <col min="42" max="42" width="0.85546875" style="456" customWidth="1"/>
    <col min="43" max="43" width="10.5703125" style="286" customWidth="1"/>
    <col min="44" max="44" width="8.42578125" style="304" customWidth="1"/>
    <col min="45" max="45" width="10" style="304" customWidth="1"/>
    <col min="46" max="46" width="0.85546875" style="304" customWidth="1"/>
    <col min="47" max="49" width="8.85546875" style="304"/>
    <col min="54" max="16384" width="8.85546875" style="27"/>
  </cols>
  <sheetData>
    <row r="1" spans="1:53" x14ac:dyDescent="0.25">
      <c r="A1" s="27" t="s">
        <v>330</v>
      </c>
    </row>
    <row r="2" spans="1:53" s="7" customFormat="1" x14ac:dyDescent="0.25">
      <c r="A2" s="166" t="s">
        <v>350</v>
      </c>
      <c r="AD2" s="304"/>
      <c r="AE2" s="304"/>
      <c r="AF2" s="304"/>
      <c r="AG2" s="304"/>
      <c r="AI2" s="304"/>
      <c r="AJ2" s="304"/>
      <c r="AK2" s="304"/>
      <c r="AL2" s="304"/>
      <c r="AM2" s="304"/>
      <c r="AN2" s="304"/>
      <c r="AO2" s="304"/>
      <c r="AP2" s="304"/>
      <c r="AQ2" s="286"/>
      <c r="AR2" s="304"/>
      <c r="AS2" s="304"/>
      <c r="AT2" s="304"/>
      <c r="AU2" s="304"/>
      <c r="AV2" s="304"/>
      <c r="AW2" s="304"/>
      <c r="AX2"/>
      <c r="AY2"/>
      <c r="AZ2"/>
      <c r="BA2"/>
    </row>
    <row r="3" spans="1:53" s="7" customFormat="1" x14ac:dyDescent="0.25">
      <c r="A3" s="30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308"/>
      <c r="AE3" s="308"/>
      <c r="AF3" s="308"/>
      <c r="AG3" s="308"/>
      <c r="AH3" s="14"/>
      <c r="AI3" s="308"/>
      <c r="AJ3" s="308"/>
      <c r="AK3" s="308"/>
      <c r="AL3" s="308"/>
      <c r="AM3" s="308"/>
      <c r="AN3" s="308"/>
      <c r="AO3" s="308"/>
      <c r="AP3" s="308"/>
      <c r="AQ3" s="88"/>
      <c r="AR3" s="308"/>
      <c r="AS3" s="308"/>
      <c r="AT3" s="308"/>
      <c r="AU3" s="308"/>
      <c r="AV3" s="308"/>
      <c r="AW3" s="308"/>
      <c r="AX3"/>
      <c r="AY3"/>
      <c r="AZ3"/>
      <c r="BA3"/>
    </row>
    <row r="4" spans="1:53" ht="15" customHeight="1" x14ac:dyDescent="0.25">
      <c r="A4" s="745" t="s">
        <v>42</v>
      </c>
      <c r="B4" s="19"/>
      <c r="C4" s="679" t="s">
        <v>45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441"/>
      <c r="AE4" s="433"/>
      <c r="AF4" s="433"/>
      <c r="AG4" s="433"/>
      <c r="AQ4" s="682" t="s">
        <v>363</v>
      </c>
      <c r="AR4" s="682"/>
      <c r="AS4" s="682"/>
      <c r="AU4" s="682" t="s">
        <v>364</v>
      </c>
      <c r="AV4" s="682"/>
      <c r="AW4" s="682"/>
    </row>
    <row r="5" spans="1:53" ht="15" customHeight="1" x14ac:dyDescent="0.25">
      <c r="A5" s="746"/>
      <c r="B5" s="2"/>
      <c r="C5" s="679" t="s">
        <v>33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441"/>
      <c r="AE5" s="433"/>
      <c r="AF5" s="433"/>
      <c r="AG5" s="433"/>
      <c r="AH5" s="95"/>
      <c r="AI5" s="463"/>
      <c r="AJ5" s="463"/>
      <c r="AK5" s="463"/>
      <c r="AL5" s="469"/>
      <c r="AM5" s="463"/>
      <c r="AN5" s="463"/>
      <c r="AO5" s="463"/>
      <c r="AP5" s="469"/>
      <c r="AQ5" s="686"/>
      <c r="AR5" s="686"/>
      <c r="AS5" s="686"/>
      <c r="AT5" s="255"/>
      <c r="AU5" s="686"/>
      <c r="AV5" s="686"/>
      <c r="AW5" s="686"/>
    </row>
    <row r="6" spans="1:53" x14ac:dyDescent="0.25">
      <c r="A6" s="746"/>
      <c r="B6" s="2"/>
      <c r="C6" s="689">
        <v>2013</v>
      </c>
      <c r="D6" s="689"/>
      <c r="E6" s="689"/>
      <c r="G6" s="690">
        <v>2014</v>
      </c>
      <c r="H6" s="690"/>
      <c r="I6" s="690"/>
      <c r="K6" s="689">
        <v>2015</v>
      </c>
      <c r="L6" s="689"/>
      <c r="M6" s="689"/>
      <c r="O6" s="689">
        <v>2016</v>
      </c>
      <c r="P6" s="689"/>
      <c r="Q6" s="689"/>
      <c r="S6" s="689">
        <v>2017</v>
      </c>
      <c r="T6" s="689"/>
      <c r="U6" s="689"/>
      <c r="W6" s="689">
        <v>2018</v>
      </c>
      <c r="X6" s="689"/>
      <c r="Y6" s="689"/>
      <c r="Z6" s="110"/>
      <c r="AA6" s="689">
        <v>2019</v>
      </c>
      <c r="AB6" s="689"/>
      <c r="AC6" s="689"/>
      <c r="AD6" s="442"/>
      <c r="AE6" s="689">
        <v>2020</v>
      </c>
      <c r="AF6" s="689"/>
      <c r="AG6" s="689"/>
      <c r="AH6" s="95"/>
      <c r="AI6" s="689">
        <v>2021</v>
      </c>
      <c r="AJ6" s="689"/>
      <c r="AK6" s="689"/>
      <c r="AL6" s="469"/>
      <c r="AM6" s="689">
        <v>2022</v>
      </c>
      <c r="AN6" s="689"/>
      <c r="AO6" s="689"/>
      <c r="AP6" s="469"/>
      <c r="AQ6" s="683"/>
      <c r="AR6" s="683"/>
      <c r="AS6" s="683"/>
      <c r="AT6" s="255"/>
      <c r="AU6" s="683"/>
      <c r="AV6" s="683"/>
      <c r="AW6" s="683"/>
    </row>
    <row r="7" spans="1:53" ht="72.75" customHeight="1" x14ac:dyDescent="0.25">
      <c r="A7" s="747"/>
      <c r="B7" s="1"/>
      <c r="C7" s="94" t="s">
        <v>41</v>
      </c>
      <c r="D7" s="93" t="s">
        <v>2</v>
      </c>
      <c r="E7" s="93" t="s">
        <v>76</v>
      </c>
      <c r="F7" s="93"/>
      <c r="G7" s="94" t="s">
        <v>41</v>
      </c>
      <c r="H7" s="93" t="s">
        <v>2</v>
      </c>
      <c r="I7" s="93" t="s">
        <v>76</v>
      </c>
      <c r="J7" s="93"/>
      <c r="K7" s="94" t="s">
        <v>41</v>
      </c>
      <c r="L7" s="93" t="s">
        <v>2</v>
      </c>
      <c r="M7" s="93" t="s">
        <v>0</v>
      </c>
      <c r="N7" s="93"/>
      <c r="O7" s="94" t="s">
        <v>41</v>
      </c>
      <c r="P7" s="93" t="s">
        <v>2</v>
      </c>
      <c r="Q7" s="93" t="s">
        <v>0</v>
      </c>
      <c r="R7" s="93"/>
      <c r="S7" s="94" t="s">
        <v>41</v>
      </c>
      <c r="T7" s="94" t="s">
        <v>2</v>
      </c>
      <c r="U7" s="93" t="s">
        <v>0</v>
      </c>
      <c r="V7" s="93"/>
      <c r="W7" s="94" t="s">
        <v>41</v>
      </c>
      <c r="X7" s="93" t="s">
        <v>2</v>
      </c>
      <c r="Y7" s="93" t="s">
        <v>76</v>
      </c>
      <c r="Z7" s="111"/>
      <c r="AA7" s="102" t="s">
        <v>41</v>
      </c>
      <c r="AB7" s="103" t="s">
        <v>2</v>
      </c>
      <c r="AC7" s="103" t="s">
        <v>0</v>
      </c>
      <c r="AD7" s="443"/>
      <c r="AE7" s="432" t="s">
        <v>41</v>
      </c>
      <c r="AF7" s="434" t="s">
        <v>2</v>
      </c>
      <c r="AG7" s="434" t="s">
        <v>0</v>
      </c>
      <c r="AH7" s="2"/>
      <c r="AI7" s="465" t="s">
        <v>41</v>
      </c>
      <c r="AJ7" s="467" t="s">
        <v>2</v>
      </c>
      <c r="AK7" s="467" t="s">
        <v>0</v>
      </c>
      <c r="AL7" s="326"/>
      <c r="AM7" s="465" t="s">
        <v>41</v>
      </c>
      <c r="AN7" s="467" t="s">
        <v>2</v>
      </c>
      <c r="AO7" s="467" t="s">
        <v>0</v>
      </c>
      <c r="AP7" s="326"/>
      <c r="AQ7" s="536" t="s">
        <v>41</v>
      </c>
      <c r="AR7" s="537" t="s">
        <v>2</v>
      </c>
      <c r="AS7" s="537" t="s">
        <v>0</v>
      </c>
      <c r="AT7" s="307"/>
      <c r="AU7" s="524" t="s">
        <v>41</v>
      </c>
      <c r="AV7" s="537" t="s">
        <v>2</v>
      </c>
      <c r="AW7" s="537" t="s">
        <v>0</v>
      </c>
    </row>
    <row r="8" spans="1:53" x14ac:dyDescent="0.25">
      <c r="Q8" s="7"/>
    </row>
    <row r="9" spans="1:53" ht="15" customHeight="1" x14ac:dyDescent="0.25">
      <c r="A9" s="27" t="s">
        <v>37</v>
      </c>
      <c r="C9" s="28">
        <v>56899</v>
      </c>
      <c r="D9" s="28">
        <v>28032</v>
      </c>
      <c r="E9" s="28">
        <f>C9+D9</f>
        <v>84931</v>
      </c>
      <c r="F9" s="30"/>
      <c r="G9" s="28">
        <v>46684</v>
      </c>
      <c r="H9" s="28">
        <v>24980</v>
      </c>
      <c r="I9" s="28">
        <f>G9+H9</f>
        <v>71664</v>
      </c>
      <c r="J9" s="30"/>
      <c r="K9" s="28">
        <v>33252</v>
      </c>
      <c r="L9" s="28">
        <v>24725</v>
      </c>
      <c r="M9" s="28">
        <f>K9+L9</f>
        <v>57977</v>
      </c>
      <c r="N9" s="30"/>
      <c r="O9" s="28">
        <v>19935</v>
      </c>
      <c r="P9" s="28">
        <v>11725</v>
      </c>
      <c r="Q9" s="63">
        <f>O9+P9</f>
        <v>31660</v>
      </c>
      <c r="R9" s="28"/>
      <c r="S9" s="28">
        <v>16147</v>
      </c>
      <c r="T9" s="113">
        <v>7696</v>
      </c>
      <c r="U9" s="28">
        <f>S9+T9</f>
        <v>23843</v>
      </c>
      <c r="V9" s="30"/>
      <c r="W9" s="113">
        <v>13210</v>
      </c>
      <c r="X9" s="113">
        <v>3636</v>
      </c>
      <c r="Y9" s="28">
        <f>W9+X9</f>
        <v>16846</v>
      </c>
      <c r="Z9" s="28"/>
      <c r="AA9" s="113">
        <v>10509</v>
      </c>
      <c r="AB9" s="113">
        <v>1998</v>
      </c>
      <c r="AC9" s="28">
        <f>AA9+AB9</f>
        <v>12507</v>
      </c>
      <c r="AD9" s="28"/>
      <c r="AE9" s="28">
        <v>7912</v>
      </c>
      <c r="AF9" s="28">
        <v>591</v>
      </c>
      <c r="AG9" s="28">
        <f>AE9+AF9</f>
        <v>8503</v>
      </c>
      <c r="AH9" s="30"/>
      <c r="AI9" s="30">
        <v>6790</v>
      </c>
      <c r="AJ9" s="30">
        <v>279</v>
      </c>
      <c r="AK9" s="28">
        <v>7069</v>
      </c>
      <c r="AL9" s="30"/>
      <c r="AM9" s="30">
        <v>4508</v>
      </c>
      <c r="AN9" s="30">
        <v>597</v>
      </c>
      <c r="AO9" s="28">
        <v>5105</v>
      </c>
      <c r="AP9" s="30"/>
      <c r="AQ9" s="286">
        <f>(AM9-AI9)/AI9*100</f>
        <v>-33.608247422680414</v>
      </c>
      <c r="AR9" s="286">
        <f t="shared" ref="AR9:AS9" si="0">(AN9-AJ9)/AJ9*100</f>
        <v>113.97849462365592</v>
      </c>
      <c r="AS9" s="286">
        <f t="shared" si="0"/>
        <v>-27.783279105955582</v>
      </c>
      <c r="AT9" s="286"/>
      <c r="AU9" s="286">
        <f>(AM9-C9)/C9*100</f>
        <v>-92.077189405789213</v>
      </c>
      <c r="AV9" s="286">
        <f t="shared" ref="AV9:AW9" si="1">(AN9-D9)/D9*100</f>
        <v>-97.870291095890423</v>
      </c>
      <c r="AW9" s="286">
        <f t="shared" si="1"/>
        <v>-93.989238322873859</v>
      </c>
    </row>
    <row r="10" spans="1:53" ht="15" customHeight="1" x14ac:dyDescent="0.25">
      <c r="A10" s="249" t="s">
        <v>82</v>
      </c>
      <c r="C10" s="28">
        <v>1419</v>
      </c>
      <c r="D10" s="28">
        <v>354</v>
      </c>
      <c r="E10" s="28">
        <f t="shared" ref="E10:E30" si="2">C10+D10</f>
        <v>1773</v>
      </c>
      <c r="F10" s="30"/>
      <c r="G10" s="28">
        <v>1679</v>
      </c>
      <c r="H10" s="28">
        <v>316</v>
      </c>
      <c r="I10" s="28">
        <f t="shared" ref="I10:I30" si="3">G10+H10</f>
        <v>1995</v>
      </c>
      <c r="J10" s="30"/>
      <c r="K10" s="28">
        <v>555</v>
      </c>
      <c r="L10" s="28">
        <v>440</v>
      </c>
      <c r="M10" s="28">
        <f t="shared" ref="M10:M30" si="4">K10+L10</f>
        <v>995</v>
      </c>
      <c r="N10" s="30"/>
      <c r="O10" s="28">
        <v>799</v>
      </c>
      <c r="P10" s="28">
        <v>95</v>
      </c>
      <c r="Q10" s="63">
        <f t="shared" ref="Q10:Q30" si="5">O10+P10</f>
        <v>894</v>
      </c>
      <c r="R10" s="28"/>
      <c r="S10" s="28">
        <v>400</v>
      </c>
      <c r="T10" s="113">
        <v>75</v>
      </c>
      <c r="U10" s="28">
        <f t="shared" ref="U10:U30" si="6">S10+T10</f>
        <v>475</v>
      </c>
      <c r="V10" s="30"/>
      <c r="W10" s="113">
        <v>385</v>
      </c>
      <c r="X10" s="113">
        <v>9</v>
      </c>
      <c r="Y10" s="28">
        <f t="shared" ref="Y10:Y30" si="7">W10+X10</f>
        <v>394</v>
      </c>
      <c r="Z10" s="28"/>
      <c r="AA10" s="113">
        <v>210</v>
      </c>
      <c r="AB10" s="114">
        <v>0</v>
      </c>
      <c r="AC10" s="28">
        <v>210</v>
      </c>
      <c r="AD10" s="28"/>
      <c r="AE10" s="28">
        <v>84</v>
      </c>
      <c r="AF10" s="28">
        <v>0</v>
      </c>
      <c r="AG10" s="28">
        <f t="shared" ref="AG10:AG37" si="8">AE10+AF10</f>
        <v>84</v>
      </c>
      <c r="AH10" s="30"/>
      <c r="AI10" s="30">
        <v>71</v>
      </c>
      <c r="AJ10" s="30">
        <v>0</v>
      </c>
      <c r="AK10" s="28">
        <v>71</v>
      </c>
      <c r="AL10" s="30"/>
      <c r="AM10" s="30">
        <v>22</v>
      </c>
      <c r="AN10" s="30">
        <v>0</v>
      </c>
      <c r="AO10" s="28">
        <v>22</v>
      </c>
      <c r="AP10" s="30"/>
      <c r="AQ10" s="286">
        <f t="shared" ref="AQ10:AQ37" si="9">(AM10-AI10)/AI10*100</f>
        <v>-69.014084507042256</v>
      </c>
      <c r="AR10" s="286">
        <v>0</v>
      </c>
      <c r="AS10" s="286">
        <f t="shared" ref="AS10:AS37" si="10">(AO10-AK10)/AK10*100</f>
        <v>-69.014084507042256</v>
      </c>
      <c r="AT10" s="286"/>
      <c r="AU10" s="286">
        <f t="shared" ref="AU10:AU37" si="11">(AM10-C10)/C10*100</f>
        <v>-98.449612403100772</v>
      </c>
      <c r="AV10" s="286">
        <f t="shared" ref="AV10:AV37" si="12">(AN10-D10)/D10*100</f>
        <v>-100</v>
      </c>
      <c r="AW10" s="286">
        <f t="shared" ref="AW10:AW37" si="13">(AO10-E10)/E10*100</f>
        <v>-98.759165256627185</v>
      </c>
    </row>
    <row r="11" spans="1:53" x14ac:dyDescent="0.25">
      <c r="A11" s="27" t="s">
        <v>5</v>
      </c>
      <c r="C11" s="28">
        <v>16586</v>
      </c>
      <c r="D11" s="28">
        <v>8642</v>
      </c>
      <c r="E11" s="28">
        <f t="shared" si="2"/>
        <v>25228</v>
      </c>
      <c r="F11" s="30"/>
      <c r="G11" s="28">
        <v>16342</v>
      </c>
      <c r="H11" s="28">
        <v>5545</v>
      </c>
      <c r="I11" s="28">
        <f t="shared" si="3"/>
        <v>21887</v>
      </c>
      <c r="J11" s="30"/>
      <c r="K11" s="28">
        <v>6805</v>
      </c>
      <c r="L11" s="28">
        <v>4009</v>
      </c>
      <c r="M11" s="28">
        <f t="shared" si="4"/>
        <v>10814</v>
      </c>
      <c r="N11" s="30"/>
      <c r="O11" s="28">
        <v>6215</v>
      </c>
      <c r="P11" s="28">
        <v>3234</v>
      </c>
      <c r="Q11" s="63">
        <f t="shared" si="5"/>
        <v>9449</v>
      </c>
      <c r="R11" s="28"/>
      <c r="S11" s="28">
        <v>4128</v>
      </c>
      <c r="T11" s="113">
        <v>2785</v>
      </c>
      <c r="U11" s="28">
        <f t="shared" si="6"/>
        <v>6913</v>
      </c>
      <c r="V11" s="30"/>
      <c r="W11" s="113">
        <v>3664</v>
      </c>
      <c r="X11" s="113">
        <v>1488</v>
      </c>
      <c r="Y11" s="28">
        <f t="shared" si="7"/>
        <v>5152</v>
      </c>
      <c r="Z11" s="28"/>
      <c r="AA11" s="113">
        <v>3848</v>
      </c>
      <c r="AB11" s="113">
        <v>877</v>
      </c>
      <c r="AC11" s="28">
        <f t="shared" ref="AC11:AC30" si="14">AA11+AB11</f>
        <v>4725</v>
      </c>
      <c r="AD11" s="28"/>
      <c r="AE11" s="28">
        <v>1283</v>
      </c>
      <c r="AF11" s="28">
        <v>64</v>
      </c>
      <c r="AG11" s="28">
        <f t="shared" si="8"/>
        <v>1347</v>
      </c>
      <c r="AH11" s="30"/>
      <c r="AI11" s="30">
        <v>1955</v>
      </c>
      <c r="AJ11" s="30">
        <v>190</v>
      </c>
      <c r="AK11" s="28">
        <v>2145</v>
      </c>
      <c r="AL11" s="30"/>
      <c r="AM11" s="30">
        <v>1694</v>
      </c>
      <c r="AN11" s="30">
        <v>208</v>
      </c>
      <c r="AO11" s="28">
        <v>1902</v>
      </c>
      <c r="AP11" s="30"/>
      <c r="AQ11" s="286">
        <f t="shared" si="9"/>
        <v>-13.350383631713555</v>
      </c>
      <c r="AR11" s="286">
        <f t="shared" ref="AR11:AR37" si="15">(AN11-AJ11)/AJ11*100</f>
        <v>9.4736842105263168</v>
      </c>
      <c r="AS11" s="286">
        <f t="shared" si="10"/>
        <v>-11.328671328671328</v>
      </c>
      <c r="AT11" s="286"/>
      <c r="AU11" s="286">
        <f t="shared" si="11"/>
        <v>-89.786566984203546</v>
      </c>
      <c r="AV11" s="286">
        <f t="shared" si="12"/>
        <v>-97.593149733857899</v>
      </c>
      <c r="AW11" s="286">
        <f t="shared" si="13"/>
        <v>-92.460757888060883</v>
      </c>
    </row>
    <row r="12" spans="1:53" x14ac:dyDescent="0.25">
      <c r="A12" s="27" t="s">
        <v>6</v>
      </c>
      <c r="C12" s="28">
        <v>245170</v>
      </c>
      <c r="D12" s="28">
        <v>205346</v>
      </c>
      <c r="E12" s="28">
        <f t="shared" si="2"/>
        <v>450516</v>
      </c>
      <c r="F12" s="30"/>
      <c r="G12" s="28">
        <v>165567</v>
      </c>
      <c r="H12" s="28">
        <v>141790</v>
      </c>
      <c r="I12" s="28">
        <f t="shared" si="3"/>
        <v>307357</v>
      </c>
      <c r="J12" s="30"/>
      <c r="K12" s="28">
        <v>127664</v>
      </c>
      <c r="L12" s="28">
        <v>122343</v>
      </c>
      <c r="M12" s="28">
        <f t="shared" si="4"/>
        <v>250007</v>
      </c>
      <c r="N12" s="30"/>
      <c r="O12" s="28">
        <v>92124</v>
      </c>
      <c r="P12" s="28">
        <v>90912</v>
      </c>
      <c r="Q12" s="63">
        <f t="shared" si="5"/>
        <v>183036</v>
      </c>
      <c r="R12" s="28"/>
      <c r="S12" s="28">
        <v>67465</v>
      </c>
      <c r="T12" s="113">
        <v>81099</v>
      </c>
      <c r="U12" s="28">
        <f t="shared" si="6"/>
        <v>148564</v>
      </c>
      <c r="V12" s="30"/>
      <c r="W12" s="113">
        <v>51827</v>
      </c>
      <c r="X12" s="113">
        <v>64356</v>
      </c>
      <c r="Y12" s="28">
        <f t="shared" si="7"/>
        <v>116183</v>
      </c>
      <c r="Z12" s="28"/>
      <c r="AA12" s="113">
        <v>44414</v>
      </c>
      <c r="AB12" s="113">
        <v>66272</v>
      </c>
      <c r="AC12" s="28">
        <f t="shared" si="14"/>
        <v>110686</v>
      </c>
      <c r="AD12" s="28"/>
      <c r="AE12" s="28">
        <v>25553</v>
      </c>
      <c r="AF12" s="28">
        <v>23689</v>
      </c>
      <c r="AG12" s="28">
        <f t="shared" si="8"/>
        <v>49242</v>
      </c>
      <c r="AH12" s="30"/>
      <c r="AI12" s="30">
        <v>41684</v>
      </c>
      <c r="AJ12" s="30">
        <v>25199</v>
      </c>
      <c r="AK12" s="28">
        <v>66883</v>
      </c>
      <c r="AL12" s="30"/>
      <c r="AM12" s="30">
        <v>32049</v>
      </c>
      <c r="AN12" s="30">
        <v>35436</v>
      </c>
      <c r="AO12" s="28">
        <v>67485</v>
      </c>
      <c r="AP12" s="30"/>
      <c r="AQ12" s="286">
        <f t="shared" si="9"/>
        <v>-23.11438441608291</v>
      </c>
      <c r="AR12" s="286">
        <f t="shared" si="15"/>
        <v>40.624627961427038</v>
      </c>
      <c r="AS12" s="286">
        <f t="shared" si="10"/>
        <v>0.90007924285692931</v>
      </c>
      <c r="AT12" s="286"/>
      <c r="AU12" s="286">
        <f t="shared" si="11"/>
        <v>-86.927845984418965</v>
      </c>
      <c r="AV12" s="286">
        <f t="shared" si="12"/>
        <v>-82.743272330602977</v>
      </c>
      <c r="AW12" s="286">
        <f t="shared" si="13"/>
        <v>-85.020509815411657</v>
      </c>
    </row>
    <row r="13" spans="1:53" x14ac:dyDescent="0.25">
      <c r="A13" s="249" t="s">
        <v>83</v>
      </c>
      <c r="C13" s="28">
        <v>6761</v>
      </c>
      <c r="D13" s="28">
        <v>4554</v>
      </c>
      <c r="E13" s="28">
        <f t="shared" si="2"/>
        <v>11315</v>
      </c>
      <c r="F13" s="30"/>
      <c r="G13" s="28">
        <v>4664</v>
      </c>
      <c r="H13" s="28">
        <v>3419</v>
      </c>
      <c r="I13" s="28">
        <f t="shared" si="3"/>
        <v>8083</v>
      </c>
      <c r="J13" s="30"/>
      <c r="K13" s="28">
        <v>3487</v>
      </c>
      <c r="L13" s="28">
        <v>2216</v>
      </c>
      <c r="M13" s="28">
        <f t="shared" si="4"/>
        <v>5703</v>
      </c>
      <c r="N13" s="30"/>
      <c r="O13" s="28">
        <v>2771</v>
      </c>
      <c r="P13" s="28">
        <v>1359</v>
      </c>
      <c r="Q13" s="63">
        <f t="shared" si="5"/>
        <v>4130</v>
      </c>
      <c r="R13" s="28"/>
      <c r="S13" s="28">
        <v>1230</v>
      </c>
      <c r="T13" s="113">
        <v>1540</v>
      </c>
      <c r="U13" s="28">
        <f t="shared" si="6"/>
        <v>2770</v>
      </c>
      <c r="V13" s="30"/>
      <c r="W13" s="113">
        <v>1378</v>
      </c>
      <c r="X13" s="113">
        <v>359</v>
      </c>
      <c r="Y13" s="28">
        <f t="shared" si="7"/>
        <v>1737</v>
      </c>
      <c r="Z13" s="28"/>
      <c r="AA13" s="113">
        <v>854</v>
      </c>
      <c r="AB13" s="113">
        <v>243</v>
      </c>
      <c r="AC13" s="28">
        <f t="shared" si="14"/>
        <v>1097</v>
      </c>
      <c r="AD13" s="28"/>
      <c r="AE13" s="28">
        <v>408</v>
      </c>
      <c r="AF13" s="28">
        <v>47</v>
      </c>
      <c r="AG13" s="28">
        <f t="shared" si="8"/>
        <v>455</v>
      </c>
      <c r="AH13" s="30"/>
      <c r="AI13" s="30">
        <v>632</v>
      </c>
      <c r="AJ13" s="30">
        <v>0</v>
      </c>
      <c r="AK13" s="28">
        <v>632</v>
      </c>
      <c r="AL13" s="30"/>
      <c r="AM13" s="30">
        <v>496</v>
      </c>
      <c r="AN13" s="30">
        <v>0</v>
      </c>
      <c r="AO13" s="28">
        <v>496</v>
      </c>
      <c r="AP13" s="30"/>
      <c r="AQ13" s="286">
        <f t="shared" si="9"/>
        <v>-21.518987341772153</v>
      </c>
      <c r="AR13" s="286">
        <v>0</v>
      </c>
      <c r="AS13" s="286">
        <f t="shared" si="10"/>
        <v>-21.518987341772153</v>
      </c>
      <c r="AT13" s="286"/>
      <c r="AU13" s="286">
        <f t="shared" si="11"/>
        <v>-92.663807129122915</v>
      </c>
      <c r="AV13" s="286">
        <f t="shared" si="12"/>
        <v>-100</v>
      </c>
      <c r="AW13" s="286">
        <f t="shared" si="13"/>
        <v>-95.61643835616438</v>
      </c>
    </row>
    <row r="14" spans="1:53" x14ac:dyDescent="0.25">
      <c r="A14" s="27" t="s">
        <v>3</v>
      </c>
      <c r="C14" s="28">
        <v>1898</v>
      </c>
      <c r="D14" s="28">
        <v>1318</v>
      </c>
      <c r="E14" s="28">
        <f t="shared" si="2"/>
        <v>3216</v>
      </c>
      <c r="F14" s="30"/>
      <c r="G14" s="28">
        <v>1094</v>
      </c>
      <c r="H14" s="28">
        <v>713</v>
      </c>
      <c r="I14" s="28">
        <f t="shared" si="3"/>
        <v>1807</v>
      </c>
      <c r="J14" s="30"/>
      <c r="K14" s="28">
        <v>1078</v>
      </c>
      <c r="L14" s="28">
        <v>930</v>
      </c>
      <c r="M14" s="28">
        <f t="shared" si="4"/>
        <v>2008</v>
      </c>
      <c r="N14" s="30"/>
      <c r="O14" s="28">
        <v>865</v>
      </c>
      <c r="P14" s="28">
        <v>398</v>
      </c>
      <c r="Q14" s="63">
        <f t="shared" si="5"/>
        <v>1263</v>
      </c>
      <c r="R14" s="28"/>
      <c r="S14" s="28">
        <v>490</v>
      </c>
      <c r="T14" s="113">
        <v>809</v>
      </c>
      <c r="U14" s="28">
        <f t="shared" si="6"/>
        <v>1299</v>
      </c>
      <c r="V14" s="30"/>
      <c r="W14" s="113">
        <v>352</v>
      </c>
      <c r="X14" s="113">
        <v>107</v>
      </c>
      <c r="Y14" s="28">
        <f t="shared" si="7"/>
        <v>459</v>
      </c>
      <c r="Z14" s="28"/>
      <c r="AA14" s="113">
        <v>415</v>
      </c>
      <c r="AB14" s="113">
        <v>7</v>
      </c>
      <c r="AC14" s="28">
        <f t="shared" si="14"/>
        <v>422</v>
      </c>
      <c r="AD14" s="28"/>
      <c r="AE14" s="28">
        <v>164</v>
      </c>
      <c r="AF14" s="28">
        <v>7</v>
      </c>
      <c r="AG14" s="28">
        <f t="shared" si="8"/>
        <v>171</v>
      </c>
      <c r="AH14" s="30"/>
      <c r="AI14" s="30">
        <v>390</v>
      </c>
      <c r="AJ14" s="30">
        <v>0</v>
      </c>
      <c r="AK14" s="28">
        <v>390</v>
      </c>
      <c r="AL14" s="30"/>
      <c r="AM14" s="30">
        <v>231</v>
      </c>
      <c r="AN14" s="30">
        <v>0</v>
      </c>
      <c r="AO14" s="28">
        <v>231</v>
      </c>
      <c r="AP14" s="30"/>
      <c r="AQ14" s="286">
        <f t="shared" si="9"/>
        <v>-40.769230769230766</v>
      </c>
      <c r="AR14" s="286">
        <v>0</v>
      </c>
      <c r="AS14" s="286">
        <f t="shared" si="10"/>
        <v>-40.769230769230766</v>
      </c>
      <c r="AT14" s="286"/>
      <c r="AU14" s="286">
        <f t="shared" si="11"/>
        <v>-87.829293993677567</v>
      </c>
      <c r="AV14" s="286">
        <f t="shared" si="12"/>
        <v>-100</v>
      </c>
      <c r="AW14" s="286">
        <f t="shared" si="13"/>
        <v>-92.817164179104466</v>
      </c>
    </row>
    <row r="15" spans="1:53" x14ac:dyDescent="0.25">
      <c r="A15" s="27" t="s">
        <v>4</v>
      </c>
      <c r="C15" s="28">
        <v>4864</v>
      </c>
      <c r="D15" s="28">
        <v>3236</v>
      </c>
      <c r="E15" s="28">
        <f t="shared" si="2"/>
        <v>8100</v>
      </c>
      <c r="F15" s="30"/>
      <c r="G15" s="28">
        <v>3570</v>
      </c>
      <c r="H15" s="28">
        <v>2707</v>
      </c>
      <c r="I15" s="28">
        <f t="shared" si="3"/>
        <v>6277</v>
      </c>
      <c r="J15" s="30"/>
      <c r="K15" s="28">
        <v>2409</v>
      </c>
      <c r="L15" s="28">
        <v>1286</v>
      </c>
      <c r="M15" s="28">
        <f t="shared" si="4"/>
        <v>3695</v>
      </c>
      <c r="N15" s="30"/>
      <c r="O15" s="28">
        <v>1905</v>
      </c>
      <c r="P15" s="28">
        <v>960</v>
      </c>
      <c r="Q15" s="63">
        <f t="shared" si="5"/>
        <v>2865</v>
      </c>
      <c r="R15" s="28"/>
      <c r="S15" s="28">
        <v>740</v>
      </c>
      <c r="T15" s="113">
        <v>731</v>
      </c>
      <c r="U15" s="28">
        <f t="shared" si="6"/>
        <v>1471</v>
      </c>
      <c r="V15" s="30"/>
      <c r="W15" s="113">
        <v>1026</v>
      </c>
      <c r="X15" s="113">
        <v>252</v>
      </c>
      <c r="Y15" s="28">
        <f t="shared" si="7"/>
        <v>1278</v>
      </c>
      <c r="Z15" s="28"/>
      <c r="AA15" s="113">
        <v>439</v>
      </c>
      <c r="AB15" s="113">
        <v>235</v>
      </c>
      <c r="AC15" s="28">
        <f t="shared" si="14"/>
        <v>674</v>
      </c>
      <c r="AD15" s="28"/>
      <c r="AE15" s="28">
        <v>245</v>
      </c>
      <c r="AF15" s="28">
        <v>40</v>
      </c>
      <c r="AG15" s="28">
        <f t="shared" si="8"/>
        <v>285</v>
      </c>
      <c r="AH15" s="30"/>
      <c r="AI15" s="30">
        <v>242</v>
      </c>
      <c r="AJ15" s="30">
        <v>0</v>
      </c>
      <c r="AK15" s="28">
        <v>242</v>
      </c>
      <c r="AL15" s="30"/>
      <c r="AM15" s="30">
        <v>265</v>
      </c>
      <c r="AN15" s="30">
        <v>0</v>
      </c>
      <c r="AO15" s="28">
        <v>265</v>
      </c>
      <c r="AP15" s="30"/>
      <c r="AQ15" s="286">
        <f t="shared" si="9"/>
        <v>9.5041322314049594</v>
      </c>
      <c r="AR15" s="286">
        <v>0</v>
      </c>
      <c r="AS15" s="286">
        <f t="shared" si="10"/>
        <v>9.5041322314049594</v>
      </c>
      <c r="AT15" s="286"/>
      <c r="AU15" s="286">
        <f t="shared" si="11"/>
        <v>-94.551809210526315</v>
      </c>
      <c r="AV15" s="286">
        <f t="shared" si="12"/>
        <v>-100</v>
      </c>
      <c r="AW15" s="286">
        <f t="shared" si="13"/>
        <v>-96.728395061728406</v>
      </c>
    </row>
    <row r="16" spans="1:53" x14ac:dyDescent="0.25">
      <c r="A16" s="27" t="s">
        <v>7</v>
      </c>
      <c r="C16" s="28">
        <v>75199</v>
      </c>
      <c r="D16" s="28">
        <v>48416</v>
      </c>
      <c r="E16" s="28">
        <f t="shared" si="2"/>
        <v>123615</v>
      </c>
      <c r="F16" s="30"/>
      <c r="G16" s="28">
        <v>52790</v>
      </c>
      <c r="H16" s="28">
        <v>33327</v>
      </c>
      <c r="I16" s="28">
        <f t="shared" si="3"/>
        <v>86117</v>
      </c>
      <c r="J16" s="30"/>
      <c r="K16" s="28">
        <v>34616</v>
      </c>
      <c r="L16" s="28">
        <v>22659</v>
      </c>
      <c r="M16" s="28">
        <f t="shared" si="4"/>
        <v>57275</v>
      </c>
      <c r="N16" s="30"/>
      <c r="O16" s="28">
        <v>22779</v>
      </c>
      <c r="P16" s="28">
        <v>17505</v>
      </c>
      <c r="Q16" s="63">
        <f t="shared" si="5"/>
        <v>40284</v>
      </c>
      <c r="R16" s="28"/>
      <c r="S16" s="28">
        <v>17309</v>
      </c>
      <c r="T16" s="113">
        <v>10215</v>
      </c>
      <c r="U16" s="28">
        <f t="shared" si="6"/>
        <v>27524</v>
      </c>
      <c r="V16" s="30"/>
      <c r="W16" s="113">
        <v>15829</v>
      </c>
      <c r="X16" s="113">
        <v>7156</v>
      </c>
      <c r="Y16" s="28">
        <f t="shared" si="7"/>
        <v>22985</v>
      </c>
      <c r="Z16" s="28"/>
      <c r="AA16" s="113">
        <v>12008</v>
      </c>
      <c r="AB16" s="113">
        <v>4887</v>
      </c>
      <c r="AC16" s="28">
        <f t="shared" si="14"/>
        <v>16895</v>
      </c>
      <c r="AD16" s="28"/>
      <c r="AE16" s="28">
        <v>5757</v>
      </c>
      <c r="AF16" s="28">
        <v>674</v>
      </c>
      <c r="AG16" s="28">
        <f t="shared" si="8"/>
        <v>6431</v>
      </c>
      <c r="AH16" s="30"/>
      <c r="AI16" s="30">
        <v>5996</v>
      </c>
      <c r="AJ16" s="30">
        <v>672</v>
      </c>
      <c r="AK16" s="28">
        <v>6668</v>
      </c>
      <c r="AL16" s="30"/>
      <c r="AM16" s="30">
        <v>6168</v>
      </c>
      <c r="AN16" s="30">
        <v>1044</v>
      </c>
      <c r="AO16" s="28">
        <v>7212</v>
      </c>
      <c r="AP16" s="30"/>
      <c r="AQ16" s="286">
        <f t="shared" si="9"/>
        <v>2.8685790527018011</v>
      </c>
      <c r="AR16" s="286">
        <f t="shared" si="15"/>
        <v>55.357142857142861</v>
      </c>
      <c r="AS16" s="286">
        <f t="shared" si="10"/>
        <v>8.1583683263347329</v>
      </c>
      <c r="AT16" s="286"/>
      <c r="AU16" s="286">
        <f t="shared" si="11"/>
        <v>-91.797763268128563</v>
      </c>
      <c r="AV16" s="286">
        <f t="shared" si="12"/>
        <v>-97.843688037012555</v>
      </c>
      <c r="AW16" s="286">
        <f t="shared" si="13"/>
        <v>-94.165756582938968</v>
      </c>
    </row>
    <row r="17" spans="1:53" x14ac:dyDescent="0.25">
      <c r="A17" s="249" t="s">
        <v>50</v>
      </c>
      <c r="C17" s="28">
        <v>14050</v>
      </c>
      <c r="D17" s="28">
        <v>6181</v>
      </c>
      <c r="E17" s="28">
        <f t="shared" si="2"/>
        <v>20231</v>
      </c>
      <c r="F17" s="30"/>
      <c r="G17" s="28">
        <v>7950</v>
      </c>
      <c r="H17" s="28">
        <v>4883</v>
      </c>
      <c r="I17" s="28">
        <f t="shared" si="3"/>
        <v>12833</v>
      </c>
      <c r="J17" s="30"/>
      <c r="K17" s="28">
        <v>7147</v>
      </c>
      <c r="L17" s="28">
        <v>2614</v>
      </c>
      <c r="M17" s="28">
        <f t="shared" si="4"/>
        <v>9761</v>
      </c>
      <c r="N17" s="30"/>
      <c r="O17" s="28">
        <v>3584</v>
      </c>
      <c r="P17" s="28">
        <v>1358</v>
      </c>
      <c r="Q17" s="63">
        <f t="shared" si="5"/>
        <v>4942</v>
      </c>
      <c r="R17" s="28"/>
      <c r="S17" s="28">
        <v>3708</v>
      </c>
      <c r="T17" s="113">
        <v>2832</v>
      </c>
      <c r="U17" s="28">
        <f t="shared" si="6"/>
        <v>6540</v>
      </c>
      <c r="V17" s="30"/>
      <c r="W17" s="113">
        <v>2826</v>
      </c>
      <c r="X17" s="113">
        <v>579</v>
      </c>
      <c r="Y17" s="28">
        <f t="shared" si="7"/>
        <v>3405</v>
      </c>
      <c r="Z17" s="28"/>
      <c r="AA17" s="113">
        <v>2113</v>
      </c>
      <c r="AB17" s="113">
        <v>422</v>
      </c>
      <c r="AC17" s="28">
        <f t="shared" si="14"/>
        <v>2535</v>
      </c>
      <c r="AD17" s="28"/>
      <c r="AE17" s="28">
        <v>1127</v>
      </c>
      <c r="AF17" s="28">
        <v>18</v>
      </c>
      <c r="AG17" s="28">
        <f t="shared" si="8"/>
        <v>1145</v>
      </c>
      <c r="AH17" s="30"/>
      <c r="AI17" s="30">
        <v>1404</v>
      </c>
      <c r="AJ17" s="30">
        <v>62</v>
      </c>
      <c r="AK17" s="28">
        <v>1466</v>
      </c>
      <c r="AL17" s="30"/>
      <c r="AM17" s="30">
        <v>1129</v>
      </c>
      <c r="AN17" s="30">
        <v>49</v>
      </c>
      <c r="AO17" s="28">
        <v>1178</v>
      </c>
      <c r="AP17" s="30"/>
      <c r="AQ17" s="286">
        <f t="shared" si="9"/>
        <v>-19.586894586894587</v>
      </c>
      <c r="AR17" s="286">
        <f t="shared" si="15"/>
        <v>-20.967741935483872</v>
      </c>
      <c r="AS17" s="286">
        <f t="shared" si="10"/>
        <v>-19.645293315143249</v>
      </c>
      <c r="AT17" s="286"/>
      <c r="AU17" s="286">
        <f t="shared" si="11"/>
        <v>-91.964412811387902</v>
      </c>
      <c r="AV17" s="286">
        <f t="shared" si="12"/>
        <v>-99.20724801812004</v>
      </c>
      <c r="AW17" s="286">
        <f t="shared" si="13"/>
        <v>-94.177252730957434</v>
      </c>
    </row>
    <row r="18" spans="1:53" x14ac:dyDescent="0.25">
      <c r="A18" s="249" t="s">
        <v>8</v>
      </c>
      <c r="C18" s="28">
        <v>86017</v>
      </c>
      <c r="D18" s="28">
        <v>47935</v>
      </c>
      <c r="E18" s="28">
        <f t="shared" si="2"/>
        <v>133952</v>
      </c>
      <c r="F18" s="30"/>
      <c r="G18" s="28">
        <v>55197</v>
      </c>
      <c r="H18" s="28">
        <v>38158</v>
      </c>
      <c r="I18" s="28">
        <f t="shared" si="3"/>
        <v>93355</v>
      </c>
      <c r="J18" s="30"/>
      <c r="K18" s="28">
        <v>35564</v>
      </c>
      <c r="L18" s="28">
        <v>25369</v>
      </c>
      <c r="M18" s="28">
        <f t="shared" si="4"/>
        <v>60933</v>
      </c>
      <c r="N18" s="30"/>
      <c r="O18" s="28">
        <v>32083</v>
      </c>
      <c r="P18" s="28">
        <v>20064</v>
      </c>
      <c r="Q18" s="63">
        <f t="shared" si="5"/>
        <v>52147</v>
      </c>
      <c r="R18" s="28"/>
      <c r="S18" s="28">
        <v>24009</v>
      </c>
      <c r="T18" s="113">
        <v>14713</v>
      </c>
      <c r="U18" s="28">
        <f t="shared" si="6"/>
        <v>38722</v>
      </c>
      <c r="V18" s="30"/>
      <c r="W18" s="113">
        <v>18314</v>
      </c>
      <c r="X18" s="113">
        <v>7659</v>
      </c>
      <c r="Y18" s="28">
        <f t="shared" si="7"/>
        <v>25973</v>
      </c>
      <c r="Z18" s="28"/>
      <c r="AA18" s="113">
        <v>14165</v>
      </c>
      <c r="AB18" s="113">
        <v>4562</v>
      </c>
      <c r="AC18" s="28">
        <f t="shared" si="14"/>
        <v>18727</v>
      </c>
      <c r="AD18" s="28"/>
      <c r="AE18" s="28">
        <v>7906</v>
      </c>
      <c r="AF18" s="28">
        <v>1548</v>
      </c>
      <c r="AG18" s="28">
        <f t="shared" si="8"/>
        <v>9454</v>
      </c>
      <c r="AH18" s="30"/>
      <c r="AI18" s="30">
        <v>9744</v>
      </c>
      <c r="AJ18" s="30">
        <v>906</v>
      </c>
      <c r="AK18" s="28">
        <v>10651</v>
      </c>
      <c r="AL18" s="30"/>
      <c r="AM18" s="30">
        <v>5858</v>
      </c>
      <c r="AN18" s="30">
        <v>1180</v>
      </c>
      <c r="AO18" s="28">
        <v>7038</v>
      </c>
      <c r="AP18" s="30"/>
      <c r="AQ18" s="286">
        <f t="shared" si="9"/>
        <v>-39.880952380952387</v>
      </c>
      <c r="AR18" s="286">
        <f t="shared" si="15"/>
        <v>30.242825607064017</v>
      </c>
      <c r="AS18" s="286">
        <f t="shared" si="10"/>
        <v>-33.921697493193129</v>
      </c>
      <c r="AT18" s="286"/>
      <c r="AU18" s="286">
        <f t="shared" si="11"/>
        <v>-93.189718311496563</v>
      </c>
      <c r="AV18" s="286">
        <f t="shared" si="12"/>
        <v>-97.538333159486797</v>
      </c>
      <c r="AW18" s="286">
        <f t="shared" si="13"/>
        <v>-94.745879120879124</v>
      </c>
    </row>
    <row r="19" spans="1:53" x14ac:dyDescent="0.25">
      <c r="A19" s="27" t="s">
        <v>9</v>
      </c>
      <c r="C19" s="28">
        <v>96771</v>
      </c>
      <c r="D19" s="28">
        <v>36795</v>
      </c>
      <c r="E19" s="28">
        <f t="shared" si="2"/>
        <v>133566</v>
      </c>
      <c r="F19" s="30"/>
      <c r="G19" s="28">
        <v>57486</v>
      </c>
      <c r="H19" s="28">
        <v>24407</v>
      </c>
      <c r="I19" s="28">
        <f t="shared" si="3"/>
        <v>81893</v>
      </c>
      <c r="J19" s="30"/>
      <c r="K19" s="28">
        <v>36220</v>
      </c>
      <c r="L19" s="28">
        <v>19940</v>
      </c>
      <c r="M19" s="28">
        <f t="shared" si="4"/>
        <v>56160</v>
      </c>
      <c r="N19" s="30"/>
      <c r="O19" s="28">
        <v>26837</v>
      </c>
      <c r="P19" s="28">
        <v>11700</v>
      </c>
      <c r="Q19" s="63">
        <f t="shared" si="5"/>
        <v>38537</v>
      </c>
      <c r="R19" s="28"/>
      <c r="S19" s="28">
        <v>21144</v>
      </c>
      <c r="T19" s="113">
        <v>12749</v>
      </c>
      <c r="U19" s="28">
        <f t="shared" si="6"/>
        <v>33893</v>
      </c>
      <c r="V19" s="30"/>
      <c r="W19" s="113">
        <v>16585</v>
      </c>
      <c r="X19" s="113">
        <v>5205</v>
      </c>
      <c r="Y19" s="28">
        <f t="shared" si="7"/>
        <v>21790</v>
      </c>
      <c r="Z19" s="28"/>
      <c r="AA19" s="113">
        <v>15832</v>
      </c>
      <c r="AB19" s="113">
        <v>2481</v>
      </c>
      <c r="AC19" s="28">
        <f t="shared" si="14"/>
        <v>18313</v>
      </c>
      <c r="AD19" s="28"/>
      <c r="AE19" s="28">
        <v>10378</v>
      </c>
      <c r="AF19" s="28">
        <v>1037</v>
      </c>
      <c r="AG19" s="28">
        <f t="shared" si="8"/>
        <v>11415</v>
      </c>
      <c r="AH19" s="30"/>
      <c r="AI19" s="30">
        <v>8727</v>
      </c>
      <c r="AJ19" s="30">
        <v>6577</v>
      </c>
      <c r="AK19" s="28">
        <v>15304</v>
      </c>
      <c r="AL19" s="30"/>
      <c r="AM19" s="30">
        <v>5531</v>
      </c>
      <c r="AN19" s="30">
        <v>981</v>
      </c>
      <c r="AO19" s="28">
        <v>6512</v>
      </c>
      <c r="AP19" s="30"/>
      <c r="AQ19" s="286">
        <f t="shared" si="9"/>
        <v>-36.621977770138656</v>
      </c>
      <c r="AR19" s="286">
        <f t="shared" si="15"/>
        <v>-85.084384977953476</v>
      </c>
      <c r="AS19" s="286">
        <f t="shared" si="10"/>
        <v>-57.449032932566645</v>
      </c>
      <c r="AT19" s="286"/>
      <c r="AU19" s="286">
        <f t="shared" si="11"/>
        <v>-94.284444720009091</v>
      </c>
      <c r="AV19" s="286">
        <f t="shared" si="12"/>
        <v>-97.333876885446386</v>
      </c>
      <c r="AW19" s="286">
        <f t="shared" si="13"/>
        <v>-95.124507734004155</v>
      </c>
    </row>
    <row r="20" spans="1:53" x14ac:dyDescent="0.25">
      <c r="A20" s="27" t="s">
        <v>10</v>
      </c>
      <c r="C20" s="28">
        <v>30860</v>
      </c>
      <c r="D20" s="28">
        <v>13102</v>
      </c>
      <c r="E20" s="28">
        <f t="shared" si="2"/>
        <v>43962</v>
      </c>
      <c r="F20" s="30"/>
      <c r="G20" s="28">
        <v>20376</v>
      </c>
      <c r="H20" s="28">
        <v>9523</v>
      </c>
      <c r="I20" s="28">
        <f t="shared" si="3"/>
        <v>29899</v>
      </c>
      <c r="J20" s="30"/>
      <c r="K20" s="28">
        <v>13602</v>
      </c>
      <c r="L20" s="28">
        <v>5221</v>
      </c>
      <c r="M20" s="28">
        <f t="shared" si="4"/>
        <v>18823</v>
      </c>
      <c r="N20" s="30"/>
      <c r="O20" s="28">
        <v>10512</v>
      </c>
      <c r="P20" s="28">
        <v>3539</v>
      </c>
      <c r="Q20" s="63">
        <f t="shared" si="5"/>
        <v>14051</v>
      </c>
      <c r="R20" s="28"/>
      <c r="S20" s="28">
        <v>9559</v>
      </c>
      <c r="T20" s="113">
        <v>4213</v>
      </c>
      <c r="U20" s="28">
        <f t="shared" si="6"/>
        <v>13772</v>
      </c>
      <c r="V20" s="30"/>
      <c r="W20" s="113">
        <v>9324</v>
      </c>
      <c r="X20" s="113">
        <v>1392</v>
      </c>
      <c r="Y20" s="28">
        <f t="shared" si="7"/>
        <v>10716</v>
      </c>
      <c r="Z20" s="28"/>
      <c r="AA20" s="113">
        <v>3916</v>
      </c>
      <c r="AB20" s="113">
        <v>150</v>
      </c>
      <c r="AC20" s="28">
        <f t="shared" si="14"/>
        <v>4066</v>
      </c>
      <c r="AD20" s="28"/>
      <c r="AE20" s="28">
        <v>2193</v>
      </c>
      <c r="AF20" s="28">
        <v>26</v>
      </c>
      <c r="AG20" s="28">
        <f t="shared" si="8"/>
        <v>2219</v>
      </c>
      <c r="AH20" s="30"/>
      <c r="AI20" s="30">
        <v>3345</v>
      </c>
      <c r="AJ20" s="30">
        <v>141</v>
      </c>
      <c r="AK20" s="28">
        <v>3487</v>
      </c>
      <c r="AL20" s="30"/>
      <c r="AM20" s="30">
        <v>2309</v>
      </c>
      <c r="AN20" s="30">
        <v>63</v>
      </c>
      <c r="AO20" s="28">
        <v>2372</v>
      </c>
      <c r="AP20" s="30"/>
      <c r="AQ20" s="286">
        <f t="shared" si="9"/>
        <v>-30.971599402092675</v>
      </c>
      <c r="AR20" s="286">
        <f t="shared" si="15"/>
        <v>-55.319148936170215</v>
      </c>
      <c r="AS20" s="286">
        <f t="shared" si="10"/>
        <v>-31.975910524806423</v>
      </c>
      <c r="AT20" s="286"/>
      <c r="AU20" s="286">
        <f t="shared" si="11"/>
        <v>-92.517822423849637</v>
      </c>
      <c r="AV20" s="286">
        <f t="shared" si="12"/>
        <v>-99.519157380552599</v>
      </c>
      <c r="AW20" s="286">
        <f t="shared" si="13"/>
        <v>-94.604431099586009</v>
      </c>
    </row>
    <row r="21" spans="1:53" x14ac:dyDescent="0.25">
      <c r="A21" s="27" t="s">
        <v>11</v>
      </c>
      <c r="C21" s="28">
        <v>70700</v>
      </c>
      <c r="D21" s="28">
        <v>31269</v>
      </c>
      <c r="E21" s="28">
        <f t="shared" si="2"/>
        <v>101969</v>
      </c>
      <c r="F21" s="30"/>
      <c r="G21" s="28">
        <v>37461</v>
      </c>
      <c r="H21" s="28">
        <v>16164</v>
      </c>
      <c r="I21" s="28">
        <f t="shared" si="3"/>
        <v>53625</v>
      </c>
      <c r="J21" s="30"/>
      <c r="K21" s="28">
        <v>29021</v>
      </c>
      <c r="L21" s="28">
        <v>8477</v>
      </c>
      <c r="M21" s="28">
        <f t="shared" si="4"/>
        <v>37498</v>
      </c>
      <c r="N21" s="30"/>
      <c r="O21" s="28">
        <v>17416</v>
      </c>
      <c r="P21" s="28">
        <v>5911</v>
      </c>
      <c r="Q21" s="63">
        <f t="shared" si="5"/>
        <v>23327</v>
      </c>
      <c r="R21" s="28"/>
      <c r="S21" s="28">
        <v>12500</v>
      </c>
      <c r="T21" s="113">
        <v>3512</v>
      </c>
      <c r="U21" s="28">
        <f t="shared" si="6"/>
        <v>16012</v>
      </c>
      <c r="V21" s="30"/>
      <c r="W21" s="113">
        <v>8596</v>
      </c>
      <c r="X21" s="113">
        <v>1303</v>
      </c>
      <c r="Y21" s="28">
        <f t="shared" si="7"/>
        <v>9899</v>
      </c>
      <c r="Z21" s="28"/>
      <c r="AA21" s="113">
        <v>6177</v>
      </c>
      <c r="AB21" s="113">
        <v>404</v>
      </c>
      <c r="AC21" s="28">
        <f t="shared" si="14"/>
        <v>6581</v>
      </c>
      <c r="AD21" s="28"/>
      <c r="AE21" s="28">
        <v>3144</v>
      </c>
      <c r="AF21" s="28">
        <v>27</v>
      </c>
      <c r="AG21" s="28">
        <f t="shared" si="8"/>
        <v>3171</v>
      </c>
      <c r="AH21" s="30"/>
      <c r="AI21" s="30">
        <v>2983</v>
      </c>
      <c r="AJ21" s="30">
        <v>97</v>
      </c>
      <c r="AK21" s="28">
        <v>3079</v>
      </c>
      <c r="AL21" s="30"/>
      <c r="AM21" s="30">
        <v>2315</v>
      </c>
      <c r="AN21" s="30">
        <v>183</v>
      </c>
      <c r="AO21" s="28">
        <v>2498</v>
      </c>
      <c r="AP21" s="30"/>
      <c r="AQ21" s="286">
        <f t="shared" si="9"/>
        <v>-22.393563526651022</v>
      </c>
      <c r="AR21" s="286">
        <f t="shared" si="15"/>
        <v>88.659793814432987</v>
      </c>
      <c r="AS21" s="286">
        <f t="shared" si="10"/>
        <v>-18.869762910035725</v>
      </c>
      <c r="AT21" s="286"/>
      <c r="AU21" s="286">
        <f t="shared" si="11"/>
        <v>-96.725601131541723</v>
      </c>
      <c r="AV21" s="286">
        <f t="shared" si="12"/>
        <v>-99.414755828456308</v>
      </c>
      <c r="AW21" s="286">
        <f t="shared" si="13"/>
        <v>-97.550235855995453</v>
      </c>
    </row>
    <row r="22" spans="1:53" x14ac:dyDescent="0.25">
      <c r="A22" s="27" t="s">
        <v>12</v>
      </c>
      <c r="C22" s="28">
        <v>218976</v>
      </c>
      <c r="D22" s="28">
        <v>249846</v>
      </c>
      <c r="E22" s="28">
        <f t="shared" si="2"/>
        <v>468822</v>
      </c>
      <c r="F22" s="30"/>
      <c r="G22" s="28">
        <v>145234</v>
      </c>
      <c r="H22" s="28">
        <v>141074</v>
      </c>
      <c r="I22" s="28">
        <f t="shared" si="3"/>
        <v>286308</v>
      </c>
      <c r="J22" s="30"/>
      <c r="K22" s="28">
        <v>130827</v>
      </c>
      <c r="L22" s="28">
        <v>113878</v>
      </c>
      <c r="M22" s="28">
        <f t="shared" si="4"/>
        <v>244705</v>
      </c>
      <c r="N22" s="30"/>
      <c r="O22" s="28">
        <v>107628</v>
      </c>
      <c r="P22" s="28">
        <v>96174</v>
      </c>
      <c r="Q22" s="63">
        <f t="shared" si="5"/>
        <v>203802</v>
      </c>
      <c r="R22" s="28"/>
      <c r="S22" s="28">
        <v>85997</v>
      </c>
      <c r="T22" s="113">
        <v>99646</v>
      </c>
      <c r="U22" s="28">
        <f t="shared" si="6"/>
        <v>185643</v>
      </c>
      <c r="V22" s="30"/>
      <c r="W22" s="113">
        <v>69206</v>
      </c>
      <c r="X22" s="113">
        <v>84485</v>
      </c>
      <c r="Y22" s="28">
        <f t="shared" si="7"/>
        <v>153691</v>
      </c>
      <c r="Z22" s="28"/>
      <c r="AA22" s="113">
        <v>54043</v>
      </c>
      <c r="AB22" s="113">
        <v>79822</v>
      </c>
      <c r="AC22" s="28">
        <f t="shared" si="14"/>
        <v>133865</v>
      </c>
      <c r="AD22" s="28"/>
      <c r="AE22" s="28">
        <v>30511</v>
      </c>
      <c r="AF22" s="28">
        <v>27908</v>
      </c>
      <c r="AG22" s="28">
        <f t="shared" si="8"/>
        <v>58419</v>
      </c>
      <c r="AH22" s="30"/>
      <c r="AI22" s="30">
        <v>29076</v>
      </c>
      <c r="AJ22" s="30">
        <v>27692</v>
      </c>
      <c r="AK22" s="28">
        <v>56768</v>
      </c>
      <c r="AL22" s="30"/>
      <c r="AM22" s="30">
        <v>24202</v>
      </c>
      <c r="AN22" s="30">
        <v>38347</v>
      </c>
      <c r="AO22" s="28">
        <v>62550</v>
      </c>
      <c r="AP22" s="30"/>
      <c r="AQ22" s="286">
        <f t="shared" si="9"/>
        <v>-16.762966020085294</v>
      </c>
      <c r="AR22" s="286">
        <f t="shared" si="15"/>
        <v>38.476816409071212</v>
      </c>
      <c r="AS22" s="286">
        <f t="shared" si="10"/>
        <v>10.185315670800451</v>
      </c>
      <c r="AT22" s="286"/>
      <c r="AU22" s="286">
        <f t="shared" si="11"/>
        <v>-88.947647230746753</v>
      </c>
      <c r="AV22" s="286">
        <f t="shared" si="12"/>
        <v>-84.651745475212735</v>
      </c>
      <c r="AW22" s="286">
        <f t="shared" si="13"/>
        <v>-86.658049323623885</v>
      </c>
    </row>
    <row r="23" spans="1:53" x14ac:dyDescent="0.25">
      <c r="A23" s="27" t="s">
        <v>13</v>
      </c>
      <c r="C23" s="28">
        <v>49515</v>
      </c>
      <c r="D23" s="28">
        <v>31180</v>
      </c>
      <c r="E23" s="28">
        <f t="shared" si="2"/>
        <v>80695</v>
      </c>
      <c r="F23" s="30"/>
      <c r="G23" s="28">
        <v>30420</v>
      </c>
      <c r="H23" s="28">
        <v>19793</v>
      </c>
      <c r="I23" s="28">
        <f t="shared" si="3"/>
        <v>50213</v>
      </c>
      <c r="J23" s="30"/>
      <c r="K23" s="28">
        <v>22839</v>
      </c>
      <c r="L23" s="28">
        <v>11559</v>
      </c>
      <c r="M23" s="28">
        <f t="shared" si="4"/>
        <v>34398</v>
      </c>
      <c r="N23" s="30"/>
      <c r="O23" s="28">
        <v>13729</v>
      </c>
      <c r="P23" s="28">
        <v>10344</v>
      </c>
      <c r="Q23" s="63">
        <f t="shared" si="5"/>
        <v>24073</v>
      </c>
      <c r="R23" s="28"/>
      <c r="S23" s="28">
        <v>10425</v>
      </c>
      <c r="T23" s="113">
        <v>9135</v>
      </c>
      <c r="U23" s="28">
        <f t="shared" si="6"/>
        <v>19560</v>
      </c>
      <c r="V23" s="30"/>
      <c r="W23" s="113">
        <v>10054</v>
      </c>
      <c r="X23" s="113">
        <v>4658</v>
      </c>
      <c r="Y23" s="28">
        <f t="shared" si="7"/>
        <v>14712</v>
      </c>
      <c r="Z23" s="28"/>
      <c r="AA23" s="113">
        <v>8909</v>
      </c>
      <c r="AB23" s="113">
        <v>3419</v>
      </c>
      <c r="AC23" s="28">
        <f t="shared" si="14"/>
        <v>12328</v>
      </c>
      <c r="AD23" s="28"/>
      <c r="AE23" s="28">
        <v>5206</v>
      </c>
      <c r="AF23" s="28">
        <v>570</v>
      </c>
      <c r="AG23" s="28">
        <f t="shared" si="8"/>
        <v>5776</v>
      </c>
      <c r="AH23" s="30"/>
      <c r="AI23" s="30">
        <v>4132</v>
      </c>
      <c r="AJ23" s="30">
        <v>719</v>
      </c>
      <c r="AK23" s="28">
        <v>4852</v>
      </c>
      <c r="AL23" s="30"/>
      <c r="AM23" s="30">
        <v>3058</v>
      </c>
      <c r="AN23" s="30">
        <v>601</v>
      </c>
      <c r="AO23" s="28">
        <v>3659</v>
      </c>
      <c r="AP23" s="30"/>
      <c r="AQ23" s="286">
        <f t="shared" si="9"/>
        <v>-25.992255566311712</v>
      </c>
      <c r="AR23" s="286">
        <f t="shared" si="15"/>
        <v>-16.411682892906814</v>
      </c>
      <c r="AS23" s="286">
        <f t="shared" si="10"/>
        <v>-24.587798845836769</v>
      </c>
      <c r="AT23" s="286"/>
      <c r="AU23" s="286">
        <f t="shared" si="11"/>
        <v>-93.824093708977074</v>
      </c>
      <c r="AV23" s="286">
        <f t="shared" si="12"/>
        <v>-98.072482360487484</v>
      </c>
      <c r="AW23" s="286">
        <f t="shared" si="13"/>
        <v>-95.465642233099942</v>
      </c>
    </row>
    <row r="24" spans="1:53" x14ac:dyDescent="0.25">
      <c r="A24" s="27" t="s">
        <v>14</v>
      </c>
      <c r="C24" s="28">
        <v>7433</v>
      </c>
      <c r="D24" s="28">
        <v>4707</v>
      </c>
      <c r="E24" s="28">
        <f t="shared" si="2"/>
        <v>12140</v>
      </c>
      <c r="F24" s="30"/>
      <c r="G24" s="28">
        <v>6017</v>
      </c>
      <c r="H24" s="28">
        <v>2448</v>
      </c>
      <c r="I24" s="28">
        <f t="shared" si="3"/>
        <v>8465</v>
      </c>
      <c r="J24" s="30"/>
      <c r="K24" s="28">
        <v>3888</v>
      </c>
      <c r="L24" s="28">
        <v>3060</v>
      </c>
      <c r="M24" s="28">
        <f t="shared" si="4"/>
        <v>6948</v>
      </c>
      <c r="N24" s="30"/>
      <c r="O24" s="28">
        <v>4222</v>
      </c>
      <c r="P24" s="28">
        <v>2295</v>
      </c>
      <c r="Q24" s="63">
        <f t="shared" si="5"/>
        <v>6517</v>
      </c>
      <c r="R24" s="28"/>
      <c r="S24" s="28">
        <v>2527</v>
      </c>
      <c r="T24" s="113">
        <v>1728</v>
      </c>
      <c r="U24" s="28">
        <f t="shared" si="6"/>
        <v>4255</v>
      </c>
      <c r="V24" s="30"/>
      <c r="W24" s="113">
        <v>3332</v>
      </c>
      <c r="X24" s="113">
        <v>725</v>
      </c>
      <c r="Y24" s="28">
        <f t="shared" si="7"/>
        <v>4057</v>
      </c>
      <c r="Z24" s="28"/>
      <c r="AA24" s="113">
        <v>2217</v>
      </c>
      <c r="AB24" s="113">
        <v>583</v>
      </c>
      <c r="AC24" s="28">
        <f t="shared" si="14"/>
        <v>2800</v>
      </c>
      <c r="AD24" s="28"/>
      <c r="AE24" s="28">
        <v>924</v>
      </c>
      <c r="AF24" s="28">
        <v>74</v>
      </c>
      <c r="AG24" s="28">
        <f t="shared" si="8"/>
        <v>998</v>
      </c>
      <c r="AH24" s="30"/>
      <c r="AI24" s="30">
        <v>1049</v>
      </c>
      <c r="AJ24" s="30">
        <v>31</v>
      </c>
      <c r="AK24" s="28">
        <v>1080</v>
      </c>
      <c r="AL24" s="30"/>
      <c r="AM24" s="30">
        <v>639</v>
      </c>
      <c r="AN24" s="30">
        <v>150</v>
      </c>
      <c r="AO24" s="28">
        <v>789</v>
      </c>
      <c r="AP24" s="30"/>
      <c r="AQ24" s="286">
        <f t="shared" si="9"/>
        <v>-39.084842707340322</v>
      </c>
      <c r="AR24" s="286">
        <f t="shared" si="15"/>
        <v>383.87096774193549</v>
      </c>
      <c r="AS24" s="286">
        <f t="shared" si="10"/>
        <v>-26.944444444444443</v>
      </c>
      <c r="AT24" s="286"/>
      <c r="AU24" s="286">
        <f t="shared" si="11"/>
        <v>-91.403201937306605</v>
      </c>
      <c r="AV24" s="286">
        <f t="shared" si="12"/>
        <v>-96.813256851497769</v>
      </c>
      <c r="AW24" s="286">
        <f t="shared" si="13"/>
        <v>-93.500823723229004</v>
      </c>
    </row>
    <row r="25" spans="1:53" x14ac:dyDescent="0.25">
      <c r="A25" s="27" t="s">
        <v>15</v>
      </c>
      <c r="C25" s="28">
        <v>285801</v>
      </c>
      <c r="D25" s="28">
        <v>151982</v>
      </c>
      <c r="E25" s="28">
        <f t="shared" si="2"/>
        <v>437783</v>
      </c>
      <c r="F25" s="30"/>
      <c r="G25" s="28">
        <v>169306</v>
      </c>
      <c r="H25" s="28">
        <v>114225</v>
      </c>
      <c r="I25" s="28">
        <f t="shared" si="3"/>
        <v>283531</v>
      </c>
      <c r="J25" s="30"/>
      <c r="K25" s="28">
        <v>128924</v>
      </c>
      <c r="L25" s="28">
        <v>67613</v>
      </c>
      <c r="M25" s="28">
        <f t="shared" si="4"/>
        <v>196537</v>
      </c>
      <c r="N25" s="30"/>
      <c r="O25" s="28">
        <v>104282</v>
      </c>
      <c r="P25" s="28">
        <v>49577</v>
      </c>
      <c r="Q25" s="63">
        <f t="shared" si="5"/>
        <v>153859</v>
      </c>
      <c r="R25" s="28"/>
      <c r="S25" s="28">
        <v>89224</v>
      </c>
      <c r="T25" s="113">
        <v>39510</v>
      </c>
      <c r="U25" s="28">
        <f t="shared" si="6"/>
        <v>128734</v>
      </c>
      <c r="V25" s="30"/>
      <c r="W25" s="113">
        <v>90478</v>
      </c>
      <c r="X25" s="113">
        <v>23138</v>
      </c>
      <c r="Y25" s="28">
        <f t="shared" si="7"/>
        <v>113616</v>
      </c>
      <c r="Z25" s="28"/>
      <c r="AA25" s="113">
        <v>94273</v>
      </c>
      <c r="AB25" s="113">
        <v>8585</v>
      </c>
      <c r="AC25" s="28">
        <f t="shared" si="14"/>
        <v>102858</v>
      </c>
      <c r="AD25" s="28"/>
      <c r="AE25" s="28">
        <v>46722</v>
      </c>
      <c r="AF25" s="28">
        <v>2493</v>
      </c>
      <c r="AG25" s="28">
        <f t="shared" si="8"/>
        <v>49215</v>
      </c>
      <c r="AH25" s="30"/>
      <c r="AI25" s="30">
        <v>43135</v>
      </c>
      <c r="AJ25" s="30">
        <v>3961</v>
      </c>
      <c r="AK25" s="28">
        <v>47096</v>
      </c>
      <c r="AL25" s="30"/>
      <c r="AM25" s="30">
        <v>35498</v>
      </c>
      <c r="AN25" s="30">
        <v>2337</v>
      </c>
      <c r="AO25" s="28">
        <v>37835</v>
      </c>
      <c r="AP25" s="30"/>
      <c r="AQ25" s="286">
        <f t="shared" si="9"/>
        <v>-17.704880027819637</v>
      </c>
      <c r="AR25" s="286">
        <f t="shared" si="15"/>
        <v>-40.99974753850038</v>
      </c>
      <c r="AS25" s="286">
        <f t="shared" si="10"/>
        <v>-19.6640903686088</v>
      </c>
      <c r="AT25" s="286"/>
      <c r="AU25" s="286">
        <f t="shared" si="11"/>
        <v>-87.579469630966997</v>
      </c>
      <c r="AV25" s="286">
        <f t="shared" si="12"/>
        <v>-98.462317906067824</v>
      </c>
      <c r="AW25" s="286">
        <f t="shared" si="13"/>
        <v>-91.357590404378428</v>
      </c>
    </row>
    <row r="26" spans="1:53" x14ac:dyDescent="0.25">
      <c r="A26" s="27" t="s">
        <v>16</v>
      </c>
      <c r="C26" s="28">
        <v>131448</v>
      </c>
      <c r="D26" s="28">
        <v>55328</v>
      </c>
      <c r="E26" s="28">
        <f t="shared" si="2"/>
        <v>186776</v>
      </c>
      <c r="F26" s="30"/>
      <c r="G26" s="28">
        <v>98427</v>
      </c>
      <c r="H26" s="28">
        <v>42566</v>
      </c>
      <c r="I26" s="28">
        <f t="shared" si="3"/>
        <v>140993</v>
      </c>
      <c r="J26" s="30"/>
      <c r="K26" s="28">
        <v>74308</v>
      </c>
      <c r="L26" s="28">
        <v>30214</v>
      </c>
      <c r="M26" s="28">
        <f t="shared" si="4"/>
        <v>104522</v>
      </c>
      <c r="N26" s="30"/>
      <c r="O26" s="28">
        <v>54486</v>
      </c>
      <c r="P26" s="28">
        <v>19850</v>
      </c>
      <c r="Q26" s="63">
        <f t="shared" si="5"/>
        <v>74336</v>
      </c>
      <c r="R26" s="28"/>
      <c r="S26" s="28">
        <v>43270</v>
      </c>
      <c r="T26" s="113">
        <v>17605</v>
      </c>
      <c r="U26" s="28">
        <f t="shared" si="6"/>
        <v>60875</v>
      </c>
      <c r="V26" s="30"/>
      <c r="W26" s="113">
        <v>33865</v>
      </c>
      <c r="X26" s="113">
        <v>8374</v>
      </c>
      <c r="Y26" s="28">
        <f t="shared" si="7"/>
        <v>42239</v>
      </c>
      <c r="Z26" s="28"/>
      <c r="AA26" s="113">
        <v>28343</v>
      </c>
      <c r="AB26" s="113">
        <v>5973</v>
      </c>
      <c r="AC26" s="28">
        <f t="shared" si="14"/>
        <v>34316</v>
      </c>
      <c r="AD26" s="28"/>
      <c r="AE26" s="28">
        <v>15175</v>
      </c>
      <c r="AF26" s="28">
        <v>2531</v>
      </c>
      <c r="AG26" s="28">
        <f t="shared" si="8"/>
        <v>17706</v>
      </c>
      <c r="AH26" s="30"/>
      <c r="AI26" s="30">
        <v>13541</v>
      </c>
      <c r="AJ26" s="30">
        <v>1809</v>
      </c>
      <c r="AK26" s="28">
        <v>15350</v>
      </c>
      <c r="AL26" s="30"/>
      <c r="AM26" s="30">
        <v>12743</v>
      </c>
      <c r="AN26" s="30">
        <v>1452</v>
      </c>
      <c r="AO26" s="28">
        <v>14195</v>
      </c>
      <c r="AP26" s="30"/>
      <c r="AQ26" s="286">
        <f t="shared" si="9"/>
        <v>-5.8932132043423682</v>
      </c>
      <c r="AR26" s="286">
        <f t="shared" si="15"/>
        <v>-19.734660033167494</v>
      </c>
      <c r="AS26" s="286">
        <f t="shared" si="10"/>
        <v>-7.5244299674267099</v>
      </c>
      <c r="AT26" s="286"/>
      <c r="AU26" s="286">
        <f t="shared" si="11"/>
        <v>-90.305672204978393</v>
      </c>
      <c r="AV26" s="286">
        <f t="shared" si="12"/>
        <v>-97.37565066512434</v>
      </c>
      <c r="AW26" s="286">
        <f t="shared" si="13"/>
        <v>-92.399987150383339</v>
      </c>
    </row>
    <row r="27" spans="1:53" x14ac:dyDescent="0.25">
      <c r="A27" s="27" t="s">
        <v>17</v>
      </c>
      <c r="C27" s="28">
        <v>15918</v>
      </c>
      <c r="D27" s="28">
        <v>6408</v>
      </c>
      <c r="E27" s="28">
        <f t="shared" si="2"/>
        <v>22326</v>
      </c>
      <c r="F27" s="30"/>
      <c r="G27" s="28">
        <v>11869</v>
      </c>
      <c r="H27" s="28">
        <v>4440</v>
      </c>
      <c r="I27" s="28">
        <f t="shared" si="3"/>
        <v>16309</v>
      </c>
      <c r="J27" s="30"/>
      <c r="K27" s="28">
        <v>7568</v>
      </c>
      <c r="L27" s="28">
        <v>3407</v>
      </c>
      <c r="M27" s="28">
        <f t="shared" si="4"/>
        <v>10975</v>
      </c>
      <c r="N27" s="30"/>
      <c r="O27" s="28">
        <v>5877</v>
      </c>
      <c r="P27" s="28">
        <v>2207</v>
      </c>
      <c r="Q27" s="63">
        <f t="shared" si="5"/>
        <v>8084</v>
      </c>
      <c r="R27" s="28"/>
      <c r="S27" s="28">
        <v>5193</v>
      </c>
      <c r="T27" s="113">
        <v>2735</v>
      </c>
      <c r="U27" s="28">
        <f t="shared" si="6"/>
        <v>7928</v>
      </c>
      <c r="V27" s="30"/>
      <c r="W27" s="113">
        <v>4726</v>
      </c>
      <c r="X27" s="113">
        <v>2511</v>
      </c>
      <c r="Y27" s="28">
        <f t="shared" si="7"/>
        <v>7237</v>
      </c>
      <c r="Z27" s="28"/>
      <c r="AA27" s="113">
        <v>4340</v>
      </c>
      <c r="AB27" s="113">
        <v>1424</v>
      </c>
      <c r="AC27" s="28">
        <f t="shared" si="14"/>
        <v>5764</v>
      </c>
      <c r="AD27" s="28"/>
      <c r="AE27" s="28">
        <v>1802</v>
      </c>
      <c r="AF27" s="28">
        <v>392</v>
      </c>
      <c r="AG27" s="28">
        <f t="shared" si="8"/>
        <v>2194</v>
      </c>
      <c r="AH27" s="30"/>
      <c r="AI27" s="30">
        <v>2369</v>
      </c>
      <c r="AJ27" s="30">
        <v>383</v>
      </c>
      <c r="AK27" s="28">
        <v>2752</v>
      </c>
      <c r="AL27" s="30"/>
      <c r="AM27" s="30">
        <v>1694</v>
      </c>
      <c r="AN27" s="30">
        <v>680</v>
      </c>
      <c r="AO27" s="28">
        <v>2374</v>
      </c>
      <c r="AP27" s="30"/>
      <c r="AQ27" s="286">
        <f t="shared" si="9"/>
        <v>-28.493035035880116</v>
      </c>
      <c r="AR27" s="286">
        <f t="shared" si="15"/>
        <v>77.545691906005217</v>
      </c>
      <c r="AS27" s="286">
        <f t="shared" si="10"/>
        <v>-13.73546511627907</v>
      </c>
      <c r="AT27" s="286"/>
      <c r="AU27" s="286">
        <f t="shared" si="11"/>
        <v>-89.357959542656118</v>
      </c>
      <c r="AV27" s="286">
        <f t="shared" si="12"/>
        <v>-89.388264669163547</v>
      </c>
      <c r="AW27" s="286">
        <f t="shared" si="13"/>
        <v>-89.366657708501293</v>
      </c>
    </row>
    <row r="28" spans="1:53" x14ac:dyDescent="0.25">
      <c r="A28" s="27" t="s">
        <v>18</v>
      </c>
      <c r="C28" s="28">
        <v>73313</v>
      </c>
      <c r="D28" s="28">
        <v>37497</v>
      </c>
      <c r="E28" s="28">
        <f t="shared" si="2"/>
        <v>110810</v>
      </c>
      <c r="F28" s="30"/>
      <c r="G28" s="28">
        <v>51714</v>
      </c>
      <c r="H28" s="28">
        <v>34311</v>
      </c>
      <c r="I28" s="28">
        <f t="shared" si="3"/>
        <v>86025</v>
      </c>
      <c r="J28" s="30"/>
      <c r="K28" s="28">
        <v>34280</v>
      </c>
      <c r="L28" s="28">
        <v>15880</v>
      </c>
      <c r="M28" s="28">
        <f t="shared" si="4"/>
        <v>50160</v>
      </c>
      <c r="N28" s="30"/>
      <c r="O28" s="28">
        <v>23396</v>
      </c>
      <c r="P28" s="28">
        <v>10769</v>
      </c>
      <c r="Q28" s="63">
        <f t="shared" si="5"/>
        <v>34165</v>
      </c>
      <c r="R28" s="28"/>
      <c r="S28" s="28">
        <v>23328</v>
      </c>
      <c r="T28" s="113">
        <v>13139</v>
      </c>
      <c r="U28" s="28">
        <f t="shared" si="6"/>
        <v>36467</v>
      </c>
      <c r="V28" s="30"/>
      <c r="W28" s="113">
        <v>20938</v>
      </c>
      <c r="X28" s="113">
        <v>7365</v>
      </c>
      <c r="Y28" s="28">
        <f t="shared" si="7"/>
        <v>28303</v>
      </c>
      <c r="Z28" s="28"/>
      <c r="AA28" s="113">
        <v>16904</v>
      </c>
      <c r="AB28" s="113">
        <v>4342</v>
      </c>
      <c r="AC28" s="28">
        <f t="shared" si="14"/>
        <v>21246</v>
      </c>
      <c r="AD28" s="28"/>
      <c r="AE28" s="28">
        <v>8773</v>
      </c>
      <c r="AF28" s="28">
        <v>840</v>
      </c>
      <c r="AG28" s="28">
        <f t="shared" si="8"/>
        <v>9613</v>
      </c>
      <c r="AH28" s="30"/>
      <c r="AI28" s="30">
        <v>11174</v>
      </c>
      <c r="AJ28" s="30">
        <v>1154</v>
      </c>
      <c r="AK28" s="28">
        <v>12328</v>
      </c>
      <c r="AL28" s="30"/>
      <c r="AM28" s="30">
        <v>8089</v>
      </c>
      <c r="AN28" s="30">
        <v>114</v>
      </c>
      <c r="AO28" s="28">
        <v>8203</v>
      </c>
      <c r="AP28" s="30"/>
      <c r="AQ28" s="286">
        <f t="shared" si="9"/>
        <v>-27.608734562376945</v>
      </c>
      <c r="AR28" s="286">
        <f t="shared" si="15"/>
        <v>-90.121317157712298</v>
      </c>
      <c r="AS28" s="286">
        <f t="shared" si="10"/>
        <v>-33.460415314730696</v>
      </c>
      <c r="AT28" s="286"/>
      <c r="AU28" s="286">
        <f t="shared" si="11"/>
        <v>-88.966486162072215</v>
      </c>
      <c r="AV28" s="286">
        <f t="shared" si="12"/>
        <v>-99.695975678054253</v>
      </c>
      <c r="AW28" s="286">
        <f t="shared" si="13"/>
        <v>-92.597238516379392</v>
      </c>
    </row>
    <row r="29" spans="1:53" x14ac:dyDescent="0.25">
      <c r="A29" s="27" t="s">
        <v>19</v>
      </c>
      <c r="C29" s="28">
        <v>101877</v>
      </c>
      <c r="D29" s="28">
        <v>91227</v>
      </c>
      <c r="E29" s="28">
        <f t="shared" si="2"/>
        <v>193104</v>
      </c>
      <c r="F29" s="30"/>
      <c r="G29" s="28">
        <v>67961</v>
      </c>
      <c r="H29" s="28">
        <v>56981</v>
      </c>
      <c r="I29" s="28">
        <f t="shared" si="3"/>
        <v>124942</v>
      </c>
      <c r="J29" s="30"/>
      <c r="K29" s="28">
        <v>54270</v>
      </c>
      <c r="L29" s="28">
        <v>45694</v>
      </c>
      <c r="M29" s="28">
        <f t="shared" si="4"/>
        <v>99964</v>
      </c>
      <c r="N29" s="30"/>
      <c r="O29" s="28">
        <v>69965</v>
      </c>
      <c r="P29" s="28">
        <v>39273</v>
      </c>
      <c r="Q29" s="63">
        <f t="shared" si="5"/>
        <v>109238</v>
      </c>
      <c r="R29" s="28"/>
      <c r="S29" s="28">
        <v>31651</v>
      </c>
      <c r="T29" s="113">
        <v>34579</v>
      </c>
      <c r="U29" s="28">
        <f t="shared" si="6"/>
        <v>66230</v>
      </c>
      <c r="V29" s="30"/>
      <c r="W29" s="113">
        <v>28782</v>
      </c>
      <c r="X29" s="113">
        <v>18152</v>
      </c>
      <c r="Y29" s="28">
        <f t="shared" si="7"/>
        <v>46934</v>
      </c>
      <c r="Z29" s="28"/>
      <c r="AA29" s="113">
        <v>24513</v>
      </c>
      <c r="AB29" s="113">
        <v>9831</v>
      </c>
      <c r="AC29" s="28">
        <f t="shared" si="14"/>
        <v>34344</v>
      </c>
      <c r="AD29" s="28"/>
      <c r="AE29" s="28">
        <v>11510</v>
      </c>
      <c r="AF29" s="28">
        <v>2340</v>
      </c>
      <c r="AG29" s="28">
        <f t="shared" si="8"/>
        <v>13850</v>
      </c>
      <c r="AH29" s="30"/>
      <c r="AI29" s="30">
        <v>10368</v>
      </c>
      <c r="AJ29" s="30">
        <v>2755</v>
      </c>
      <c r="AK29" s="28">
        <v>13123</v>
      </c>
      <c r="AL29" s="30"/>
      <c r="AM29" s="30">
        <v>7072</v>
      </c>
      <c r="AN29" s="30">
        <v>1192</v>
      </c>
      <c r="AO29" s="28">
        <v>8264</v>
      </c>
      <c r="AP29" s="30"/>
      <c r="AQ29" s="286">
        <f t="shared" si="9"/>
        <v>-31.790123456790127</v>
      </c>
      <c r="AR29" s="286">
        <f t="shared" si="15"/>
        <v>-56.733212341197827</v>
      </c>
      <c r="AS29" s="286">
        <f t="shared" si="10"/>
        <v>-37.02659452869009</v>
      </c>
      <c r="AT29" s="286"/>
      <c r="AU29" s="286">
        <f t="shared" si="11"/>
        <v>-93.05829578805816</v>
      </c>
      <c r="AV29" s="286">
        <f t="shared" si="12"/>
        <v>-98.693369287601257</v>
      </c>
      <c r="AW29" s="286">
        <f t="shared" si="13"/>
        <v>-95.720440798740583</v>
      </c>
    </row>
    <row r="30" spans="1:53" x14ac:dyDescent="0.25">
      <c r="A30" s="27" t="s">
        <v>20</v>
      </c>
      <c r="C30" s="28">
        <v>38281</v>
      </c>
      <c r="D30" s="28">
        <v>14785</v>
      </c>
      <c r="E30" s="28">
        <f t="shared" si="2"/>
        <v>53066</v>
      </c>
      <c r="F30" s="30"/>
      <c r="G30" s="28">
        <v>18653</v>
      </c>
      <c r="H30" s="28">
        <v>11192</v>
      </c>
      <c r="I30" s="28">
        <f t="shared" si="3"/>
        <v>29845</v>
      </c>
      <c r="J30" s="30"/>
      <c r="K30" s="28">
        <v>14008</v>
      </c>
      <c r="L30" s="28">
        <v>10931</v>
      </c>
      <c r="M30" s="28">
        <f t="shared" si="4"/>
        <v>24939</v>
      </c>
      <c r="N30" s="30"/>
      <c r="O30" s="28">
        <v>9851</v>
      </c>
      <c r="P30" s="28">
        <v>7277</v>
      </c>
      <c r="Q30" s="63">
        <f t="shared" si="5"/>
        <v>17128</v>
      </c>
      <c r="R30" s="28"/>
      <c r="S30" s="28">
        <v>8584</v>
      </c>
      <c r="T30" s="113">
        <v>4437</v>
      </c>
      <c r="U30" s="28">
        <f t="shared" si="6"/>
        <v>13021</v>
      </c>
      <c r="V30" s="30"/>
      <c r="W30" s="113">
        <v>5731</v>
      </c>
      <c r="X30" s="113">
        <v>5998</v>
      </c>
      <c r="Y30" s="28">
        <f t="shared" si="7"/>
        <v>11729</v>
      </c>
      <c r="Z30" s="28"/>
      <c r="AA30" s="113">
        <v>5354</v>
      </c>
      <c r="AB30" s="113">
        <v>3884</v>
      </c>
      <c r="AC30" s="28">
        <f t="shared" si="14"/>
        <v>9238</v>
      </c>
      <c r="AD30" s="28"/>
      <c r="AE30" s="28">
        <v>2824</v>
      </c>
      <c r="AF30" s="28">
        <v>478</v>
      </c>
      <c r="AG30" s="28">
        <f t="shared" si="8"/>
        <v>3302</v>
      </c>
      <c r="AH30" s="30"/>
      <c r="AI30" s="30">
        <v>2802</v>
      </c>
      <c r="AJ30" s="30">
        <v>960</v>
      </c>
      <c r="AK30" s="28">
        <v>3762</v>
      </c>
      <c r="AL30" s="30"/>
      <c r="AM30" s="30">
        <v>2002</v>
      </c>
      <c r="AN30" s="30">
        <v>533</v>
      </c>
      <c r="AO30" s="28">
        <v>2536</v>
      </c>
      <c r="AP30" s="30"/>
      <c r="AQ30" s="286">
        <f t="shared" si="9"/>
        <v>-28.551034975017846</v>
      </c>
      <c r="AR30" s="286">
        <f t="shared" si="15"/>
        <v>-44.479166666666664</v>
      </c>
      <c r="AS30" s="286">
        <f t="shared" si="10"/>
        <v>-32.589048378522065</v>
      </c>
      <c r="AT30" s="286"/>
      <c r="AU30" s="286">
        <f t="shared" si="11"/>
        <v>-94.770251560826523</v>
      </c>
      <c r="AV30" s="286">
        <f t="shared" si="12"/>
        <v>-96.394994927291179</v>
      </c>
      <c r="AW30" s="286">
        <f t="shared" si="13"/>
        <v>-95.221045490521234</v>
      </c>
    </row>
    <row r="31" spans="1:53" s="191" customFormat="1" x14ac:dyDescent="0.25">
      <c r="C31" s="28"/>
      <c r="D31" s="28"/>
      <c r="E31" s="28"/>
      <c r="F31" s="30"/>
      <c r="G31" s="28"/>
      <c r="H31" s="28"/>
      <c r="I31" s="28"/>
      <c r="J31" s="30"/>
      <c r="K31" s="28"/>
      <c r="L31" s="28"/>
      <c r="M31" s="28"/>
      <c r="N31" s="30"/>
      <c r="O31" s="28"/>
      <c r="P31" s="28"/>
      <c r="Q31" s="63"/>
      <c r="R31" s="28"/>
      <c r="S31" s="28"/>
      <c r="T31" s="113"/>
      <c r="U31" s="28"/>
      <c r="V31" s="30"/>
      <c r="W31" s="113"/>
      <c r="X31" s="113"/>
      <c r="Y31" s="28"/>
      <c r="Z31" s="28"/>
      <c r="AA31" s="113"/>
      <c r="AB31" s="113"/>
      <c r="AC31" s="28"/>
      <c r="AD31" s="28"/>
      <c r="AE31" s="28"/>
      <c r="AF31" s="28"/>
      <c r="AG31" s="28"/>
      <c r="AH31" s="30"/>
      <c r="AI31" s="30"/>
      <c r="AJ31" s="30"/>
      <c r="AK31" s="28"/>
      <c r="AL31" s="30"/>
      <c r="AM31" s="30"/>
      <c r="AN31" s="30"/>
      <c r="AO31" s="28"/>
      <c r="AP31" s="30"/>
      <c r="AQ31"/>
      <c r="AR31"/>
      <c r="AS31"/>
      <c r="AT31"/>
      <c r="AU31"/>
      <c r="AV31"/>
      <c r="AW31"/>
      <c r="AX31"/>
      <c r="AY31"/>
      <c r="AZ31"/>
      <c r="BA31"/>
    </row>
    <row r="32" spans="1:53" s="42" customFormat="1" x14ac:dyDescent="0.25">
      <c r="A32" s="42" t="s">
        <v>38</v>
      </c>
      <c r="C32" s="43">
        <v>320073.98398000002</v>
      </c>
      <c r="D32" s="43">
        <v>242374.53988</v>
      </c>
      <c r="E32" s="43">
        <v>562448.52385999996</v>
      </c>
      <c r="F32" s="43">
        <v>289112.69938000001</v>
      </c>
      <c r="G32" s="43">
        <v>230272.98236000002</v>
      </c>
      <c r="H32" s="43">
        <v>172630.50843000002</v>
      </c>
      <c r="I32" s="43">
        <v>402903.49079000001</v>
      </c>
      <c r="J32" s="43">
        <v>2696579.2546000001</v>
      </c>
      <c r="K32" s="64">
        <v>168275.58681000001</v>
      </c>
      <c r="L32" s="43">
        <v>151517.78112999999</v>
      </c>
      <c r="M32" s="43">
        <v>319793.36794000003</v>
      </c>
      <c r="N32" s="67"/>
      <c r="O32" s="43">
        <v>119073</v>
      </c>
      <c r="P32" s="43">
        <v>105966.08565000001</v>
      </c>
      <c r="Q32" s="86">
        <v>225039.08565000002</v>
      </c>
      <c r="R32" s="64"/>
      <c r="S32" s="43">
        <v>88140.270770000003</v>
      </c>
      <c r="T32" s="43">
        <v>91654.712809999997</v>
      </c>
      <c r="U32" s="43">
        <v>179794.98357999997</v>
      </c>
      <c r="V32" s="67"/>
      <c r="W32" s="43">
        <v>69086.033169999995</v>
      </c>
      <c r="X32" s="43">
        <v>69488.855079999994</v>
      </c>
      <c r="Y32" s="43">
        <v>138574.88824999999</v>
      </c>
      <c r="Z32" s="43"/>
      <c r="AA32" s="43">
        <v>58982</v>
      </c>
      <c r="AB32" s="101">
        <v>69147</v>
      </c>
      <c r="AC32" s="43">
        <v>128129</v>
      </c>
      <c r="AD32" s="43"/>
      <c r="AE32" s="43">
        <v>34831</v>
      </c>
      <c r="AF32" s="43">
        <v>24344</v>
      </c>
      <c r="AG32" s="43">
        <f t="shared" si="8"/>
        <v>59175</v>
      </c>
      <c r="AH32" s="67"/>
      <c r="AI32" s="67">
        <v>50500</v>
      </c>
      <c r="AJ32" s="67">
        <v>25668</v>
      </c>
      <c r="AK32" s="43">
        <v>76168</v>
      </c>
      <c r="AL32" s="67"/>
      <c r="AM32" s="67">
        <v>38273</v>
      </c>
      <c r="AN32" s="67">
        <v>36241</v>
      </c>
      <c r="AO32" s="43">
        <v>74514</v>
      </c>
      <c r="AP32" s="67"/>
      <c r="AQ32" s="291">
        <f t="shared" si="9"/>
        <v>-24.211881188118809</v>
      </c>
      <c r="AR32" s="291">
        <f t="shared" si="15"/>
        <v>41.191366682250276</v>
      </c>
      <c r="AS32" s="291">
        <f t="shared" si="10"/>
        <v>-2.1715155971011448</v>
      </c>
      <c r="AT32" s="291"/>
      <c r="AU32" s="291">
        <f t="shared" si="11"/>
        <v>-88.042452084330762</v>
      </c>
      <c r="AV32" s="291">
        <f t="shared" si="12"/>
        <v>-85.047521898156887</v>
      </c>
      <c r="AW32" s="291">
        <f t="shared" si="13"/>
        <v>-86.751854287282754</v>
      </c>
      <c r="AX32"/>
      <c r="AY32"/>
      <c r="AZ32"/>
      <c r="BA32"/>
    </row>
    <row r="33" spans="1:53" s="42" customFormat="1" x14ac:dyDescent="0.25">
      <c r="A33" s="42" t="s">
        <v>39</v>
      </c>
      <c r="C33" s="43">
        <v>182027.67059999998</v>
      </c>
      <c r="D33" s="43">
        <v>107085.02878000001</v>
      </c>
      <c r="E33" s="43">
        <v>289112.69938000001</v>
      </c>
      <c r="F33" s="67"/>
      <c r="G33" s="43">
        <v>120600.45797</v>
      </c>
      <c r="H33" s="43">
        <v>79786.541169999997</v>
      </c>
      <c r="I33" s="43">
        <v>200386.99914</v>
      </c>
      <c r="J33" s="67"/>
      <c r="K33" s="64">
        <v>80812.782129999992</v>
      </c>
      <c r="L33" s="43">
        <v>52857.619599999998</v>
      </c>
      <c r="M33" s="43">
        <v>133670.40172999998</v>
      </c>
      <c r="N33" s="67"/>
      <c r="O33" s="43">
        <v>61216</v>
      </c>
      <c r="P33" s="43">
        <v>40284.625229999998</v>
      </c>
      <c r="Q33" s="86">
        <v>101500.62523000001</v>
      </c>
      <c r="R33" s="64"/>
      <c r="S33" s="43">
        <v>46255.843439999997</v>
      </c>
      <c r="T33" s="43">
        <v>29300.005969999998</v>
      </c>
      <c r="U33" s="43">
        <v>75555.849409999995</v>
      </c>
      <c r="V33" s="67"/>
      <c r="W33" s="43">
        <v>38347.046969999996</v>
      </c>
      <c r="X33" s="43">
        <v>15751.707460000001</v>
      </c>
      <c r="Y33" s="43">
        <v>54098.754430000001</v>
      </c>
      <c r="Z33" s="43"/>
      <c r="AA33" s="43">
        <v>29140</v>
      </c>
      <c r="AB33" s="43">
        <v>10114</v>
      </c>
      <c r="AC33" s="43">
        <v>39254</v>
      </c>
      <c r="AD33" s="43"/>
      <c r="AE33" s="43">
        <v>15199</v>
      </c>
      <c r="AF33" s="43">
        <v>2286</v>
      </c>
      <c r="AG33" s="43">
        <f t="shared" si="8"/>
        <v>17485</v>
      </c>
      <c r="AH33" s="67"/>
      <c r="AI33" s="67">
        <v>17775</v>
      </c>
      <c r="AJ33" s="67">
        <v>1641</v>
      </c>
      <c r="AK33" s="43">
        <v>19417</v>
      </c>
      <c r="AL33" s="67"/>
      <c r="AM33" s="67">
        <v>13651</v>
      </c>
      <c r="AN33" s="67">
        <v>2273</v>
      </c>
      <c r="AO33" s="43">
        <v>15923</v>
      </c>
      <c r="AP33" s="67"/>
      <c r="AQ33" s="291">
        <f t="shared" si="9"/>
        <v>-23.20112517580872</v>
      </c>
      <c r="AR33" s="291">
        <f t="shared" si="15"/>
        <v>38.513101767215112</v>
      </c>
      <c r="AS33" s="291">
        <f t="shared" si="10"/>
        <v>-17.994540866251224</v>
      </c>
      <c r="AT33" s="291"/>
      <c r="AU33" s="291">
        <f t="shared" si="11"/>
        <v>-92.500590731615944</v>
      </c>
      <c r="AV33" s="291">
        <f t="shared" si="12"/>
        <v>-97.877387692849439</v>
      </c>
      <c r="AW33" s="291">
        <f t="shared" si="13"/>
        <v>-94.492459157225966</v>
      </c>
      <c r="AX33"/>
      <c r="AY33"/>
      <c r="AZ33"/>
      <c r="BA33"/>
    </row>
    <row r="34" spans="1:53" s="42" customFormat="1" x14ac:dyDescent="0.25">
      <c r="A34" s="42" t="s">
        <v>23</v>
      </c>
      <c r="C34" s="43">
        <v>417307.07574</v>
      </c>
      <c r="D34" s="43">
        <v>331011.35993000004</v>
      </c>
      <c r="E34" s="43">
        <v>748318.43567000004</v>
      </c>
      <c r="F34" s="67"/>
      <c r="G34" s="43">
        <v>260556.12334999998</v>
      </c>
      <c r="H34" s="43">
        <v>191167.10209</v>
      </c>
      <c r="I34" s="43">
        <v>451723.89743999997</v>
      </c>
      <c r="J34" s="67"/>
      <c r="K34" s="64">
        <v>209669.97503</v>
      </c>
      <c r="L34" s="43">
        <v>147516.25787</v>
      </c>
      <c r="M34" s="43">
        <v>357186.2329</v>
      </c>
      <c r="N34" s="67"/>
      <c r="O34" s="43">
        <v>162392</v>
      </c>
      <c r="P34" s="43">
        <v>117323.91481</v>
      </c>
      <c r="Q34" s="67">
        <v>279715.91480999999</v>
      </c>
      <c r="R34" s="64"/>
      <c r="S34" s="43">
        <v>129200.79199</v>
      </c>
      <c r="T34" s="43">
        <v>120119.83239</v>
      </c>
      <c r="U34" s="43">
        <v>249320.62437999999</v>
      </c>
      <c r="V34" s="67"/>
      <c r="W34" s="43">
        <v>103710.65148</v>
      </c>
      <c r="X34" s="43">
        <v>92385.27304</v>
      </c>
      <c r="Y34" s="43">
        <v>196095.92452</v>
      </c>
      <c r="Z34" s="43"/>
      <c r="AA34" s="43">
        <v>79966</v>
      </c>
      <c r="AB34" s="43">
        <v>82857</v>
      </c>
      <c r="AC34" s="43">
        <v>162823</v>
      </c>
      <c r="AD34" s="43"/>
      <c r="AE34" s="43">
        <v>46227</v>
      </c>
      <c r="AF34" s="43">
        <v>28997</v>
      </c>
      <c r="AG34" s="43">
        <f t="shared" si="8"/>
        <v>75224</v>
      </c>
      <c r="AH34" s="67"/>
      <c r="AI34" s="67">
        <v>44132</v>
      </c>
      <c r="AJ34" s="67">
        <v>34507</v>
      </c>
      <c r="AK34" s="43">
        <v>78638</v>
      </c>
      <c r="AL34" s="67"/>
      <c r="AM34" s="67">
        <v>34358</v>
      </c>
      <c r="AN34" s="67">
        <v>39574</v>
      </c>
      <c r="AO34" s="43">
        <v>73932</v>
      </c>
      <c r="AP34" s="67"/>
      <c r="AQ34" s="291">
        <f t="shared" si="9"/>
        <v>-22.147194779298466</v>
      </c>
      <c r="AR34" s="291">
        <f t="shared" si="15"/>
        <v>14.683977164053671</v>
      </c>
      <c r="AS34" s="291">
        <f t="shared" si="10"/>
        <v>-5.9843841399832138</v>
      </c>
      <c r="AT34" s="291"/>
      <c r="AU34" s="291">
        <f t="shared" si="11"/>
        <v>-91.766734379216103</v>
      </c>
      <c r="AV34" s="291">
        <f t="shared" si="12"/>
        <v>-88.044519073795897</v>
      </c>
      <c r="AW34" s="291">
        <f t="shared" si="13"/>
        <v>-90.120248750278932</v>
      </c>
      <c r="AX34"/>
      <c r="AY34"/>
      <c r="AZ34"/>
      <c r="BA34"/>
    </row>
    <row r="35" spans="1:53" s="42" customFormat="1" x14ac:dyDescent="0.25">
      <c r="A35" s="42" t="s">
        <v>24</v>
      </c>
      <c r="C35" s="43">
        <v>563428.14376000001</v>
      </c>
      <c r="D35" s="43">
        <v>287101.69691</v>
      </c>
      <c r="E35" s="43">
        <v>850529.84067000006</v>
      </c>
      <c r="F35" s="67"/>
      <c r="G35" s="43">
        <v>367753.10511</v>
      </c>
      <c r="H35" s="43">
        <v>217783.63718000002</v>
      </c>
      <c r="I35" s="43">
        <v>585536.79229000001</v>
      </c>
      <c r="J35" s="67"/>
      <c r="K35" s="64">
        <v>271806.98482000001</v>
      </c>
      <c r="L35" s="43">
        <v>131733.41936</v>
      </c>
      <c r="M35" s="43">
        <v>403540.40418000001</v>
      </c>
      <c r="N35" s="67"/>
      <c r="O35" s="43">
        <v>205992</v>
      </c>
      <c r="P35" s="43">
        <v>95040.849439999991</v>
      </c>
      <c r="Q35" s="86">
        <v>301032.84944000002</v>
      </c>
      <c r="R35" s="64"/>
      <c r="S35" s="43">
        <v>173966.35608000003</v>
      </c>
      <c r="T35" s="43">
        <v>83851.657680000004</v>
      </c>
      <c r="U35" s="43">
        <v>257818.01376000003</v>
      </c>
      <c r="V35" s="67"/>
      <c r="W35" s="43">
        <v>163394.36725000001</v>
      </c>
      <c r="X35" s="43">
        <v>46770.666119999994</v>
      </c>
      <c r="Y35" s="43">
        <v>210165.13047</v>
      </c>
      <c r="Z35" s="43"/>
      <c r="AA35" s="43">
        <v>154987</v>
      </c>
      <c r="AB35" s="43">
        <v>24328</v>
      </c>
      <c r="AC35" s="43">
        <v>179315</v>
      </c>
      <c r="AD35" s="43"/>
      <c r="AE35" s="43">
        <v>78602</v>
      </c>
      <c r="AF35" s="43">
        <v>6900</v>
      </c>
      <c r="AG35" s="43">
        <f t="shared" si="8"/>
        <v>85502</v>
      </c>
      <c r="AH35" s="67"/>
      <c r="AI35" s="67">
        <v>75401</v>
      </c>
      <c r="AJ35" s="67">
        <v>8058</v>
      </c>
      <c r="AK35" s="43">
        <v>83459</v>
      </c>
      <c r="AL35" s="67"/>
      <c r="AM35" s="67">
        <v>61721</v>
      </c>
      <c r="AN35" s="67">
        <v>5333</v>
      </c>
      <c r="AO35" s="43">
        <v>67054</v>
      </c>
      <c r="AP35" s="67"/>
      <c r="AQ35" s="291">
        <f t="shared" si="9"/>
        <v>-18.142995450988714</v>
      </c>
      <c r="AR35" s="291">
        <f t="shared" si="15"/>
        <v>-33.817324398113676</v>
      </c>
      <c r="AS35" s="291">
        <f t="shared" si="10"/>
        <v>-19.656358211816581</v>
      </c>
      <c r="AT35" s="291"/>
      <c r="AU35" s="291">
        <f t="shared" si="11"/>
        <v>-89.045453145434124</v>
      </c>
      <c r="AV35" s="291">
        <f t="shared" si="12"/>
        <v>-98.142470052459572</v>
      </c>
      <c r="AW35" s="291">
        <f t="shared" si="13"/>
        <v>-92.116208415782495</v>
      </c>
      <c r="AX35"/>
      <c r="AY35"/>
      <c r="AZ35"/>
      <c r="BA35"/>
    </row>
    <row r="36" spans="1:53" s="42" customFormat="1" x14ac:dyDescent="0.25">
      <c r="A36" s="252" t="s">
        <v>25</v>
      </c>
      <c r="B36" s="252"/>
      <c r="C36" s="394">
        <v>140158.04662000001</v>
      </c>
      <c r="D36" s="394">
        <v>106011.70843000001</v>
      </c>
      <c r="E36" s="394">
        <v>246169.75505000001</v>
      </c>
      <c r="F36" s="392"/>
      <c r="G36" s="394">
        <v>86613.306459999993</v>
      </c>
      <c r="H36" s="394">
        <v>68172.945560000007</v>
      </c>
      <c r="I36" s="394">
        <v>154786.25201999999</v>
      </c>
      <c r="J36" s="392"/>
      <c r="K36" s="220">
        <v>68278.220780000003</v>
      </c>
      <c r="L36" s="394">
        <v>56625.458509999997</v>
      </c>
      <c r="M36" s="394">
        <v>124903.67928999999</v>
      </c>
      <c r="N36" s="392"/>
      <c r="O36" s="394">
        <v>79816</v>
      </c>
      <c r="P36" s="394">
        <v>46550.379850000005</v>
      </c>
      <c r="Q36" s="395">
        <v>126366.37985</v>
      </c>
      <c r="R36" s="220"/>
      <c r="S36" s="394">
        <v>40234.705379999999</v>
      </c>
      <c r="T36" s="394">
        <v>39016.196130000004</v>
      </c>
      <c r="U36" s="394">
        <v>79250.901510000011</v>
      </c>
      <c r="V36" s="392"/>
      <c r="W36" s="394">
        <v>34512.751329999999</v>
      </c>
      <c r="X36" s="394">
        <v>24150.3302</v>
      </c>
      <c r="Y36" s="394">
        <v>58663.081530000003</v>
      </c>
      <c r="Z36" s="394"/>
      <c r="AA36" s="394">
        <v>29867</v>
      </c>
      <c r="AB36" s="394">
        <v>13715</v>
      </c>
      <c r="AC36" s="394">
        <v>43582</v>
      </c>
      <c r="AD36" s="394"/>
      <c r="AE36" s="43">
        <v>14334</v>
      </c>
      <c r="AF36" s="43">
        <v>2819</v>
      </c>
      <c r="AG36" s="43">
        <f t="shared" si="8"/>
        <v>17153</v>
      </c>
      <c r="AH36" s="392"/>
      <c r="AI36" s="392">
        <v>13170</v>
      </c>
      <c r="AJ36" s="392">
        <v>3715</v>
      </c>
      <c r="AK36" s="43">
        <v>16886</v>
      </c>
      <c r="AL36" s="392"/>
      <c r="AM36" s="392">
        <v>9074</v>
      </c>
      <c r="AN36" s="392">
        <v>1725</v>
      </c>
      <c r="AO36" s="43">
        <v>10799</v>
      </c>
      <c r="AP36" s="392"/>
      <c r="AQ36" s="291">
        <f t="shared" si="9"/>
        <v>-31.100987091875474</v>
      </c>
      <c r="AR36" s="291">
        <f t="shared" si="15"/>
        <v>-53.566621803499324</v>
      </c>
      <c r="AS36" s="291">
        <f t="shared" si="10"/>
        <v>-36.047613407556554</v>
      </c>
      <c r="AT36" s="291"/>
      <c r="AU36" s="291">
        <f t="shared" si="11"/>
        <v>-93.525880091207569</v>
      </c>
      <c r="AV36" s="291">
        <f t="shared" si="12"/>
        <v>-98.372821242533774</v>
      </c>
      <c r="AW36" s="291">
        <f t="shared" si="13"/>
        <v>-95.613189769065414</v>
      </c>
      <c r="AX36"/>
      <c r="AY36"/>
      <c r="AZ36"/>
      <c r="BA36"/>
    </row>
    <row r="37" spans="1:53" s="42" customFormat="1" x14ac:dyDescent="0.25">
      <c r="A37" s="252" t="s">
        <v>1</v>
      </c>
      <c r="B37" s="252"/>
      <c r="C37" s="394">
        <v>1622994.9206999999</v>
      </c>
      <c r="D37" s="394">
        <v>1073584.3339</v>
      </c>
      <c r="E37" s="394">
        <v>2696579.2546000001</v>
      </c>
      <c r="F37" s="392"/>
      <c r="G37" s="394">
        <v>1065795.9753</v>
      </c>
      <c r="H37" s="394">
        <v>729540.73442999995</v>
      </c>
      <c r="I37" s="394">
        <v>1795337.4317300001</v>
      </c>
      <c r="J37" s="392"/>
      <c r="K37" s="220">
        <v>798843.54957000003</v>
      </c>
      <c r="L37" s="394">
        <v>540250.53647000005</v>
      </c>
      <c r="M37" s="394">
        <v>1339094.08604</v>
      </c>
      <c r="N37" s="392"/>
      <c r="O37" s="394">
        <v>628491</v>
      </c>
      <c r="P37" s="394">
        <v>405165.85498</v>
      </c>
      <c r="Q37" s="395">
        <v>1033656.8549800001</v>
      </c>
      <c r="R37" s="220"/>
      <c r="S37" s="394">
        <v>477797.96766000002</v>
      </c>
      <c r="T37" s="394">
        <v>363942.40497999999</v>
      </c>
      <c r="U37" s="394">
        <v>841740.37264000007</v>
      </c>
      <c r="V37" s="392"/>
      <c r="W37" s="394">
        <v>409050.85019999999</v>
      </c>
      <c r="X37" s="394">
        <v>248546.83189999999</v>
      </c>
      <c r="Y37" s="394">
        <v>657597.77919999999</v>
      </c>
      <c r="Z37" s="394"/>
      <c r="AA37" s="396">
        <v>352942</v>
      </c>
      <c r="AB37" s="394">
        <v>200161</v>
      </c>
      <c r="AC37" s="394">
        <v>553103</v>
      </c>
      <c r="AD37" s="394"/>
      <c r="AE37" s="43">
        <v>189193</v>
      </c>
      <c r="AF37" s="43">
        <v>65345</v>
      </c>
      <c r="AG37" s="43">
        <f t="shared" si="8"/>
        <v>254538</v>
      </c>
      <c r="AH37" s="392"/>
      <c r="AI37" s="392">
        <v>200978</v>
      </c>
      <c r="AJ37" s="392">
        <v>73589</v>
      </c>
      <c r="AK37" s="43">
        <v>274567</v>
      </c>
      <c r="AL37" s="392"/>
      <c r="AM37" s="392">
        <v>157077</v>
      </c>
      <c r="AN37" s="392">
        <v>85147</v>
      </c>
      <c r="AO37" s="43">
        <v>242223</v>
      </c>
      <c r="AP37" s="392"/>
      <c r="AQ37" s="291">
        <f t="shared" si="9"/>
        <v>-21.843684383365343</v>
      </c>
      <c r="AR37" s="291">
        <f t="shared" si="15"/>
        <v>15.706151734634252</v>
      </c>
      <c r="AS37" s="291">
        <f t="shared" si="10"/>
        <v>-11.780002695152731</v>
      </c>
      <c r="AT37" s="291"/>
      <c r="AU37" s="291">
        <f t="shared" si="11"/>
        <v>-90.321781171548437</v>
      </c>
      <c r="AV37" s="291">
        <f t="shared" si="12"/>
        <v>-92.068904387726363</v>
      </c>
      <c r="AW37" s="291">
        <f t="shared" si="13"/>
        <v>-91.017397334537804</v>
      </c>
      <c r="AX37"/>
      <c r="AY37"/>
      <c r="AZ37"/>
      <c r="BA37"/>
    </row>
    <row r="38" spans="1:53" s="252" customFormat="1" x14ac:dyDescent="0.25">
      <c r="A38" s="80"/>
      <c r="B38" s="80"/>
      <c r="C38" s="81"/>
      <c r="D38" s="81"/>
      <c r="E38" s="81"/>
      <c r="F38" s="82"/>
      <c r="G38" s="81"/>
      <c r="H38" s="81"/>
      <c r="I38" s="81"/>
      <c r="J38" s="82"/>
      <c r="K38" s="81"/>
      <c r="L38" s="81"/>
      <c r="M38" s="81"/>
      <c r="N38" s="82"/>
      <c r="O38" s="81"/>
      <c r="P38" s="81"/>
      <c r="Q38" s="81"/>
      <c r="R38" s="81"/>
      <c r="S38" s="81"/>
      <c r="T38" s="81"/>
      <c r="U38" s="81"/>
      <c r="V38" s="82"/>
      <c r="W38" s="81"/>
      <c r="X38" s="81"/>
      <c r="Y38" s="81"/>
      <c r="Z38" s="81"/>
      <c r="AA38" s="81"/>
      <c r="AB38" s="81"/>
      <c r="AC38" s="81"/>
      <c r="AD38" s="81"/>
      <c r="AE38" s="435"/>
      <c r="AF38" s="81"/>
      <c r="AG38" s="81"/>
      <c r="AH38" s="82"/>
      <c r="AI38" s="82"/>
      <c r="AJ38" s="82"/>
      <c r="AK38" s="82"/>
      <c r="AL38" s="82"/>
      <c r="AM38" s="82"/>
      <c r="AN38" s="82"/>
      <c r="AO38" s="82"/>
      <c r="AP38" s="82"/>
      <c r="AQ38" s="83"/>
      <c r="AR38" s="82"/>
      <c r="AS38" s="82"/>
      <c r="AT38" s="82"/>
      <c r="AU38" s="83"/>
      <c r="AV38" s="83"/>
      <c r="AW38" s="83"/>
      <c r="AX38"/>
      <c r="AY38"/>
      <c r="AZ38"/>
      <c r="BA38"/>
    </row>
    <row r="39" spans="1:53" s="252" customFormat="1" ht="6" customHeight="1" x14ac:dyDescent="0.25">
      <c r="C39" s="220"/>
      <c r="D39" s="220"/>
      <c r="E39" s="220"/>
      <c r="F39" s="392"/>
      <c r="G39" s="220"/>
      <c r="H39" s="220"/>
      <c r="I39" s="220"/>
      <c r="J39" s="392"/>
      <c r="K39" s="220"/>
      <c r="L39" s="220"/>
      <c r="M39" s="220"/>
      <c r="N39" s="392"/>
      <c r="O39" s="220"/>
      <c r="P39" s="220"/>
      <c r="Q39" s="220"/>
      <c r="R39" s="220"/>
      <c r="S39" s="220"/>
      <c r="T39" s="220"/>
      <c r="U39" s="220"/>
      <c r="V39" s="392"/>
      <c r="W39" s="220"/>
      <c r="X39" s="220"/>
      <c r="Y39" s="220"/>
      <c r="Z39" s="220"/>
      <c r="AA39" s="220"/>
      <c r="AB39" s="220"/>
      <c r="AC39" s="220"/>
      <c r="AD39" s="220"/>
      <c r="AE39" s="394"/>
      <c r="AF39" s="220"/>
      <c r="AG39" s="220"/>
      <c r="AH39" s="392"/>
      <c r="AI39" s="392"/>
      <c r="AJ39" s="392"/>
      <c r="AK39" s="392"/>
      <c r="AL39" s="392"/>
      <c r="AM39" s="392"/>
      <c r="AN39" s="392"/>
      <c r="AO39" s="392"/>
      <c r="AP39" s="392"/>
      <c r="AQ39" s="91"/>
      <c r="AR39" s="392"/>
      <c r="AS39" s="392"/>
      <c r="AT39" s="392"/>
      <c r="AU39" s="91"/>
      <c r="AV39" s="91"/>
      <c r="AW39" s="91"/>
      <c r="AX39" s="456"/>
      <c r="AY39" s="456"/>
      <c r="AZ39" s="456"/>
      <c r="BA39" s="456"/>
    </row>
    <row r="40" spans="1:53" x14ac:dyDescent="0.25">
      <c r="A40" s="50" t="s">
        <v>534</v>
      </c>
      <c r="O40" s="7"/>
      <c r="Q40" s="7"/>
      <c r="AE40" s="220"/>
    </row>
    <row r="41" spans="1:53" x14ac:dyDescent="0.25">
      <c r="A41" s="50" t="s">
        <v>84</v>
      </c>
      <c r="C41" s="7"/>
      <c r="D41" s="7"/>
      <c r="Q41"/>
      <c r="R41"/>
      <c r="S41"/>
      <c r="AO41" s="334"/>
    </row>
    <row r="42" spans="1:53" x14ac:dyDescent="0.25">
      <c r="A42" s="50" t="s">
        <v>78</v>
      </c>
      <c r="D42" s="129"/>
      <c r="G42" s="128"/>
      <c r="H42" s="128"/>
      <c r="I42" s="128"/>
      <c r="J42" s="127"/>
      <c r="K42" s="126"/>
      <c r="L42" s="126"/>
      <c r="M42" s="126"/>
      <c r="N42" s="126"/>
      <c r="O42" s="126"/>
      <c r="Q42"/>
      <c r="R42"/>
      <c r="S42"/>
      <c r="AO42" s="334"/>
    </row>
    <row r="43" spans="1:53" x14ac:dyDescent="0.25">
      <c r="AO43" s="334"/>
    </row>
    <row r="44" spans="1:53" customFormat="1" x14ac:dyDescent="0.25">
      <c r="AD44" s="419"/>
      <c r="AE44" s="419"/>
      <c r="AF44" s="419"/>
      <c r="AG44" s="419"/>
      <c r="AI44" s="456"/>
      <c r="AJ44" s="456"/>
      <c r="AK44" s="456"/>
      <c r="AL44" s="456"/>
      <c r="AM44" s="456"/>
      <c r="AN44" s="456"/>
      <c r="AO44" s="456"/>
      <c r="AP44" s="456"/>
      <c r="AQ44" s="286"/>
      <c r="AR44" s="304"/>
      <c r="AS44" s="304"/>
      <c r="AT44" s="304"/>
      <c r="AU44" s="304"/>
      <c r="AV44" s="304"/>
      <c r="AW44" s="304"/>
    </row>
    <row r="45" spans="1:53" customFormat="1" x14ac:dyDescent="0.25">
      <c r="AD45" s="419"/>
      <c r="AE45" s="419"/>
      <c r="AF45" s="419"/>
      <c r="AG45" s="419"/>
      <c r="AI45" s="456"/>
      <c r="AJ45" s="456"/>
      <c r="AK45" s="456"/>
      <c r="AL45" s="456"/>
      <c r="AM45" s="456"/>
      <c r="AN45" s="456"/>
      <c r="AO45" s="456"/>
      <c r="AP45" s="456"/>
      <c r="AQ45" s="286"/>
      <c r="AR45" s="304"/>
      <c r="AS45" s="304"/>
      <c r="AT45" s="304"/>
      <c r="AU45" s="304"/>
      <c r="AV45" s="304"/>
      <c r="AW45" s="304"/>
    </row>
  </sheetData>
  <mergeCells count="15">
    <mergeCell ref="A4:A7"/>
    <mergeCell ref="AU4:AW6"/>
    <mergeCell ref="C6:E6"/>
    <mergeCell ref="G6:I6"/>
    <mergeCell ref="K6:M6"/>
    <mergeCell ref="O6:Q6"/>
    <mergeCell ref="S6:U6"/>
    <mergeCell ref="W6:Y6"/>
    <mergeCell ref="AA6:AC6"/>
    <mergeCell ref="C5:AC5"/>
    <mergeCell ref="C4:AC4"/>
    <mergeCell ref="AQ4:AS6"/>
    <mergeCell ref="AE6:AG6"/>
    <mergeCell ref="AI6:AK6"/>
    <mergeCell ref="AM6:AO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zoomScale="96" zoomScaleNormal="96" workbookViewId="0"/>
  </sheetViews>
  <sheetFormatPr defaultColWidth="8.85546875" defaultRowHeight="15" x14ac:dyDescent="0.25"/>
  <cols>
    <col min="1" max="1" width="25.42578125" style="27" customWidth="1"/>
    <col min="2" max="2" width="0.85546875" style="27" customWidth="1"/>
    <col min="3" max="4" width="8.85546875" style="27"/>
    <col min="5" max="5" width="10.85546875" style="27" customWidth="1"/>
    <col min="6" max="6" width="0.85546875" style="27" customWidth="1"/>
    <col min="7" max="9" width="8.85546875" style="27"/>
    <col min="10" max="10" width="0.85546875" style="27" customWidth="1"/>
    <col min="11" max="12" width="8.85546875" style="27"/>
    <col min="13" max="13" width="8.85546875" style="27" customWidth="1"/>
    <col min="14" max="14" width="0.85546875" style="27" customWidth="1"/>
    <col min="15" max="17" width="8.85546875" style="27"/>
    <col min="18" max="18" width="0.85546875" style="27" customWidth="1"/>
    <col min="19" max="21" width="8.85546875" style="27"/>
    <col min="22" max="22" width="0.85546875" style="27" customWidth="1"/>
    <col min="23" max="24" width="12.85546875" style="27" customWidth="1"/>
    <col min="25" max="25" width="8.85546875" style="27"/>
    <col min="26" max="26" width="0.85546875" style="27" customWidth="1"/>
    <col min="27" max="27" width="14.140625" style="27" customWidth="1"/>
    <col min="28" max="29" width="12.42578125" style="27" customWidth="1"/>
    <col min="30" max="30" width="0.85546875" style="27" customWidth="1"/>
    <col min="31" max="31" width="11" style="304" customWidth="1"/>
    <col min="32" max="33" width="9.85546875" style="387" customWidth="1"/>
    <col min="34" max="34" width="0.85546875" style="456" customWidth="1"/>
    <col min="35" max="37" width="9.85546875" style="456" customWidth="1"/>
    <col min="38" max="38" width="0.85546875" style="456" customWidth="1"/>
    <col min="39" max="39" width="9.140625" style="304" customWidth="1"/>
    <col min="40" max="41" width="8.5703125" style="304" customWidth="1"/>
    <col min="42" max="42" width="0.85546875" style="456" customWidth="1"/>
    <col min="43" max="43" width="10" style="304" customWidth="1"/>
    <col min="44" max="44" width="9.42578125" style="304" customWidth="1"/>
    <col min="45" max="45" width="7.7109375" style="304" customWidth="1"/>
    <col min="46" max="46" width="0.85546875" style="304" customWidth="1"/>
    <col min="47" max="50" width="8.85546875" style="304"/>
    <col min="51" max="16384" width="8.85546875" style="27"/>
  </cols>
  <sheetData>
    <row r="1" spans="1:50" x14ac:dyDescent="0.25">
      <c r="A1" s="27" t="s">
        <v>71</v>
      </c>
    </row>
    <row r="2" spans="1:50" x14ac:dyDescent="0.25">
      <c r="A2" s="11" t="s">
        <v>349</v>
      </c>
    </row>
    <row r="3" spans="1:5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08"/>
      <c r="AF3" s="325"/>
      <c r="AG3" s="325"/>
      <c r="AH3" s="325"/>
      <c r="AI3" s="325"/>
      <c r="AJ3" s="325"/>
      <c r="AK3" s="325"/>
      <c r="AL3" s="325"/>
      <c r="AM3" s="308"/>
      <c r="AN3" s="308"/>
      <c r="AO3" s="308"/>
      <c r="AP3" s="325"/>
      <c r="AQ3" s="308"/>
      <c r="AR3" s="308"/>
      <c r="AS3" s="308"/>
      <c r="AT3" s="308"/>
      <c r="AU3" s="308"/>
      <c r="AV3" s="308"/>
      <c r="AW3" s="308"/>
    </row>
    <row r="4" spans="1:50" x14ac:dyDescent="0.25">
      <c r="A4" s="676" t="s">
        <v>42</v>
      </c>
      <c r="B4" s="2"/>
      <c r="C4" s="679" t="s">
        <v>32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/>
      <c r="AL4" s="679"/>
      <c r="AM4" s="679"/>
      <c r="AN4" s="679"/>
      <c r="AO4" s="679"/>
      <c r="AP4" s="462"/>
      <c r="AQ4" s="682" t="s">
        <v>391</v>
      </c>
      <c r="AR4" s="682"/>
      <c r="AS4" s="682"/>
      <c r="AT4" s="541"/>
      <c r="AU4" s="682" t="s">
        <v>392</v>
      </c>
      <c r="AV4" s="682"/>
      <c r="AW4" s="682"/>
    </row>
    <row r="5" spans="1:50" ht="15" customHeight="1" x14ac:dyDescent="0.25">
      <c r="A5" s="677"/>
      <c r="B5" s="2"/>
      <c r="C5" s="689">
        <v>2013</v>
      </c>
      <c r="D5" s="689"/>
      <c r="E5" s="689"/>
      <c r="G5" s="690">
        <v>2014</v>
      </c>
      <c r="H5" s="690"/>
      <c r="I5" s="690"/>
      <c r="K5" s="689">
        <v>2015</v>
      </c>
      <c r="L5" s="689"/>
      <c r="M5" s="689"/>
      <c r="O5" s="689">
        <v>2016</v>
      </c>
      <c r="P5" s="689"/>
      <c r="Q5" s="689"/>
      <c r="S5" s="689">
        <v>2017</v>
      </c>
      <c r="T5" s="689"/>
      <c r="U5" s="689"/>
      <c r="W5" s="689">
        <v>2018</v>
      </c>
      <c r="X5" s="689"/>
      <c r="Y5" s="689"/>
      <c r="Z5" s="75"/>
      <c r="AA5" s="689">
        <v>2019</v>
      </c>
      <c r="AB5" s="689"/>
      <c r="AC5" s="689"/>
      <c r="AD5" s="202"/>
      <c r="AE5" s="689">
        <v>2020</v>
      </c>
      <c r="AF5" s="689"/>
      <c r="AG5" s="689"/>
      <c r="AH5" s="459"/>
      <c r="AI5" s="689">
        <v>2021</v>
      </c>
      <c r="AJ5" s="689"/>
      <c r="AK5" s="689"/>
      <c r="AL5" s="459"/>
      <c r="AM5" s="687">
        <v>2022</v>
      </c>
      <c r="AN5" s="687"/>
      <c r="AO5" s="687"/>
      <c r="AP5" s="459"/>
      <c r="AQ5" s="683"/>
      <c r="AR5" s="683"/>
      <c r="AS5" s="683"/>
      <c r="AT5" s="542"/>
      <c r="AU5" s="683"/>
      <c r="AV5" s="683"/>
      <c r="AW5" s="683"/>
    </row>
    <row r="6" spans="1:50" ht="60" x14ac:dyDescent="0.25">
      <c r="A6" s="678"/>
      <c r="B6" s="1"/>
      <c r="C6" s="74" t="s">
        <v>41</v>
      </c>
      <c r="D6" s="73" t="s">
        <v>2</v>
      </c>
      <c r="E6" s="73" t="s">
        <v>0</v>
      </c>
      <c r="F6" s="73"/>
      <c r="G6" s="74" t="s">
        <v>41</v>
      </c>
      <c r="H6" s="73" t="s">
        <v>2</v>
      </c>
      <c r="I6" s="73" t="s">
        <v>0</v>
      </c>
      <c r="J6" s="73"/>
      <c r="K6" s="74" t="s">
        <v>41</v>
      </c>
      <c r="L6" s="73" t="s">
        <v>2</v>
      </c>
      <c r="M6" s="73" t="s">
        <v>0</v>
      </c>
      <c r="N6" s="73"/>
      <c r="O6" s="74" t="s">
        <v>41</v>
      </c>
      <c r="P6" s="73" t="s">
        <v>2</v>
      </c>
      <c r="Q6" s="73" t="s">
        <v>0</v>
      </c>
      <c r="R6" s="73"/>
      <c r="S6" s="74" t="s">
        <v>41</v>
      </c>
      <c r="T6" s="74" t="s">
        <v>2</v>
      </c>
      <c r="U6" s="73" t="s">
        <v>0</v>
      </c>
      <c r="V6" s="73"/>
      <c r="W6" s="74" t="s">
        <v>41</v>
      </c>
      <c r="X6" s="73" t="s">
        <v>2</v>
      </c>
      <c r="Y6" s="73" t="s">
        <v>0</v>
      </c>
      <c r="Z6" s="1"/>
      <c r="AA6" s="98" t="s">
        <v>41</v>
      </c>
      <c r="AB6" s="99" t="s">
        <v>2</v>
      </c>
      <c r="AC6" s="99" t="s">
        <v>0</v>
      </c>
      <c r="AD6" s="1"/>
      <c r="AE6" s="449" t="s">
        <v>41</v>
      </c>
      <c r="AF6" s="415" t="s">
        <v>2</v>
      </c>
      <c r="AG6" s="415" t="s">
        <v>0</v>
      </c>
      <c r="AH6" s="460"/>
      <c r="AI6" s="458" t="s">
        <v>41</v>
      </c>
      <c r="AJ6" s="460" t="s">
        <v>2</v>
      </c>
      <c r="AK6" s="460" t="s">
        <v>0</v>
      </c>
      <c r="AL6" s="460"/>
      <c r="AM6" s="587" t="s">
        <v>41</v>
      </c>
      <c r="AN6" s="589" t="s">
        <v>2</v>
      </c>
      <c r="AO6" s="537" t="s">
        <v>0</v>
      </c>
      <c r="AP6" s="460"/>
      <c r="AQ6" s="524" t="s">
        <v>41</v>
      </c>
      <c r="AR6" s="537" t="s">
        <v>2</v>
      </c>
      <c r="AS6" s="537" t="s">
        <v>0</v>
      </c>
      <c r="AT6" s="308"/>
      <c r="AU6" s="524" t="s">
        <v>41</v>
      </c>
      <c r="AV6" s="537" t="s">
        <v>2</v>
      </c>
      <c r="AW6" s="537" t="s">
        <v>0</v>
      </c>
    </row>
    <row r="7" spans="1:50" x14ac:dyDescent="0.25">
      <c r="Q7" s="7"/>
    </row>
    <row r="8" spans="1:50" x14ac:dyDescent="0.25">
      <c r="A8" s="225" t="s">
        <v>37</v>
      </c>
      <c r="C8" s="45">
        <f>'Tav2'!C8/'Tav2'!$E8*100</f>
        <v>87.545339928231982</v>
      </c>
      <c r="D8" s="45">
        <f>'Tav2'!D8/'Tav2'!$E8*100</f>
        <v>12.454660071768014</v>
      </c>
      <c r="E8" s="45">
        <f>'Tav2'!E8/'Tav2'!$E8*100</f>
        <v>100</v>
      </c>
      <c r="F8" s="30"/>
      <c r="G8" s="45">
        <f>'Tav2'!G8/'Tav2'!$I8*100</f>
        <v>87.134180011043625</v>
      </c>
      <c r="H8" s="45">
        <f>'Tav2'!H8/'Tav2'!$I8*100</f>
        <v>12.865819988956378</v>
      </c>
      <c r="I8" s="45">
        <f>'Tav2'!I8/'Tav2'!$I8*100</f>
        <v>100</v>
      </c>
      <c r="J8" s="30"/>
      <c r="K8" s="45">
        <f>'Tav2'!K8/'Tav2'!$M8*100</f>
        <v>88.04982945276582</v>
      </c>
      <c r="L8" s="45">
        <f>'Tav2'!L8/'Tav2'!$M8*100</f>
        <v>11.950170547234169</v>
      </c>
      <c r="M8" s="45">
        <f>'Tav2'!M8/'Tav2'!$M8*100</f>
        <v>100</v>
      </c>
      <c r="N8" s="30"/>
      <c r="O8" s="51">
        <f>'Tav2'!O8/'Tav2'!$Q8*100</f>
        <v>89.0693965357368</v>
      </c>
      <c r="P8" s="51">
        <f>'Tav2'!P8/'Tav2'!$Q8*100</f>
        <v>10.930603464263195</v>
      </c>
      <c r="Q8" s="51">
        <f>'Tav2'!Q8/'Tav2'!$Q8*100</f>
        <v>100</v>
      </c>
      <c r="R8" s="28"/>
      <c r="S8" s="45">
        <f>'Tav2'!S8/'Tav2'!$U8*100</f>
        <v>90.607807754940367</v>
      </c>
      <c r="T8" s="45">
        <f>'Tav2'!T8/'Tav2'!$U8*100</f>
        <v>9.3921922450596362</v>
      </c>
      <c r="U8" s="45">
        <f>'Tav2'!U8/'Tav2'!$U8*100</f>
        <v>100</v>
      </c>
      <c r="V8" s="30"/>
      <c r="W8" s="45">
        <f>'Tav2'!W8/'Tav2'!$Y8*100</f>
        <v>95.628001010866811</v>
      </c>
      <c r="X8" s="45">
        <f>'Tav2'!X8/'Tav2'!$Y8*100</f>
        <v>4.3719989891331812</v>
      </c>
      <c r="Y8" s="45">
        <f>'Tav2'!Y8/'Tav2'!$Y8*100</f>
        <v>100</v>
      </c>
      <c r="Z8" s="30"/>
      <c r="AA8" s="46">
        <f>'Tav2'!AA8/'Tav2'!AC8*100</f>
        <v>97.802197802197796</v>
      </c>
      <c r="AB8" s="46">
        <f>'Tav2'!AB8/'Tav2'!AC8*100</f>
        <v>2.197802197802198</v>
      </c>
      <c r="AC8" s="46">
        <f>'Tav2'!AC8/'Tav2'!AC8*100</f>
        <v>100</v>
      </c>
      <c r="AD8" s="30"/>
      <c r="AE8" s="256">
        <f>'Tav2'!AE8/'Tav2'!$AG8*100</f>
        <v>98.9546793882419</v>
      </c>
      <c r="AF8" s="46">
        <f>'Tav2'!AF8/'Tav2'!$AG8*100</f>
        <v>1.0453206117581029</v>
      </c>
      <c r="AG8" s="46">
        <f>'Tav2'!AG8/'Tav2'!$AG8*100</f>
        <v>100</v>
      </c>
      <c r="AH8" s="46"/>
      <c r="AI8" s="46">
        <f>'Tav2'!AI8/'Tav2'!$AK8*100</f>
        <v>99.239242412235512</v>
      </c>
      <c r="AJ8" s="46">
        <f>'Tav2'!AJ8/'Tav2'!$AK8*100</f>
        <v>0.7607575877644821</v>
      </c>
      <c r="AK8" s="46">
        <f>'Tav2'!AK8/'Tav2'!$AK8*100</f>
        <v>100</v>
      </c>
      <c r="AL8" s="46"/>
      <c r="AM8" s="256">
        <f>'Tav2'!AM8/'Tav2'!$AO8*100</f>
        <v>98.68312757201646</v>
      </c>
      <c r="AN8" s="256">
        <f>'Tav2'!AN8/'Tav2'!$AO8*100</f>
        <v>1.3168724279835391</v>
      </c>
      <c r="AO8" s="256">
        <f>'Tav2'!AO8/'Tav2'!$AO8*100</f>
        <v>100</v>
      </c>
      <c r="AP8" s="46"/>
      <c r="AQ8" s="46">
        <f>AM8-AI8</f>
        <v>-0.55611484021905255</v>
      </c>
      <c r="AR8" s="46">
        <f t="shared" ref="AR8:AS8" si="0">AN8-AJ8</f>
        <v>0.55611484021905699</v>
      </c>
      <c r="AS8" s="46">
        <f t="shared" si="0"/>
        <v>0</v>
      </c>
      <c r="AT8"/>
      <c r="AU8" s="46">
        <f>AM8-C8</f>
        <v>11.137787643784478</v>
      </c>
      <c r="AV8" s="46">
        <f t="shared" ref="AV8:AW8" si="1">AN8-D8</f>
        <v>-11.137787643784476</v>
      </c>
      <c r="AW8" s="46">
        <f t="shared" si="1"/>
        <v>0</v>
      </c>
    </row>
    <row r="9" spans="1:50" x14ac:dyDescent="0.25">
      <c r="A9" s="225" t="s">
        <v>82</v>
      </c>
      <c r="C9" s="45">
        <f>'Tav2'!C9/'Tav2'!$E9*100</f>
        <v>92.645654250238778</v>
      </c>
      <c r="D9" s="45">
        <f>'Tav2'!D9/'Tav2'!$E9*100</f>
        <v>7.3543457497612224</v>
      </c>
      <c r="E9" s="45">
        <f>'Tav2'!E9/'Tav2'!$E9*100</f>
        <v>100</v>
      </c>
      <c r="F9" s="30"/>
      <c r="G9" s="45">
        <f>'Tav2'!G9/'Tav2'!$I9*100</f>
        <v>93.793706293706293</v>
      </c>
      <c r="H9" s="45">
        <f>'Tav2'!H9/'Tav2'!$I9*100</f>
        <v>6.2062937062937067</v>
      </c>
      <c r="I9" s="45">
        <f>'Tav2'!I9/'Tav2'!$I9*100</f>
        <v>100</v>
      </c>
      <c r="J9" s="30"/>
      <c r="K9" s="45">
        <f>'Tav2'!K9/'Tav2'!$M9*100</f>
        <v>90.546528803545058</v>
      </c>
      <c r="L9" s="45">
        <f>'Tav2'!L9/'Tav2'!$M9*100</f>
        <v>9.4534711964549487</v>
      </c>
      <c r="M9" s="45">
        <f>'Tav2'!M9/'Tav2'!$M9*100</f>
        <v>100</v>
      </c>
      <c r="N9" s="30"/>
      <c r="O9" s="51">
        <f>'Tav2'!O9/'Tav2'!$Q9*100</f>
        <v>93.220338983050837</v>
      </c>
      <c r="P9" s="51">
        <f>'Tav2'!P9/'Tav2'!$Q9*100</f>
        <v>6.7796610169491522</v>
      </c>
      <c r="Q9" s="51">
        <f>'Tav2'!Q9/'Tav2'!$Q9*100</f>
        <v>100</v>
      </c>
      <c r="R9" s="28"/>
      <c r="S9" s="45">
        <f>'Tav2'!S9/'Tav2'!$U9*100</f>
        <v>88.557213930348254</v>
      </c>
      <c r="T9" s="45">
        <f>'Tav2'!T9/'Tav2'!$U9*100</f>
        <v>11.442786069651742</v>
      </c>
      <c r="U9" s="45">
        <f>'Tav2'!U9/'Tav2'!$U9*100</f>
        <v>100</v>
      </c>
      <c r="V9" s="30"/>
      <c r="W9" s="45">
        <f>'Tav2'!W9/'Tav2'!$Y9*100</f>
        <v>99.22279792746113</v>
      </c>
      <c r="X9" s="45">
        <f>'Tav2'!X9/'Tav2'!$Y9*100</f>
        <v>0.77720207253886009</v>
      </c>
      <c r="Y9" s="45">
        <f>'Tav2'!Y9/'Tav2'!$Y9*100</f>
        <v>100</v>
      </c>
      <c r="Z9" s="30"/>
      <c r="AA9" s="46">
        <f>'Tav2'!AA9/'Tav2'!AC9*100</f>
        <v>100</v>
      </c>
      <c r="AB9" s="46">
        <f>'Tav2'!AB9/'Tav2'!AC9*100</f>
        <v>0</v>
      </c>
      <c r="AC9" s="46">
        <f>'Tav2'!AC9/'Tav2'!AC9*100</f>
        <v>100</v>
      </c>
      <c r="AD9" s="30"/>
      <c r="AE9" s="256">
        <f>'Tav2'!AE9/'Tav2'!$AG9*100</f>
        <v>100</v>
      </c>
      <c r="AF9" s="46">
        <f>'Tav2'!AF9/'Tav2'!$AG9*100</f>
        <v>0</v>
      </c>
      <c r="AG9" s="46">
        <f>'Tav2'!AG9/'Tav2'!$AG9*100</f>
        <v>100</v>
      </c>
      <c r="AH9" s="46"/>
      <c r="AI9" s="46">
        <f>'Tav2'!AI9/'Tav2'!$AK9*100</f>
        <v>100</v>
      </c>
      <c r="AJ9" s="46">
        <f>'Tav2'!AJ9/'Tav2'!$AK9*100</f>
        <v>0</v>
      </c>
      <c r="AK9" s="46">
        <f>'Tav2'!AK9/'Tav2'!$AK9*100</f>
        <v>100</v>
      </c>
      <c r="AL9" s="46"/>
      <c r="AM9" s="256">
        <f>'Tav2'!AM9/'Tav2'!$AO9*100</f>
        <v>100</v>
      </c>
      <c r="AN9" s="256">
        <f>'Tav2'!AN9/'Tav2'!$AO9*100</f>
        <v>0</v>
      </c>
      <c r="AO9" s="256">
        <f>'Tav2'!AO9/'Tav2'!$AO9*100</f>
        <v>100</v>
      </c>
      <c r="AP9" s="46"/>
      <c r="AQ9" s="46">
        <f t="shared" ref="AQ9:AQ36" si="2">AM9-AI9</f>
        <v>0</v>
      </c>
      <c r="AR9" s="46">
        <f t="shared" ref="AR9:AR36" si="3">AN9-AJ9</f>
        <v>0</v>
      </c>
      <c r="AS9" s="46">
        <f t="shared" ref="AS9:AS36" si="4">AO9-AK9</f>
        <v>0</v>
      </c>
      <c r="AT9"/>
      <c r="AU9" s="46">
        <f t="shared" ref="AU9:AU36" si="5">AM9-C9</f>
        <v>7.3543457497612224</v>
      </c>
      <c r="AV9" s="46">
        <f t="shared" ref="AV9:AV36" si="6">AN9-D9</f>
        <v>-7.3543457497612224</v>
      </c>
      <c r="AW9" s="46">
        <f t="shared" ref="AW9:AW36" si="7">AO9-E9</f>
        <v>0</v>
      </c>
    </row>
    <row r="10" spans="1:50" x14ac:dyDescent="0.25">
      <c r="A10" s="225" t="s">
        <v>5</v>
      </c>
      <c r="C10" s="45">
        <f>'Tav2'!C10/'Tav2'!$E10*100</f>
        <v>88.284793506803538</v>
      </c>
      <c r="D10" s="45">
        <f>'Tav2'!D10/'Tav2'!$E10*100</f>
        <v>11.715206493196467</v>
      </c>
      <c r="E10" s="45">
        <f>'Tav2'!E10/'Tav2'!$E10*100</f>
        <v>100</v>
      </c>
      <c r="F10" s="30"/>
      <c r="G10" s="45">
        <f>'Tav2'!G10/'Tav2'!$I10*100</f>
        <v>87.21269746200494</v>
      </c>
      <c r="H10" s="45">
        <f>'Tav2'!H10/'Tav2'!$I10*100</f>
        <v>12.78730253799506</v>
      </c>
      <c r="I10" s="45">
        <f>'Tav2'!I10/'Tav2'!$I10*100</f>
        <v>100</v>
      </c>
      <c r="J10" s="30"/>
      <c r="K10" s="45">
        <f>'Tav2'!K10/'Tav2'!$M10*100</f>
        <v>88.266068759342303</v>
      </c>
      <c r="L10" s="45">
        <f>'Tav2'!L10/'Tav2'!$M10*100</f>
        <v>11.733931240657698</v>
      </c>
      <c r="M10" s="45">
        <f>'Tav2'!M10/'Tav2'!$M10*100</f>
        <v>100</v>
      </c>
      <c r="N10" s="30"/>
      <c r="O10" s="51">
        <f>'Tav2'!O10/'Tav2'!$Q10*100</f>
        <v>89.161697649947385</v>
      </c>
      <c r="P10" s="51">
        <f>'Tav2'!P10/'Tav2'!$Q10*100</f>
        <v>10.838302350052613</v>
      </c>
      <c r="Q10" s="51">
        <f>'Tav2'!Q10/'Tav2'!$Q10*100</f>
        <v>100</v>
      </c>
      <c r="R10" s="28"/>
      <c r="S10" s="45">
        <f>'Tav2'!S10/'Tav2'!$U10*100</f>
        <v>88.211209939291251</v>
      </c>
      <c r="T10" s="45">
        <f>'Tav2'!T10/'Tav2'!$U10*100</f>
        <v>11.78879006070874</v>
      </c>
      <c r="U10" s="45">
        <f>'Tav2'!U10/'Tav2'!$U10*100</f>
        <v>100</v>
      </c>
      <c r="V10" s="30"/>
      <c r="W10" s="45">
        <f>'Tav2'!W10/'Tav2'!$Y10*100</f>
        <v>93.040685224839407</v>
      </c>
      <c r="X10" s="45">
        <f>'Tav2'!X10/'Tav2'!$Y10*100</f>
        <v>6.9593147751605997</v>
      </c>
      <c r="Y10" s="45">
        <f>'Tav2'!Y10/'Tav2'!$Y10*100</f>
        <v>100</v>
      </c>
      <c r="Z10" s="30"/>
      <c r="AA10" s="46">
        <f>'Tav2'!AA10/'Tav2'!AC10*100</f>
        <v>95.981226166031092</v>
      </c>
      <c r="AB10" s="46">
        <f>'Tav2'!AB10/'Tav2'!AC10*100</f>
        <v>4.0187738339689059</v>
      </c>
      <c r="AC10" s="46">
        <f>'Tav2'!AC10/'Tav2'!AC10*100</f>
        <v>100</v>
      </c>
      <c r="AD10" s="30"/>
      <c r="AE10" s="256">
        <f>'Tav2'!AE10/'Tav2'!$AG10*100</f>
        <v>98.890876565295173</v>
      </c>
      <c r="AF10" s="46">
        <f>'Tav2'!AF10/'Tav2'!$AG10*100</f>
        <v>1.10912343470483</v>
      </c>
      <c r="AG10" s="46">
        <f>'Tav2'!AG10/'Tav2'!$AG10*100</f>
        <v>100</v>
      </c>
      <c r="AH10" s="46"/>
      <c r="AI10" s="46">
        <f>'Tav2'!AI10/'Tav2'!$AK10*100</f>
        <v>97.977670107436282</v>
      </c>
      <c r="AJ10" s="46">
        <f>'Tav2'!AJ10/'Tav2'!$AK10*100</f>
        <v>2.0223298925637243</v>
      </c>
      <c r="AK10" s="46">
        <f>'Tav2'!AK10/'Tav2'!$AK10*100</f>
        <v>100</v>
      </c>
      <c r="AL10" s="46"/>
      <c r="AM10" s="256">
        <f>'Tav2'!AM10/'Tav2'!$AO10*100</f>
        <v>98.347993992705426</v>
      </c>
      <c r="AN10" s="256">
        <f>'Tav2'!AN10/'Tav2'!$AO10*100</f>
        <v>1.6520060072945719</v>
      </c>
      <c r="AO10" s="256">
        <f>'Tav2'!AO10/'Tav2'!$AO10*100</f>
        <v>100</v>
      </c>
      <c r="AP10" s="46"/>
      <c r="AQ10" s="46">
        <f t="shared" si="2"/>
        <v>0.37032388526914417</v>
      </c>
      <c r="AR10" s="46">
        <f t="shared" si="3"/>
        <v>-0.37032388526915239</v>
      </c>
      <c r="AS10" s="46">
        <f t="shared" si="4"/>
        <v>0</v>
      </c>
      <c r="AT10"/>
      <c r="AU10" s="46">
        <f t="shared" si="5"/>
        <v>10.063200485901888</v>
      </c>
      <c r="AV10" s="46">
        <f t="shared" si="6"/>
        <v>-10.063200485901895</v>
      </c>
      <c r="AW10" s="46">
        <f t="shared" si="7"/>
        <v>0</v>
      </c>
    </row>
    <row r="11" spans="1:50" x14ac:dyDescent="0.25">
      <c r="A11" s="225" t="s">
        <v>6</v>
      </c>
      <c r="C11" s="45">
        <f>'Tav2'!C11/'Tav2'!$E11*100</f>
        <v>70.867541498429787</v>
      </c>
      <c r="D11" s="45">
        <f>'Tav2'!D11/'Tav2'!$E11*100</f>
        <v>29.132458501570213</v>
      </c>
      <c r="E11" s="45">
        <f>'Tav2'!E11/'Tav2'!$E11*100</f>
        <v>100</v>
      </c>
      <c r="F11" s="30"/>
      <c r="G11" s="45">
        <f>'Tav2'!G11/'Tav2'!$I11*100</f>
        <v>70.113272696648139</v>
      </c>
      <c r="H11" s="45">
        <f>'Tav2'!H11/'Tav2'!$I11*100</f>
        <v>29.886727303351861</v>
      </c>
      <c r="I11" s="45">
        <f>'Tav2'!I11/'Tav2'!$I11*100</f>
        <v>100</v>
      </c>
      <c r="J11" s="30"/>
      <c r="K11" s="45">
        <f>'Tav2'!K11/'Tav2'!$M11*100</f>
        <v>70.340081524056416</v>
      </c>
      <c r="L11" s="45">
        <f>'Tav2'!L11/'Tav2'!$M11*100</f>
        <v>29.659918475943581</v>
      </c>
      <c r="M11" s="45">
        <f>'Tav2'!M11/'Tav2'!$M11*100</f>
        <v>100</v>
      </c>
      <c r="N11" s="30"/>
      <c r="O11" s="51">
        <f>'Tav2'!O11/'Tav2'!$Q11*100</f>
        <v>69.876660855252467</v>
      </c>
      <c r="P11" s="51">
        <f>'Tav2'!P11/'Tav2'!$Q11*100</f>
        <v>30.123339144747529</v>
      </c>
      <c r="Q11" s="51">
        <f>'Tav2'!Q11/'Tav2'!$Q11*100</f>
        <v>100</v>
      </c>
      <c r="R11" s="28"/>
      <c r="S11" s="45">
        <f>'Tav2'!S11/'Tav2'!$U11*100</f>
        <v>70.507171411420615</v>
      </c>
      <c r="T11" s="45">
        <f>'Tav2'!T11/'Tav2'!$U11*100</f>
        <v>29.492828588579385</v>
      </c>
      <c r="U11" s="45">
        <f>'Tav2'!U11/'Tav2'!$U11*100</f>
        <v>100</v>
      </c>
      <c r="V11" s="30"/>
      <c r="W11" s="45">
        <f>'Tav2'!W11/'Tav2'!$Y11*100</f>
        <v>70.88551183207808</v>
      </c>
      <c r="X11" s="45">
        <f>'Tav2'!X11/'Tav2'!$Y11*100</f>
        <v>29.11448816792192</v>
      </c>
      <c r="Y11" s="45">
        <f>'Tav2'!Y11/'Tav2'!$Y11*100</f>
        <v>100</v>
      </c>
      <c r="Z11" s="30"/>
      <c r="AA11" s="46">
        <f>'Tav2'!AA11/'Tav2'!AC11*100</f>
        <v>65.858944050433408</v>
      </c>
      <c r="AB11" s="46">
        <f>'Tav2'!AB11/'Tav2'!AC11*100</f>
        <v>34.141055949566592</v>
      </c>
      <c r="AC11" s="46">
        <f>'Tav2'!AC11/'Tav2'!AC11*100</f>
        <v>100</v>
      </c>
      <c r="AD11" s="30"/>
      <c r="AE11" s="256">
        <f>'Tav2'!AE11/'Tav2'!$AG11*100</f>
        <v>78.874935930292153</v>
      </c>
      <c r="AF11" s="46">
        <f>'Tav2'!AF11/'Tav2'!$AG11*100</f>
        <v>21.12506406970784</v>
      </c>
      <c r="AG11" s="46">
        <f>'Tav2'!AG11/'Tav2'!$AG11*100</f>
        <v>100</v>
      </c>
      <c r="AH11" s="46"/>
      <c r="AI11" s="46">
        <f>'Tav2'!AI11/'Tav2'!$AK11*100</f>
        <v>86.304455140071582</v>
      </c>
      <c r="AJ11" s="46">
        <f>'Tav2'!AJ11/'Tav2'!$AK11*100</f>
        <v>13.695544859928422</v>
      </c>
      <c r="AK11" s="46">
        <f>'Tav2'!AK11/'Tav2'!$AK11*100</f>
        <v>100</v>
      </c>
      <c r="AL11" s="46"/>
      <c r="AM11" s="256">
        <f>'Tav2'!AM11/'Tav2'!$AO11*100</f>
        <v>82.059952346302552</v>
      </c>
      <c r="AN11" s="256">
        <f>'Tav2'!AN11/'Tav2'!$AO11*100</f>
        <v>17.940047653697441</v>
      </c>
      <c r="AO11" s="256">
        <f>'Tav2'!AO11/'Tav2'!$AO11*100</f>
        <v>100</v>
      </c>
      <c r="AP11" s="46"/>
      <c r="AQ11" s="46">
        <f t="shared" si="2"/>
        <v>-4.2445027937690298</v>
      </c>
      <c r="AR11" s="46">
        <f t="shared" si="3"/>
        <v>4.2445027937690192</v>
      </c>
      <c r="AS11" s="46">
        <f t="shared" si="4"/>
        <v>0</v>
      </c>
      <c r="AT11"/>
      <c r="AU11" s="46">
        <f t="shared" si="5"/>
        <v>11.192410847872765</v>
      </c>
      <c r="AV11" s="46">
        <f t="shared" si="6"/>
        <v>-11.192410847872772</v>
      </c>
      <c r="AW11" s="46">
        <f t="shared" si="7"/>
        <v>0</v>
      </c>
    </row>
    <row r="12" spans="1:50" x14ac:dyDescent="0.25">
      <c r="A12" s="225" t="s">
        <v>83</v>
      </c>
      <c r="C12" s="45">
        <f>'Tav2'!C12/'Tav2'!$E12*100</f>
        <v>88.846928499496485</v>
      </c>
      <c r="D12" s="45">
        <f>'Tav2'!D12/'Tav2'!$E12*100</f>
        <v>11.153071500503525</v>
      </c>
      <c r="E12" s="45">
        <f>'Tav2'!E12/'Tav2'!$E12*100</f>
        <v>100</v>
      </c>
      <c r="F12" s="30"/>
      <c r="G12" s="45">
        <f>'Tav2'!G12/'Tav2'!$I12*100</f>
        <v>86.885245901639337</v>
      </c>
      <c r="H12" s="45">
        <f>'Tav2'!H12/'Tav2'!$I12*100</f>
        <v>13.114754098360656</v>
      </c>
      <c r="I12" s="45">
        <f>'Tav2'!I12/'Tav2'!$I12*100</f>
        <v>100</v>
      </c>
      <c r="J12" s="30"/>
      <c r="K12" s="45">
        <f>'Tav2'!K12/'Tav2'!$M12*100</f>
        <v>88.317757009345797</v>
      </c>
      <c r="L12" s="45">
        <f>'Tav2'!L12/'Tav2'!$M12*100</f>
        <v>11.682242990654206</v>
      </c>
      <c r="M12" s="45">
        <f>'Tav2'!M12/'Tav2'!$M12*100</f>
        <v>100</v>
      </c>
      <c r="N12" s="30"/>
      <c r="O12" s="51">
        <f>'Tav2'!O12/'Tav2'!$Q12*100</f>
        <v>91.398305084745772</v>
      </c>
      <c r="P12" s="51">
        <f>'Tav2'!P12/'Tav2'!$Q12*100</f>
        <v>8.601694915254237</v>
      </c>
      <c r="Q12" s="51">
        <f>'Tav2'!Q12/'Tav2'!$Q12*100</f>
        <v>100</v>
      </c>
      <c r="R12" s="28"/>
      <c r="S12" s="45">
        <f>'Tav2'!S12/'Tav2'!$U12*100</f>
        <v>90.338427947598248</v>
      </c>
      <c r="T12" s="45">
        <f>'Tav2'!T12/'Tav2'!$U12*100</f>
        <v>9.6615720524017465</v>
      </c>
      <c r="U12" s="45">
        <f>'Tav2'!U12/'Tav2'!$U12*100</f>
        <v>100</v>
      </c>
      <c r="V12" s="30"/>
      <c r="W12" s="45">
        <f>'Tav2'!W12/'Tav2'!$Y12*100</f>
        <v>96.029119788219717</v>
      </c>
      <c r="X12" s="45">
        <f>'Tav2'!X12/'Tav2'!$Y12*100</f>
        <v>3.9708802117802784</v>
      </c>
      <c r="Y12" s="45">
        <f>'Tav2'!Y12/'Tav2'!$Y12*100</f>
        <v>100</v>
      </c>
      <c r="Z12" s="30"/>
      <c r="AA12" s="46">
        <f>'Tav2'!AA12/'Tav2'!AC12*100</f>
        <v>98.683298683298688</v>
      </c>
      <c r="AB12" s="46">
        <f>'Tav2'!AB12/'Tav2'!AC12*100</f>
        <v>1.3167013167013166</v>
      </c>
      <c r="AC12" s="46">
        <f>'Tav2'!AC12/'Tav2'!AC12*100</f>
        <v>100</v>
      </c>
      <c r="AD12" s="30"/>
      <c r="AE12" s="256">
        <f>'Tav2'!AE12/'Tav2'!$AG12*100</f>
        <v>99.775533108866441</v>
      </c>
      <c r="AF12" s="46">
        <f>'Tav2'!AF12/'Tav2'!$AG12*100</f>
        <v>0.22446689113355783</v>
      </c>
      <c r="AG12" s="46">
        <f>'Tav2'!AG12/'Tav2'!$AG12*100</f>
        <v>100</v>
      </c>
      <c r="AH12" s="46"/>
      <c r="AI12" s="46">
        <f>'Tav2'!AI12/'Tav2'!$AK12*100</f>
        <v>99.888017917133254</v>
      </c>
      <c r="AJ12" s="46">
        <f>'Tav2'!AJ12/'Tav2'!$AK12*100</f>
        <v>0.11198208286674133</v>
      </c>
      <c r="AK12" s="46">
        <f>'Tav2'!AK12/'Tav2'!$AK12*100</f>
        <v>100</v>
      </c>
      <c r="AL12" s="46"/>
      <c r="AM12" s="256">
        <f>'Tav2'!AM12/'Tav2'!$AO12*100</f>
        <v>100</v>
      </c>
      <c r="AN12" s="256">
        <f>'Tav2'!AN12/'Tav2'!$AO12*100</f>
        <v>0</v>
      </c>
      <c r="AO12" s="256">
        <f>'Tav2'!AO12/'Tav2'!$AO12*100</f>
        <v>100</v>
      </c>
      <c r="AP12" s="46"/>
      <c r="AQ12" s="46">
        <f t="shared" si="2"/>
        <v>0.11198208286674571</v>
      </c>
      <c r="AR12" s="46">
        <f t="shared" si="3"/>
        <v>-0.11198208286674133</v>
      </c>
      <c r="AS12" s="46">
        <f t="shared" si="4"/>
        <v>0</v>
      </c>
      <c r="AT12"/>
      <c r="AU12" s="46">
        <f t="shared" si="5"/>
        <v>11.153071500503515</v>
      </c>
      <c r="AV12" s="46">
        <f t="shared" si="6"/>
        <v>-11.153071500503525</v>
      </c>
      <c r="AW12" s="46">
        <f t="shared" si="7"/>
        <v>0</v>
      </c>
    </row>
    <row r="13" spans="1:50" s="161" customFormat="1" x14ac:dyDescent="0.25">
      <c r="A13" s="161" t="s">
        <v>3</v>
      </c>
      <c r="C13" s="158">
        <f>'Tav2'!C13/'Tav2'!$E13*100</f>
        <v>92.640413169786967</v>
      </c>
      <c r="D13" s="158">
        <f>'Tav2'!D13/'Tav2'!$E13*100</f>
        <v>7.3595868302130416</v>
      </c>
      <c r="E13" s="158">
        <f>'Tav2'!E13/'Tav2'!$E13*100</f>
        <v>100</v>
      </c>
      <c r="F13" s="157"/>
      <c r="G13" s="158">
        <f>'Tav2'!G13/'Tav2'!$I13*100</f>
        <v>92.123287671232873</v>
      </c>
      <c r="H13" s="158">
        <f>'Tav2'!H13/'Tav2'!$I13*100</f>
        <v>7.8767123287671232</v>
      </c>
      <c r="I13" s="158">
        <f>'Tav2'!I13/'Tav2'!$I13*100</f>
        <v>100</v>
      </c>
      <c r="J13" s="157"/>
      <c r="K13" s="158">
        <f>'Tav2'!K13/'Tav2'!$M13*100</f>
        <v>90.99181073703366</v>
      </c>
      <c r="L13" s="158">
        <f>'Tav2'!L13/'Tav2'!$M13*100</f>
        <v>9.0081892629663329</v>
      </c>
      <c r="M13" s="158">
        <f>'Tav2'!M13/'Tav2'!$M13*100</f>
        <v>100</v>
      </c>
      <c r="N13" s="157"/>
      <c r="O13" s="156">
        <f>'Tav2'!O13/'Tav2'!$Q13*100</f>
        <v>94.047619047619051</v>
      </c>
      <c r="P13" s="156">
        <f>'Tav2'!P13/'Tav2'!$Q13*100</f>
        <v>5.9523809523809517</v>
      </c>
      <c r="Q13" s="156">
        <f>'Tav2'!Q13/'Tav2'!$Q13*100</f>
        <v>100</v>
      </c>
      <c r="R13" s="155"/>
      <c r="S13" s="158">
        <f>'Tav2'!S13/'Tav2'!$U13*100</f>
        <v>92.185430463576154</v>
      </c>
      <c r="T13" s="158">
        <f>'Tav2'!T13/'Tav2'!$U13*100</f>
        <v>7.8145695364238401</v>
      </c>
      <c r="U13" s="158">
        <f>'Tav2'!U13/'Tav2'!$U13*100</f>
        <v>100</v>
      </c>
      <c r="V13" s="157"/>
      <c r="W13" s="158">
        <f>'Tav2'!W13/'Tav2'!$Y13*100</f>
        <v>97.983193277310917</v>
      </c>
      <c r="X13" s="158">
        <f>'Tav2'!X13/'Tav2'!$Y13*100</f>
        <v>2.0168067226890756</v>
      </c>
      <c r="Y13" s="158">
        <f>'Tav2'!Y13/'Tav2'!$Y13*100</f>
        <v>100</v>
      </c>
      <c r="Z13" s="157"/>
      <c r="AA13" s="154">
        <f>'Tav2'!AA13/'Tav2'!AC13*100</f>
        <v>99.841017488076318</v>
      </c>
      <c r="AB13" s="154">
        <f>'Tav2'!AB13/'Tav2'!AC13*100</f>
        <v>0.1589825119236884</v>
      </c>
      <c r="AC13" s="154">
        <f>'Tav2'!AC13/'Tav2'!AC13*100</f>
        <v>100</v>
      </c>
      <c r="AD13" s="157"/>
      <c r="AE13" s="256">
        <f>'Tav2'!AE13/'Tav2'!$AG13*100</f>
        <v>99.735449735449734</v>
      </c>
      <c r="AF13" s="46">
        <f>'Tav2'!AF13/'Tav2'!$AG13*100</f>
        <v>0.26455026455026454</v>
      </c>
      <c r="AG13" s="46">
        <f>'Tav2'!AG13/'Tav2'!$AG13*100</f>
        <v>100</v>
      </c>
      <c r="AH13" s="46"/>
      <c r="AI13" s="46">
        <f>'Tav2'!AI13/'Tav2'!$AK13*100</f>
        <v>99.777282850779514</v>
      </c>
      <c r="AJ13" s="46">
        <f>'Tav2'!AJ13/'Tav2'!$AK13*100</f>
        <v>0.22271714922048996</v>
      </c>
      <c r="AK13" s="46">
        <f>'Tav2'!AK13/'Tav2'!$AK13*100</f>
        <v>100</v>
      </c>
      <c r="AL13" s="46"/>
      <c r="AM13" s="256">
        <f>'Tav2'!AM13/'Tav2'!$AO13*100</f>
        <v>100</v>
      </c>
      <c r="AN13" s="256">
        <f>'Tav2'!AN13/'Tav2'!$AO13*100</f>
        <v>0</v>
      </c>
      <c r="AO13" s="256">
        <f>'Tav2'!AO13/'Tav2'!$AO13*100</f>
        <v>100</v>
      </c>
      <c r="AP13" s="46"/>
      <c r="AQ13" s="46">
        <f t="shared" si="2"/>
        <v>0.22271714922048602</v>
      </c>
      <c r="AR13" s="46">
        <f t="shared" si="3"/>
        <v>-0.22271714922048996</v>
      </c>
      <c r="AS13" s="46">
        <f t="shared" si="4"/>
        <v>0</v>
      </c>
      <c r="AT13"/>
      <c r="AU13" s="46">
        <f t="shared" si="5"/>
        <v>7.3595868302130327</v>
      </c>
      <c r="AV13" s="46">
        <f t="shared" si="6"/>
        <v>-7.3595868302130416</v>
      </c>
      <c r="AW13" s="46">
        <f t="shared" si="7"/>
        <v>0</v>
      </c>
      <c r="AX13" s="166"/>
    </row>
    <row r="14" spans="1:50" s="161" customFormat="1" x14ac:dyDescent="0.25">
      <c r="A14" s="161" t="s">
        <v>4</v>
      </c>
      <c r="C14" s="158">
        <f>'Tav2'!C14/'Tav2'!$E14*100</f>
        <v>86.421791167973581</v>
      </c>
      <c r="D14" s="158">
        <f>'Tav2'!D14/'Tav2'!$E14*100</f>
        <v>13.578208832026414</v>
      </c>
      <c r="E14" s="158">
        <f>'Tav2'!E14/'Tav2'!$E14*100</f>
        <v>100</v>
      </c>
      <c r="F14" s="157"/>
      <c r="G14" s="158">
        <f>'Tav2'!G14/'Tav2'!$I14*100</f>
        <v>83.832335329341305</v>
      </c>
      <c r="H14" s="158">
        <f>'Tav2'!H14/'Tav2'!$I14*100</f>
        <v>16.167664670658681</v>
      </c>
      <c r="I14" s="158">
        <f>'Tav2'!I14/'Tav2'!$I14*100</f>
        <v>100</v>
      </c>
      <c r="J14" s="157"/>
      <c r="K14" s="158">
        <f>'Tav2'!K14/'Tav2'!$M14*100</f>
        <v>86.57159833630422</v>
      </c>
      <c r="L14" s="158">
        <f>'Tav2'!L14/'Tav2'!$M14*100</f>
        <v>13.428401663695782</v>
      </c>
      <c r="M14" s="158">
        <f>'Tav2'!M14/'Tav2'!$M14*100</f>
        <v>100</v>
      </c>
      <c r="N14" s="157"/>
      <c r="O14" s="156">
        <f>'Tav2'!O14/'Tav2'!$Q14*100</f>
        <v>89.693593314763234</v>
      </c>
      <c r="P14" s="156">
        <f>'Tav2'!P14/'Tav2'!$Q14*100</f>
        <v>10.30640668523677</v>
      </c>
      <c r="Q14" s="156">
        <f>'Tav2'!Q14/'Tav2'!$Q14*100</f>
        <v>100</v>
      </c>
      <c r="R14" s="155"/>
      <c r="S14" s="158">
        <f>'Tav2'!S14/'Tav2'!$U14*100</f>
        <v>89.043639740018563</v>
      </c>
      <c r="T14" s="158">
        <f>'Tav2'!T14/'Tav2'!$U14*100</f>
        <v>10.95636025998143</v>
      </c>
      <c r="U14" s="158">
        <f>'Tav2'!U14/'Tav2'!$U14*100</f>
        <v>100</v>
      </c>
      <c r="V14" s="157"/>
      <c r="W14" s="158">
        <f>'Tav2'!W14/'Tav2'!$Y14*100</f>
        <v>94.75982532751091</v>
      </c>
      <c r="X14" s="158">
        <f>'Tav2'!X14/'Tav2'!$Y14*100</f>
        <v>5.2401746724890828</v>
      </c>
      <c r="Y14" s="158">
        <f>'Tav2'!Y14/'Tav2'!$Y14*100</f>
        <v>100</v>
      </c>
      <c r="Z14" s="157"/>
      <c r="AA14" s="154">
        <f>'Tav2'!AA14/'Tav2'!AC14*100</f>
        <v>97.788697788697789</v>
      </c>
      <c r="AB14" s="154">
        <f>'Tav2'!AB14/'Tav2'!AC14*100</f>
        <v>2.2113022113022112</v>
      </c>
      <c r="AC14" s="154">
        <f>'Tav2'!AC14/'Tav2'!AC14*100</f>
        <v>100</v>
      </c>
      <c r="AD14" s="157"/>
      <c r="AE14" s="256">
        <f>'Tav2'!AE14/'Tav2'!$AG14*100</f>
        <v>99.805068226120852</v>
      </c>
      <c r="AF14" s="46">
        <f>'Tav2'!AF14/'Tav2'!$AG14*100</f>
        <v>0.19493177387914229</v>
      </c>
      <c r="AG14" s="46">
        <f>'Tav2'!AG14/'Tav2'!$AG14*100</f>
        <v>100</v>
      </c>
      <c r="AH14" s="46"/>
      <c r="AI14" s="46">
        <f>'Tav2'!AI14/'Tav2'!$AK14*100</f>
        <v>100</v>
      </c>
      <c r="AJ14" s="46">
        <f>'Tav2'!AJ14/'Tav2'!$AK14*100</f>
        <v>0</v>
      </c>
      <c r="AK14" s="46">
        <f>'Tav2'!AK14/'Tav2'!$AK14*100</f>
        <v>100</v>
      </c>
      <c r="AL14" s="46"/>
      <c r="AM14" s="256">
        <f>'Tav2'!AM14/'Tav2'!$AO14*100</f>
        <v>100</v>
      </c>
      <c r="AN14" s="256">
        <f>'Tav2'!AN14/'Tav2'!$AO14*100</f>
        <v>0</v>
      </c>
      <c r="AO14" s="256">
        <f>'Tav2'!AO14/'Tav2'!$AO14*100</f>
        <v>100</v>
      </c>
      <c r="AP14" s="46"/>
      <c r="AQ14" s="46">
        <f t="shared" si="2"/>
        <v>0</v>
      </c>
      <c r="AR14" s="46">
        <f t="shared" si="3"/>
        <v>0</v>
      </c>
      <c r="AS14" s="46">
        <f t="shared" si="4"/>
        <v>0</v>
      </c>
      <c r="AT14"/>
      <c r="AU14" s="46">
        <f t="shared" si="5"/>
        <v>13.578208832026419</v>
      </c>
      <c r="AV14" s="46">
        <f t="shared" si="6"/>
        <v>-13.578208832026414</v>
      </c>
      <c r="AW14" s="46">
        <f t="shared" si="7"/>
        <v>0</v>
      </c>
      <c r="AX14" s="166"/>
    </row>
    <row r="15" spans="1:50" x14ac:dyDescent="0.25">
      <c r="A15" s="225" t="s">
        <v>7</v>
      </c>
      <c r="C15" s="45">
        <f>'Tav2'!C15/'Tav2'!$E15*100</f>
        <v>85.957856081140164</v>
      </c>
      <c r="D15" s="45">
        <f>'Tav2'!D15/'Tav2'!$E15*100</f>
        <v>14.042143918859839</v>
      </c>
      <c r="E15" s="45">
        <f>'Tav2'!E15/'Tav2'!$E15*100</f>
        <v>100</v>
      </c>
      <c r="F15" s="30"/>
      <c r="G15" s="45">
        <f>'Tav2'!G15/'Tav2'!$I15*100</f>
        <v>86.650442215231195</v>
      </c>
      <c r="H15" s="45">
        <f>'Tav2'!H15/'Tav2'!$I15*100</f>
        <v>13.3495577847688</v>
      </c>
      <c r="I15" s="45">
        <f>'Tav2'!I15/'Tav2'!$I15*100</f>
        <v>100</v>
      </c>
      <c r="J15" s="30"/>
      <c r="K15" s="45">
        <f>'Tav2'!K15/'Tav2'!$M15*100</f>
        <v>86.582879175471774</v>
      </c>
      <c r="L15" s="45">
        <f>'Tav2'!L15/'Tav2'!$M15*100</f>
        <v>13.417120824528231</v>
      </c>
      <c r="M15" s="45">
        <f>'Tav2'!M15/'Tav2'!$M15*100</f>
        <v>100</v>
      </c>
      <c r="N15" s="30"/>
      <c r="O15" s="51">
        <f>'Tav2'!O15/'Tav2'!$Q15*100</f>
        <v>87.021738127105735</v>
      </c>
      <c r="P15" s="51">
        <f>'Tav2'!P15/'Tav2'!$Q15*100</f>
        <v>12.978261872894265</v>
      </c>
      <c r="Q15" s="51">
        <f>'Tav2'!Q15/'Tav2'!$Q15*100</f>
        <v>100</v>
      </c>
      <c r="R15" s="28"/>
      <c r="S15" s="45">
        <f>'Tav2'!S15/'Tav2'!$U15*100</f>
        <v>89.838782924613994</v>
      </c>
      <c r="T15" s="45">
        <f>'Tav2'!T15/'Tav2'!$U15*100</f>
        <v>10.161217075386013</v>
      </c>
      <c r="U15" s="45">
        <f>'Tav2'!U15/'Tav2'!$U15*100</f>
        <v>100</v>
      </c>
      <c r="V15" s="30"/>
      <c r="W15" s="45">
        <f>'Tav2'!W15/'Tav2'!$Y15*100</f>
        <v>93.46205548087498</v>
      </c>
      <c r="X15" s="45">
        <f>'Tav2'!X15/'Tav2'!$Y15*100</f>
        <v>6.5379445191250145</v>
      </c>
      <c r="Y15" s="45">
        <f>'Tav2'!Y15/'Tav2'!$Y15*100</f>
        <v>100</v>
      </c>
      <c r="Z15" s="30"/>
      <c r="AA15" s="46">
        <f>'Tav2'!AA15/'Tav2'!AC15*100</f>
        <v>96.669254110507381</v>
      </c>
      <c r="AB15" s="46">
        <f>'Tav2'!AB15/'Tav2'!AC15*100</f>
        <v>3.3307458894926256</v>
      </c>
      <c r="AC15" s="46">
        <f>'Tav2'!AC15/'Tav2'!AC15*100</f>
        <v>100</v>
      </c>
      <c r="AD15" s="30"/>
      <c r="AE15" s="256">
        <f>'Tav2'!AE15/'Tav2'!$AG15*100</f>
        <v>98.81877525645011</v>
      </c>
      <c r="AF15" s="46">
        <f>'Tav2'!AF15/'Tav2'!$AG15*100</f>
        <v>1.1812247435498913</v>
      </c>
      <c r="AG15" s="46">
        <f>'Tav2'!AG15/'Tav2'!$AG15*100</f>
        <v>100</v>
      </c>
      <c r="AH15" s="46"/>
      <c r="AI15" s="46">
        <f>'Tav2'!AI15/'Tav2'!$AK15*100</f>
        <v>98.19799006584266</v>
      </c>
      <c r="AJ15" s="46">
        <f>'Tav2'!AJ15/'Tav2'!$AK15*100</f>
        <v>1.8020099341573292</v>
      </c>
      <c r="AK15" s="46">
        <f>'Tav2'!AK15/'Tav2'!$AK15*100</f>
        <v>100</v>
      </c>
      <c r="AL15" s="46"/>
      <c r="AM15" s="256">
        <f>'Tav2'!AM15/'Tav2'!$AO15*100</f>
        <v>98.416711016498141</v>
      </c>
      <c r="AN15" s="256">
        <f>'Tav2'!AN15/'Tav2'!$AO15*100</f>
        <v>1.5832889835018626</v>
      </c>
      <c r="AO15" s="256">
        <f>'Tav2'!AO15/'Tav2'!$AO15*100</f>
        <v>100</v>
      </c>
      <c r="AP15" s="46"/>
      <c r="AQ15" s="46">
        <f t="shared" si="2"/>
        <v>0.21872095065548081</v>
      </c>
      <c r="AR15" s="46">
        <f t="shared" si="3"/>
        <v>-0.21872095065546659</v>
      </c>
      <c r="AS15" s="46">
        <f t="shared" si="4"/>
        <v>0</v>
      </c>
      <c r="AT15"/>
      <c r="AU15" s="46">
        <f t="shared" si="5"/>
        <v>12.458854935357977</v>
      </c>
      <c r="AV15" s="46">
        <f t="shared" si="6"/>
        <v>-12.458854935357977</v>
      </c>
      <c r="AW15" s="46">
        <f t="shared" si="7"/>
        <v>0</v>
      </c>
    </row>
    <row r="16" spans="1:50" x14ac:dyDescent="0.25">
      <c r="A16" s="225" t="s">
        <v>50</v>
      </c>
      <c r="C16" s="45">
        <f>'Tav2'!C16/'Tav2'!$E16*100</f>
        <v>89.627425044091709</v>
      </c>
      <c r="D16" s="45">
        <f>'Tav2'!D16/'Tav2'!$E16*100</f>
        <v>10.37257495590829</v>
      </c>
      <c r="E16" s="45">
        <f>'Tav2'!E16/'Tav2'!$E16*100</f>
        <v>100</v>
      </c>
      <c r="F16" s="30"/>
      <c r="G16" s="45">
        <f>'Tav2'!G16/'Tav2'!$I16*100</f>
        <v>88.329099633079309</v>
      </c>
      <c r="H16" s="45">
        <f>'Tav2'!H16/'Tav2'!$I16*100</f>
        <v>11.670900366920689</v>
      </c>
      <c r="I16" s="45">
        <f>'Tav2'!I16/'Tav2'!$I16*100</f>
        <v>100</v>
      </c>
      <c r="J16" s="30"/>
      <c r="K16" s="45">
        <f>'Tav2'!K16/'Tav2'!$M16*100</f>
        <v>92.0695652173913</v>
      </c>
      <c r="L16" s="45">
        <f>'Tav2'!L16/'Tav2'!$M16*100</f>
        <v>7.9304347826086961</v>
      </c>
      <c r="M16" s="45">
        <f>'Tav2'!M16/'Tav2'!$M16*100</f>
        <v>100</v>
      </c>
      <c r="N16" s="30"/>
      <c r="O16" s="51">
        <f>'Tav2'!O16/'Tav2'!$Q16*100</f>
        <v>91.120507399577164</v>
      </c>
      <c r="P16" s="51">
        <f>'Tav2'!P16/'Tav2'!$Q16*100</f>
        <v>8.8794926004228341</v>
      </c>
      <c r="Q16" s="51">
        <f>'Tav2'!Q16/'Tav2'!$Q16*100</f>
        <v>100</v>
      </c>
      <c r="R16" s="28"/>
      <c r="S16" s="45">
        <f>'Tav2'!S16/'Tav2'!$U16*100</f>
        <v>92.277175350436394</v>
      </c>
      <c r="T16" s="45">
        <f>'Tav2'!T16/'Tav2'!$U16*100</f>
        <v>7.7228246495636075</v>
      </c>
      <c r="U16" s="45">
        <f>'Tav2'!U16/'Tav2'!$U16*100</f>
        <v>100</v>
      </c>
      <c r="V16" s="30"/>
      <c r="W16" s="45">
        <f>'Tav2'!W16/'Tav2'!$Y16*100</f>
        <v>95.935624659028917</v>
      </c>
      <c r="X16" s="45">
        <f>'Tav2'!X16/'Tav2'!$Y16*100</f>
        <v>4.0643753409710852</v>
      </c>
      <c r="Y16" s="45">
        <f>'Tav2'!Y16/'Tav2'!$Y16*100</f>
        <v>100</v>
      </c>
      <c r="Z16" s="30"/>
      <c r="AA16" s="46">
        <f>'Tav2'!AA16/'Tav2'!AC16*100</f>
        <v>96.977240398293034</v>
      </c>
      <c r="AB16" s="46">
        <f>'Tav2'!AB16/'Tav2'!AC16*100</f>
        <v>3.0227596017069702</v>
      </c>
      <c r="AC16" s="46">
        <f>'Tav2'!AC16/'Tav2'!AC16*100</f>
        <v>100</v>
      </c>
      <c r="AD16" s="30"/>
      <c r="AE16" s="256">
        <f>'Tav2'!AE16/'Tav2'!$AG16*100</f>
        <v>99.86295111923252</v>
      </c>
      <c r="AF16" s="46">
        <f>'Tav2'!AF16/'Tav2'!$AG16*100</f>
        <v>0.13704888076747374</v>
      </c>
      <c r="AG16" s="46">
        <f>'Tav2'!AG16/'Tav2'!$AG16*100</f>
        <v>100</v>
      </c>
      <c r="AH16" s="46"/>
      <c r="AI16" s="46">
        <f>'Tav2'!AI16/'Tav2'!$AK16*100</f>
        <v>99.587968685620112</v>
      </c>
      <c r="AJ16" s="46">
        <f>'Tav2'!AJ16/'Tav2'!$AK16*100</f>
        <v>0.41203131437989288</v>
      </c>
      <c r="AK16" s="46">
        <f>'Tav2'!AK16/'Tav2'!$AK16*100</f>
        <v>100</v>
      </c>
      <c r="AL16" s="46"/>
      <c r="AM16" s="256">
        <f>'Tav2'!AM16/'Tav2'!$AO16*100</f>
        <v>99.942726231386018</v>
      </c>
      <c r="AN16" s="256">
        <f>'Tav2'!AN16/'Tav2'!$AO16*100</f>
        <v>5.7273768613974804E-2</v>
      </c>
      <c r="AO16" s="256">
        <f>'Tav2'!AO16/'Tav2'!$AO16*100</f>
        <v>100</v>
      </c>
      <c r="AP16" s="46"/>
      <c r="AQ16" s="46">
        <f t="shared" si="2"/>
        <v>0.35475754576590646</v>
      </c>
      <c r="AR16" s="46">
        <f t="shared" si="3"/>
        <v>-0.35475754576591806</v>
      </c>
      <c r="AS16" s="46">
        <f t="shared" si="4"/>
        <v>0</v>
      </c>
      <c r="AT16"/>
      <c r="AU16" s="46">
        <f t="shared" si="5"/>
        <v>10.31530118729431</v>
      </c>
      <c r="AV16" s="46">
        <f t="shared" si="6"/>
        <v>-10.315301187294315</v>
      </c>
      <c r="AW16" s="46">
        <f t="shared" si="7"/>
        <v>0</v>
      </c>
    </row>
    <row r="17" spans="1:50" x14ac:dyDescent="0.25">
      <c r="A17" s="225" t="s">
        <v>8</v>
      </c>
      <c r="C17" s="45">
        <f>'Tav2'!C17/'Tav2'!$E17*100</f>
        <v>85.11725220120303</v>
      </c>
      <c r="D17" s="45">
        <f>'Tav2'!D17/'Tav2'!$E17*100</f>
        <v>14.882747798796967</v>
      </c>
      <c r="E17" s="45">
        <f>'Tav2'!E17/'Tav2'!$E17*100</f>
        <v>100</v>
      </c>
      <c r="F17" s="30"/>
      <c r="G17" s="45">
        <f>'Tav2'!G17/'Tav2'!$I17*100</f>
        <v>84.244141591328201</v>
      </c>
      <c r="H17" s="45">
        <f>'Tav2'!H17/'Tav2'!$I17*100</f>
        <v>15.755858408671793</v>
      </c>
      <c r="I17" s="45">
        <f>'Tav2'!I17/'Tav2'!$I17*100</f>
        <v>100</v>
      </c>
      <c r="J17" s="30"/>
      <c r="K17" s="45">
        <f>'Tav2'!K17/'Tav2'!$M17*100</f>
        <v>84.818813530121176</v>
      </c>
      <c r="L17" s="45">
        <f>'Tav2'!L17/'Tav2'!$M17*100</f>
        <v>15.181186469878828</v>
      </c>
      <c r="M17" s="45">
        <f>'Tav2'!M17/'Tav2'!$M17*100</f>
        <v>100</v>
      </c>
      <c r="N17" s="30"/>
      <c r="O17" s="51">
        <f>'Tav2'!O17/'Tav2'!$Q17*100</f>
        <v>84.79548177306178</v>
      </c>
      <c r="P17" s="51">
        <f>'Tav2'!P17/'Tav2'!$Q17*100</f>
        <v>15.204518226938216</v>
      </c>
      <c r="Q17" s="51">
        <f>'Tav2'!Q17/'Tav2'!$Q17*100</f>
        <v>100</v>
      </c>
      <c r="R17" s="28"/>
      <c r="S17" s="45">
        <f>'Tav2'!S17/'Tav2'!$U17*100</f>
        <v>86.105938750445702</v>
      </c>
      <c r="T17" s="45">
        <f>'Tav2'!T17/'Tav2'!$U17*100</f>
        <v>13.894061249554296</v>
      </c>
      <c r="U17" s="45">
        <f>'Tav2'!U17/'Tav2'!$U17*100</f>
        <v>100</v>
      </c>
      <c r="V17" s="30"/>
      <c r="W17" s="45">
        <f>'Tav2'!W17/'Tav2'!$Y17*100</f>
        <v>92.02671972711768</v>
      </c>
      <c r="X17" s="45">
        <f>'Tav2'!X17/'Tav2'!$Y17*100</f>
        <v>7.9732802728823202</v>
      </c>
      <c r="Y17" s="45">
        <f>'Tav2'!Y17/'Tav2'!$Y17*100</f>
        <v>100</v>
      </c>
      <c r="Z17" s="30"/>
      <c r="AA17" s="46">
        <f>'Tav2'!AA17/'Tav2'!AC17*100</f>
        <v>95.298114861902675</v>
      </c>
      <c r="AB17" s="46">
        <f>'Tav2'!AB17/'Tav2'!AC17*100</f>
        <v>4.7018851380973263</v>
      </c>
      <c r="AC17" s="46">
        <f>'Tav2'!AC17/'Tav2'!AC17*100</f>
        <v>100</v>
      </c>
      <c r="AD17" s="30"/>
      <c r="AE17" s="256">
        <f>'Tav2'!AE17/'Tav2'!$AG17*100</f>
        <v>98.343637890237389</v>
      </c>
      <c r="AF17" s="46">
        <f>'Tav2'!AF17/'Tav2'!$AG17*100</f>
        <v>1.6563621097626138</v>
      </c>
      <c r="AG17" s="46">
        <f>'Tav2'!AG17/'Tav2'!$AG17*100</f>
        <v>100</v>
      </c>
      <c r="AH17" s="46"/>
      <c r="AI17" s="46">
        <f>'Tav2'!AI17/'Tav2'!$AK17*100</f>
        <v>98.467073361489128</v>
      </c>
      <c r="AJ17" s="46">
        <f>'Tav2'!AJ17/'Tav2'!$AK17*100</f>
        <v>1.5329266385108713</v>
      </c>
      <c r="AK17" s="46">
        <f>'Tav2'!AK17/'Tav2'!$AK17*100</f>
        <v>100</v>
      </c>
      <c r="AL17" s="46"/>
      <c r="AM17" s="256">
        <f>'Tav2'!AM17/'Tav2'!$AO17*100</f>
        <v>98.361748737975034</v>
      </c>
      <c r="AN17" s="256">
        <f>'Tav2'!AN17/'Tav2'!$AO17*100</f>
        <v>1.6382512620249547</v>
      </c>
      <c r="AO17" s="256">
        <f>'Tav2'!AO17/'Tav2'!$AO17*100</f>
        <v>100</v>
      </c>
      <c r="AP17" s="46"/>
      <c r="AQ17" s="46">
        <f t="shared" si="2"/>
        <v>-0.10532462351409322</v>
      </c>
      <c r="AR17" s="46">
        <f t="shared" si="3"/>
        <v>0.10532462351408345</v>
      </c>
      <c r="AS17" s="46">
        <f t="shared" si="4"/>
        <v>0</v>
      </c>
      <c r="AT17"/>
      <c r="AU17" s="46">
        <f t="shared" si="5"/>
        <v>13.244496536772004</v>
      </c>
      <c r="AV17" s="46">
        <f t="shared" si="6"/>
        <v>-13.244496536772012</v>
      </c>
      <c r="AW17" s="46">
        <f t="shared" si="7"/>
        <v>0</v>
      </c>
    </row>
    <row r="18" spans="1:50" x14ac:dyDescent="0.25">
      <c r="A18" s="225" t="s">
        <v>9</v>
      </c>
      <c r="C18" s="45">
        <f>'Tav2'!C18/'Tav2'!$E18*100</f>
        <v>89.373297002724797</v>
      </c>
      <c r="D18" s="45">
        <f>'Tav2'!D18/'Tav2'!$E18*100</f>
        <v>10.626702997275205</v>
      </c>
      <c r="E18" s="45">
        <f>'Tav2'!E18/'Tav2'!$E18*100</f>
        <v>100</v>
      </c>
      <c r="F18" s="30"/>
      <c r="G18" s="45">
        <f>'Tav2'!G18/'Tav2'!$I18*100</f>
        <v>89.442752348676592</v>
      </c>
      <c r="H18" s="45">
        <f>'Tav2'!H18/'Tav2'!$I18*100</f>
        <v>10.55724765132341</v>
      </c>
      <c r="I18" s="45">
        <f>'Tav2'!I18/'Tav2'!$I18*100</f>
        <v>100</v>
      </c>
      <c r="J18" s="30"/>
      <c r="K18" s="45">
        <f>'Tav2'!K18/'Tav2'!$M18*100</f>
        <v>90.02720092064655</v>
      </c>
      <c r="L18" s="45">
        <f>'Tav2'!L18/'Tav2'!$M18*100</f>
        <v>9.9727990793534538</v>
      </c>
      <c r="M18" s="45">
        <f>'Tav2'!M18/'Tav2'!$M18*100</f>
        <v>100</v>
      </c>
      <c r="N18" s="30"/>
      <c r="O18" s="51">
        <f>'Tav2'!O18/'Tav2'!$Q18*100</f>
        <v>90.173621485243842</v>
      </c>
      <c r="P18" s="51">
        <f>'Tav2'!P18/'Tav2'!$Q18*100</f>
        <v>9.8263785147561666</v>
      </c>
      <c r="Q18" s="51">
        <f>'Tav2'!Q18/'Tav2'!$Q18*100</f>
        <v>100</v>
      </c>
      <c r="R18" s="28"/>
      <c r="S18" s="45">
        <f>'Tav2'!S18/'Tav2'!$U18*100</f>
        <v>89.680503731343293</v>
      </c>
      <c r="T18" s="45">
        <f>'Tav2'!T18/'Tav2'!$U18*100</f>
        <v>10.319496268656717</v>
      </c>
      <c r="U18" s="45">
        <f>'Tav2'!U18/'Tav2'!$U18*100</f>
        <v>100</v>
      </c>
      <c r="V18" s="30"/>
      <c r="W18" s="45">
        <f>'Tav2'!W18/'Tav2'!$Y18*100</f>
        <v>94.837405842366337</v>
      </c>
      <c r="X18" s="45">
        <f>'Tav2'!X18/'Tav2'!$Y18*100</f>
        <v>5.1625941576336576</v>
      </c>
      <c r="Y18" s="45">
        <f>'Tav2'!Y18/'Tav2'!$Y18*100</f>
        <v>100</v>
      </c>
      <c r="Z18" s="30"/>
      <c r="AA18" s="46">
        <f>'Tav2'!AA18/'Tav2'!AC18*100</f>
        <v>97.369316800389001</v>
      </c>
      <c r="AB18" s="46">
        <f>'Tav2'!AB18/'Tav2'!AC18*100</f>
        <v>2.6306831996109894</v>
      </c>
      <c r="AC18" s="46">
        <f>'Tav2'!AC18/'Tav2'!AC18*100</f>
        <v>100</v>
      </c>
      <c r="AD18" s="30"/>
      <c r="AE18" s="256">
        <f>'Tav2'!AE18/'Tav2'!$AG18*100</f>
        <v>98.510484454085329</v>
      </c>
      <c r="AF18" s="46">
        <f>'Tav2'!AF18/'Tav2'!$AG18*100</f>
        <v>1.4895155459146781</v>
      </c>
      <c r="AG18" s="46">
        <f>'Tav2'!AG18/'Tav2'!$AG18*100</f>
        <v>100</v>
      </c>
      <c r="AH18" s="46"/>
      <c r="AI18" s="46">
        <f>'Tav2'!AI18/'Tav2'!$AK18*100</f>
        <v>98.609865470852014</v>
      </c>
      <c r="AJ18" s="46">
        <f>'Tav2'!AJ18/'Tav2'!$AK18*100</f>
        <v>1.3901345291479821</v>
      </c>
      <c r="AK18" s="46">
        <f>'Tav2'!AK18/'Tav2'!$AK18*100</f>
        <v>100</v>
      </c>
      <c r="AL18" s="46"/>
      <c r="AM18" s="256">
        <f>'Tav2'!AM18/'Tav2'!$AO18*100</f>
        <v>98.224699828473419</v>
      </c>
      <c r="AN18" s="256">
        <f>'Tav2'!AN18/'Tav2'!$AO18*100</f>
        <v>1.7753001715265864</v>
      </c>
      <c r="AO18" s="256">
        <f>'Tav2'!AO18/'Tav2'!$AO18*100</f>
        <v>100</v>
      </c>
      <c r="AP18" s="46"/>
      <c r="AQ18" s="46">
        <f t="shared" si="2"/>
        <v>-0.38516564237859541</v>
      </c>
      <c r="AR18" s="46">
        <f t="shared" si="3"/>
        <v>0.38516564237860429</v>
      </c>
      <c r="AS18" s="46">
        <f t="shared" si="4"/>
        <v>0</v>
      </c>
      <c r="AT18"/>
      <c r="AU18" s="46">
        <f t="shared" si="5"/>
        <v>8.8514028257486217</v>
      </c>
      <c r="AV18" s="46">
        <f t="shared" si="6"/>
        <v>-8.8514028257486181</v>
      </c>
      <c r="AW18" s="46">
        <f t="shared" si="7"/>
        <v>0</v>
      </c>
    </row>
    <row r="19" spans="1:50" x14ac:dyDescent="0.25">
      <c r="A19" s="225" t="s">
        <v>10</v>
      </c>
      <c r="C19" s="45">
        <f>'Tav2'!C19/'Tav2'!$E19*100</f>
        <v>87.746644690369664</v>
      </c>
      <c r="D19" s="45">
        <f>'Tav2'!D19/'Tav2'!$E19*100</f>
        <v>12.253355309630328</v>
      </c>
      <c r="E19" s="45">
        <f>'Tav2'!E19/'Tav2'!$E19*100</f>
        <v>100</v>
      </c>
      <c r="F19" s="30"/>
      <c r="G19" s="45">
        <f>'Tav2'!G19/'Tav2'!$I19*100</f>
        <v>89.999376130762982</v>
      </c>
      <c r="H19" s="45">
        <f>'Tav2'!H19/'Tav2'!$I19*100</f>
        <v>10.000623869237007</v>
      </c>
      <c r="I19" s="45">
        <f>'Tav2'!I19/'Tav2'!$I19*100</f>
        <v>100</v>
      </c>
      <c r="J19" s="30"/>
      <c r="K19" s="45">
        <f>'Tav2'!K19/'Tav2'!$M19*100</f>
        <v>89.820931849791378</v>
      </c>
      <c r="L19" s="45">
        <f>'Tav2'!L19/'Tav2'!$M19*100</f>
        <v>10.179068150208623</v>
      </c>
      <c r="M19" s="45">
        <f>'Tav2'!M19/'Tav2'!$M19*100</f>
        <v>100</v>
      </c>
      <c r="N19" s="30"/>
      <c r="O19" s="51">
        <f>'Tav2'!O19/'Tav2'!$Q19*100</f>
        <v>90.021866728046945</v>
      </c>
      <c r="P19" s="51">
        <f>'Tav2'!P19/'Tav2'!$Q19*100</f>
        <v>9.9781332719530429</v>
      </c>
      <c r="Q19" s="51">
        <f>'Tav2'!Q19/'Tav2'!$Q19*100</f>
        <v>100</v>
      </c>
      <c r="R19" s="28"/>
      <c r="S19" s="45">
        <f>'Tav2'!S19/'Tav2'!$U19*100</f>
        <v>86.894939493949394</v>
      </c>
      <c r="T19" s="45">
        <f>'Tav2'!T19/'Tav2'!$U19*100</f>
        <v>13.105060506050606</v>
      </c>
      <c r="U19" s="45">
        <f>'Tav2'!U19/'Tav2'!$U19*100</f>
        <v>100</v>
      </c>
      <c r="V19" s="30"/>
      <c r="W19" s="45">
        <f>'Tav2'!W19/'Tav2'!$Y19*100</f>
        <v>94.617662428148407</v>
      </c>
      <c r="X19" s="45">
        <f>'Tav2'!X19/'Tav2'!$Y19*100</f>
        <v>5.3823375718515942</v>
      </c>
      <c r="Y19" s="45">
        <f>'Tav2'!Y19/'Tav2'!$Y19*100</f>
        <v>100</v>
      </c>
      <c r="Z19" s="30"/>
      <c r="AA19" s="46">
        <f>'Tav2'!AA19/'Tav2'!AC19*100</f>
        <v>98.929695697796433</v>
      </c>
      <c r="AB19" s="46">
        <f>'Tav2'!AB19/'Tav2'!AC19*100</f>
        <v>1.0703043022035676</v>
      </c>
      <c r="AC19" s="46">
        <f>'Tav2'!AC19/'Tav2'!AC19*100</f>
        <v>100</v>
      </c>
      <c r="AD19" s="30"/>
      <c r="AE19" s="256">
        <f>'Tav2'!AE19/'Tav2'!$AG19*100</f>
        <v>99.666110183639404</v>
      </c>
      <c r="AF19" s="46">
        <f>'Tav2'!AF19/'Tav2'!$AG19*100</f>
        <v>0.333889816360601</v>
      </c>
      <c r="AG19" s="46">
        <f>'Tav2'!AG19/'Tav2'!$AG19*100</f>
        <v>100</v>
      </c>
      <c r="AH19" s="46"/>
      <c r="AI19" s="46">
        <f>'Tav2'!AI19/'Tav2'!$AK19*100</f>
        <v>99.124797406807133</v>
      </c>
      <c r="AJ19" s="46">
        <f>'Tav2'!AJ19/'Tav2'!$AK19*100</f>
        <v>0.87520259319286875</v>
      </c>
      <c r="AK19" s="46">
        <f>'Tav2'!AK19/'Tav2'!$AK19*100</f>
        <v>100</v>
      </c>
      <c r="AL19" s="46"/>
      <c r="AM19" s="256">
        <f>'Tav2'!AM19/'Tav2'!$AO19*100</f>
        <v>99.620781190747067</v>
      </c>
      <c r="AN19" s="256">
        <f>'Tav2'!AN19/'Tav2'!$AO19*100</f>
        <v>0.37921880925293894</v>
      </c>
      <c r="AO19" s="256">
        <f>'Tav2'!AO19/'Tav2'!$AO19*100</f>
        <v>100</v>
      </c>
      <c r="AP19" s="46"/>
      <c r="AQ19" s="46">
        <f t="shared" si="2"/>
        <v>0.49598378393993414</v>
      </c>
      <c r="AR19" s="46">
        <f t="shared" si="3"/>
        <v>-0.49598378393992981</v>
      </c>
      <c r="AS19" s="46">
        <f t="shared" si="4"/>
        <v>0</v>
      </c>
      <c r="AT19"/>
      <c r="AU19" s="46">
        <f t="shared" si="5"/>
        <v>11.874136500377404</v>
      </c>
      <c r="AV19" s="46">
        <f t="shared" si="6"/>
        <v>-11.874136500377389</v>
      </c>
      <c r="AW19" s="46">
        <f t="shared" si="7"/>
        <v>0</v>
      </c>
    </row>
    <row r="20" spans="1:50" x14ac:dyDescent="0.25">
      <c r="A20" s="225" t="s">
        <v>11</v>
      </c>
      <c r="C20" s="45">
        <f>'Tav2'!C20/'Tav2'!$E20*100</f>
        <v>88.345498064477994</v>
      </c>
      <c r="D20" s="45">
        <f>'Tav2'!D20/'Tav2'!$E20*100</f>
        <v>11.654501935522001</v>
      </c>
      <c r="E20" s="45">
        <f>'Tav2'!E20/'Tav2'!$E20*100</f>
        <v>100</v>
      </c>
      <c r="F20" s="30"/>
      <c r="G20" s="45">
        <f>'Tav2'!G20/'Tav2'!$I20*100</f>
        <v>88.621794871794862</v>
      </c>
      <c r="H20" s="45">
        <f>'Tav2'!H20/'Tav2'!$I20*100</f>
        <v>11.378205128205128</v>
      </c>
      <c r="I20" s="45">
        <f>'Tav2'!I20/'Tav2'!$I20*100</f>
        <v>100</v>
      </c>
      <c r="J20" s="30"/>
      <c r="K20" s="45">
        <f>'Tav2'!K20/'Tav2'!$M20*100</f>
        <v>91.373887082155989</v>
      </c>
      <c r="L20" s="45">
        <f>'Tav2'!L20/'Tav2'!$M20*100</f>
        <v>8.6261129178440044</v>
      </c>
      <c r="M20" s="45">
        <f>'Tav2'!M20/'Tav2'!$M20*100</f>
        <v>100</v>
      </c>
      <c r="N20" s="30"/>
      <c r="O20" s="51">
        <f>'Tav2'!O20/'Tav2'!$Q20*100</f>
        <v>91.339048182086898</v>
      </c>
      <c r="P20" s="51">
        <f>'Tav2'!P20/'Tav2'!$Q20*100</f>
        <v>8.6609518179130944</v>
      </c>
      <c r="Q20" s="51">
        <f>'Tav2'!Q20/'Tav2'!$Q20*100</f>
        <v>100</v>
      </c>
      <c r="R20" s="28"/>
      <c r="S20" s="45">
        <f>'Tav2'!S20/'Tav2'!$U20*100</f>
        <v>91.210666666666668</v>
      </c>
      <c r="T20" s="45">
        <f>'Tav2'!T20/'Tav2'!$U20*100</f>
        <v>8.7893333333333334</v>
      </c>
      <c r="U20" s="45">
        <f>'Tav2'!U20/'Tav2'!$U20*100</f>
        <v>100</v>
      </c>
      <c r="V20" s="30"/>
      <c r="W20" s="45">
        <f>'Tav2'!W20/'Tav2'!$Y20*100</f>
        <v>95.971713600202051</v>
      </c>
      <c r="X20" s="45">
        <f>'Tav2'!X20/'Tav2'!$Y20*100</f>
        <v>4.0282863997979543</v>
      </c>
      <c r="Y20" s="45">
        <f>'Tav2'!Y20/'Tav2'!$Y20*100</f>
        <v>100</v>
      </c>
      <c r="Z20" s="30"/>
      <c r="AA20" s="46">
        <f>'Tav2'!AA20/'Tav2'!AC20*100</f>
        <v>98.456742010911924</v>
      </c>
      <c r="AB20" s="46">
        <f>'Tav2'!AB20/'Tav2'!AC20*100</f>
        <v>1.5432579890880749</v>
      </c>
      <c r="AC20" s="46">
        <f>'Tav2'!AC20/'Tav2'!AC20*100</f>
        <v>100</v>
      </c>
      <c r="AD20" s="30"/>
      <c r="AE20" s="256">
        <f>'Tav2'!AE20/'Tav2'!$AG20*100</f>
        <v>99.663704059572424</v>
      </c>
      <c r="AF20" s="46">
        <f>'Tav2'!AF20/'Tav2'!$AG20*100</f>
        <v>0.33629594042757627</v>
      </c>
      <c r="AG20" s="46">
        <f>'Tav2'!AG20/'Tav2'!$AG20*100</f>
        <v>100</v>
      </c>
      <c r="AH20" s="46"/>
      <c r="AI20" s="46">
        <f>'Tav2'!AI20/'Tav2'!$AK20*100</f>
        <v>99.411764705882348</v>
      </c>
      <c r="AJ20" s="46">
        <f>'Tav2'!AJ20/'Tav2'!$AK20*100</f>
        <v>0.58823529411764708</v>
      </c>
      <c r="AK20" s="46">
        <f>'Tav2'!AK20/'Tav2'!$AK20*100</f>
        <v>100</v>
      </c>
      <c r="AL20" s="46"/>
      <c r="AM20" s="256">
        <f>'Tav2'!AM20/'Tav2'!$AO20*100</f>
        <v>99.229172843166324</v>
      </c>
      <c r="AN20" s="256">
        <f>'Tav2'!AN20/'Tav2'!$AO20*100</f>
        <v>0.77082715683367931</v>
      </c>
      <c r="AO20" s="256">
        <f>'Tav2'!AO20/'Tav2'!$AO20*100</f>
        <v>100</v>
      </c>
      <c r="AP20" s="46"/>
      <c r="AQ20" s="46">
        <f t="shared" si="2"/>
        <v>-0.18259186271602346</v>
      </c>
      <c r="AR20" s="46">
        <f t="shared" si="3"/>
        <v>0.18259186271603223</v>
      </c>
      <c r="AS20" s="46">
        <f t="shared" si="4"/>
        <v>0</v>
      </c>
      <c r="AT20"/>
      <c r="AU20" s="46">
        <f t="shared" si="5"/>
        <v>10.883674778688331</v>
      </c>
      <c r="AV20" s="46">
        <f t="shared" si="6"/>
        <v>-10.883674778688322</v>
      </c>
      <c r="AW20" s="46">
        <f t="shared" si="7"/>
        <v>0</v>
      </c>
    </row>
    <row r="21" spans="1:50" x14ac:dyDescent="0.25">
      <c r="A21" s="225" t="s">
        <v>12</v>
      </c>
      <c r="C21" s="45">
        <f>'Tav2'!C21/'Tav2'!$E21*100</f>
        <v>61.306123832607327</v>
      </c>
      <c r="D21" s="45">
        <f>'Tav2'!D21/'Tav2'!$E21*100</f>
        <v>38.693876167392666</v>
      </c>
      <c r="E21" s="45">
        <f>'Tav2'!E21/'Tav2'!$E21*100</f>
        <v>100</v>
      </c>
      <c r="F21" s="30"/>
      <c r="G21" s="45">
        <f>'Tav2'!G21/'Tav2'!$I21*100</f>
        <v>66.584589973388802</v>
      </c>
      <c r="H21" s="45">
        <f>'Tav2'!H21/'Tav2'!$I21*100</f>
        <v>33.414645336922277</v>
      </c>
      <c r="I21" s="45">
        <f>'Tav2'!I21/'Tav2'!$I21*100</f>
        <v>100</v>
      </c>
      <c r="J21" s="30"/>
      <c r="K21" s="45">
        <f>'Tav2'!K21/'Tav2'!$M21*100</f>
        <v>67.691548094618241</v>
      </c>
      <c r="L21" s="45">
        <f>'Tav2'!L21/'Tav2'!$M21*100</f>
        <v>32.308451905381752</v>
      </c>
      <c r="M21" s="45">
        <f>'Tav2'!M21/'Tav2'!$M21*100</f>
        <v>100</v>
      </c>
      <c r="N21" s="30"/>
      <c r="O21" s="51">
        <f>'Tav2'!O21/'Tav2'!$Q21*100</f>
        <v>63.314590307797317</v>
      </c>
      <c r="P21" s="51">
        <f>'Tav2'!P21/'Tav2'!$Q21*100</f>
        <v>36.685409692202683</v>
      </c>
      <c r="Q21" s="51">
        <f>'Tav2'!Q21/'Tav2'!$Q21*100</f>
        <v>100</v>
      </c>
      <c r="R21" s="28"/>
      <c r="S21" s="45">
        <f>'Tav2'!S21/'Tav2'!$U21*100</f>
        <v>60.528853080358623</v>
      </c>
      <c r="T21" s="45">
        <f>'Tav2'!T21/'Tav2'!$U21*100</f>
        <v>39.471146919641377</v>
      </c>
      <c r="U21" s="45">
        <f>'Tav2'!U21/'Tav2'!$U21*100</f>
        <v>100</v>
      </c>
      <c r="V21" s="30"/>
      <c r="W21" s="45">
        <f>'Tav2'!W21/'Tav2'!$Y21*100</f>
        <v>63.802547851278355</v>
      </c>
      <c r="X21" s="45">
        <f>'Tav2'!X21/'Tav2'!$Y21*100</f>
        <v>36.197452148721645</v>
      </c>
      <c r="Y21" s="45">
        <f>'Tav2'!Y21/'Tav2'!$Y21*100</f>
        <v>100</v>
      </c>
      <c r="Z21" s="30"/>
      <c r="AA21" s="46">
        <f>'Tav2'!AA21/'Tav2'!AC21*100</f>
        <v>60.485389872464083</v>
      </c>
      <c r="AB21" s="46">
        <f>'Tav2'!AB21/'Tav2'!AC21*100</f>
        <v>39.514610127535917</v>
      </c>
      <c r="AC21" s="46">
        <f>'Tav2'!AC21/'Tav2'!AC21*100</f>
        <v>100</v>
      </c>
      <c r="AD21" s="30"/>
      <c r="AE21" s="256">
        <f>'Tav2'!AE21/'Tav2'!$AG21*100</f>
        <v>74.241483109560903</v>
      </c>
      <c r="AF21" s="46">
        <f>'Tav2'!AF21/'Tav2'!$AG21*100</f>
        <v>25.758516890439104</v>
      </c>
      <c r="AG21" s="46">
        <f>'Tav2'!AG21/'Tav2'!$AG21*100</f>
        <v>100</v>
      </c>
      <c r="AH21" s="46"/>
      <c r="AI21" s="46">
        <f>'Tav2'!AI21/'Tav2'!$AK21*100</f>
        <v>73.799227799227793</v>
      </c>
      <c r="AJ21" s="46">
        <f>'Tav2'!AJ21/'Tav2'!$AK21*100</f>
        <v>26.200772200772199</v>
      </c>
      <c r="AK21" s="46">
        <f>'Tav2'!AK21/'Tav2'!$AK21*100</f>
        <v>100</v>
      </c>
      <c r="AL21" s="46"/>
      <c r="AM21" s="256">
        <f>'Tav2'!AM21/'Tav2'!$AO21*100</f>
        <v>61.807246517970192</v>
      </c>
      <c r="AN21" s="256">
        <f>'Tav2'!AN21/'Tav2'!$AO21*100</f>
        <v>38.192753482029808</v>
      </c>
      <c r="AO21" s="256">
        <f>'Tav2'!AO21/'Tav2'!$AO21*100</f>
        <v>100</v>
      </c>
      <c r="AP21" s="46"/>
      <c r="AQ21" s="46">
        <f t="shared" si="2"/>
        <v>-11.991981281257601</v>
      </c>
      <c r="AR21" s="46">
        <f t="shared" si="3"/>
        <v>11.991981281257608</v>
      </c>
      <c r="AS21" s="46">
        <f t="shared" si="4"/>
        <v>0</v>
      </c>
      <c r="AT21"/>
      <c r="AU21" s="46">
        <f t="shared" si="5"/>
        <v>0.50112268536286564</v>
      </c>
      <c r="AV21" s="46">
        <f t="shared" si="6"/>
        <v>-0.50112268536285853</v>
      </c>
      <c r="AW21" s="46">
        <f t="shared" si="7"/>
        <v>0</v>
      </c>
    </row>
    <row r="22" spans="1:50" x14ac:dyDescent="0.25">
      <c r="A22" s="225" t="s">
        <v>13</v>
      </c>
      <c r="C22" s="45">
        <f>'Tav2'!C22/'Tav2'!$E22*100</f>
        <v>82.22372804788526</v>
      </c>
      <c r="D22" s="45">
        <f>'Tav2'!D22/'Tav2'!$E22*100</f>
        <v>17.776271952114744</v>
      </c>
      <c r="E22" s="45">
        <f>'Tav2'!E22/'Tav2'!$E22*100</f>
        <v>100</v>
      </c>
      <c r="F22" s="30"/>
      <c r="G22" s="45">
        <f>'Tav2'!G22/'Tav2'!$I22*100</f>
        <v>84.337164161894151</v>
      </c>
      <c r="H22" s="45">
        <f>'Tav2'!H22/'Tav2'!$I22*100</f>
        <v>15.662835838105854</v>
      </c>
      <c r="I22" s="45">
        <f>'Tav2'!I22/'Tav2'!$I22*100</f>
        <v>100</v>
      </c>
      <c r="J22" s="30"/>
      <c r="K22" s="45">
        <f>'Tav2'!K22/'Tav2'!$M22*100</f>
        <v>84.02892046871105</v>
      </c>
      <c r="L22" s="45">
        <f>'Tav2'!L22/'Tav2'!$M22*100</f>
        <v>15.971079531288957</v>
      </c>
      <c r="M22" s="45">
        <f>'Tav2'!M22/'Tav2'!$M22*100</f>
        <v>100</v>
      </c>
      <c r="N22" s="30"/>
      <c r="O22" s="51">
        <f>'Tav2'!O22/'Tav2'!$Q22*100</f>
        <v>82.983477789815822</v>
      </c>
      <c r="P22" s="51">
        <f>'Tav2'!P22/'Tav2'!$Q22*100</f>
        <v>17.016522210184181</v>
      </c>
      <c r="Q22" s="51">
        <f>'Tav2'!Q22/'Tav2'!$Q22*100</f>
        <v>100</v>
      </c>
      <c r="R22" s="28"/>
      <c r="S22" s="45">
        <f>'Tav2'!S22/'Tav2'!$U22*100</f>
        <v>83.661107614852099</v>
      </c>
      <c r="T22" s="45">
        <f>'Tav2'!T22/'Tav2'!$U22*100</f>
        <v>16.33889238514789</v>
      </c>
      <c r="U22" s="45">
        <f>'Tav2'!U22/'Tav2'!$U22*100</f>
        <v>100</v>
      </c>
      <c r="V22" s="30"/>
      <c r="W22" s="45">
        <f>'Tav2'!W22/'Tav2'!$Y22*100</f>
        <v>88.830798479087449</v>
      </c>
      <c r="X22" s="45">
        <f>'Tav2'!X22/'Tav2'!$Y22*100</f>
        <v>11.169201520912548</v>
      </c>
      <c r="Y22" s="45">
        <f>'Tav2'!Y22/'Tav2'!$Y22*100</f>
        <v>100</v>
      </c>
      <c r="Z22" s="30"/>
      <c r="AA22" s="46">
        <f>'Tav2'!AA22/'Tav2'!AC22*100</f>
        <v>91.396508728179555</v>
      </c>
      <c r="AB22" s="46">
        <f>'Tav2'!AB22/'Tav2'!AC22*100</f>
        <v>8.6034912718204488</v>
      </c>
      <c r="AC22" s="46">
        <f>'Tav2'!AC22/'Tav2'!AC22*100</f>
        <v>100</v>
      </c>
      <c r="AD22" s="30"/>
      <c r="AE22" s="256">
        <f>'Tav2'!AE22/'Tav2'!$AG22*100</f>
        <v>96.198320925075237</v>
      </c>
      <c r="AF22" s="46">
        <f>'Tav2'!AF22/'Tav2'!$AG22*100</f>
        <v>3.8016790749247584</v>
      </c>
      <c r="AG22" s="46">
        <f>'Tav2'!AG22/'Tav2'!$AG22*100</f>
        <v>100</v>
      </c>
      <c r="AH22" s="46"/>
      <c r="AI22" s="46">
        <f>'Tav2'!AI22/'Tav2'!$AK22*100</f>
        <v>97.203027311615671</v>
      </c>
      <c r="AJ22" s="46">
        <f>'Tav2'!AJ22/'Tav2'!$AK22*100</f>
        <v>2.7969726883843369</v>
      </c>
      <c r="AK22" s="46">
        <f>'Tav2'!AK22/'Tav2'!$AK22*100</f>
        <v>100</v>
      </c>
      <c r="AL22" s="46"/>
      <c r="AM22" s="256">
        <f>'Tav2'!AM22/'Tav2'!$AO22*100</f>
        <v>97.368421052631575</v>
      </c>
      <c r="AN22" s="256">
        <f>'Tav2'!AN22/'Tav2'!$AO22*100</f>
        <v>2.6315789473684208</v>
      </c>
      <c r="AO22" s="256">
        <f>'Tav2'!AO22/'Tav2'!$AO22*100</f>
        <v>100</v>
      </c>
      <c r="AP22" s="46"/>
      <c r="AQ22" s="46">
        <f t="shared" si="2"/>
        <v>0.16539374101590454</v>
      </c>
      <c r="AR22" s="46">
        <f t="shared" si="3"/>
        <v>-0.16539374101591608</v>
      </c>
      <c r="AS22" s="46">
        <f t="shared" si="4"/>
        <v>0</v>
      </c>
      <c r="AT22"/>
      <c r="AU22" s="46">
        <f t="shared" si="5"/>
        <v>15.144693004746316</v>
      </c>
      <c r="AV22" s="46">
        <f t="shared" si="6"/>
        <v>-15.144693004746323</v>
      </c>
      <c r="AW22" s="46">
        <f t="shared" si="7"/>
        <v>0</v>
      </c>
    </row>
    <row r="23" spans="1:50" x14ac:dyDescent="0.25">
      <c r="A23" s="225" t="s">
        <v>14</v>
      </c>
      <c r="C23" s="45">
        <f>'Tav2'!C23/'Tav2'!$E23*100</f>
        <v>84.575273338940278</v>
      </c>
      <c r="D23" s="45">
        <f>'Tav2'!D23/'Tav2'!$E23*100</f>
        <v>15.424726661059715</v>
      </c>
      <c r="E23" s="45">
        <f>'Tav2'!E23/'Tav2'!$E23*100</f>
        <v>100</v>
      </c>
      <c r="F23" s="30"/>
      <c r="G23" s="45">
        <f>'Tav2'!G23/'Tav2'!$I23*100</f>
        <v>85.912783240701145</v>
      </c>
      <c r="H23" s="45">
        <f>'Tav2'!H23/'Tav2'!$I23*100</f>
        <v>14.087216759298846</v>
      </c>
      <c r="I23" s="45">
        <f>'Tav2'!I23/'Tav2'!$I23*100</f>
        <v>100</v>
      </c>
      <c r="J23" s="30"/>
      <c r="K23" s="45">
        <f>'Tav2'!K23/'Tav2'!$M23*100</f>
        <v>84.683221165003488</v>
      </c>
      <c r="L23" s="45">
        <f>'Tav2'!L23/'Tav2'!$M23*100</f>
        <v>15.316778834996519</v>
      </c>
      <c r="M23" s="45">
        <f>'Tav2'!M23/'Tav2'!$M23*100</f>
        <v>100</v>
      </c>
      <c r="N23" s="30"/>
      <c r="O23" s="51">
        <f>'Tav2'!O23/'Tav2'!$Q23*100</f>
        <v>85.401874467480837</v>
      </c>
      <c r="P23" s="51">
        <f>'Tav2'!P23/'Tav2'!$Q23*100</f>
        <v>14.598125532519171</v>
      </c>
      <c r="Q23" s="51">
        <f>'Tav2'!Q23/'Tav2'!$Q23*100</f>
        <v>100</v>
      </c>
      <c r="R23" s="28"/>
      <c r="S23" s="45">
        <f>'Tav2'!S23/'Tav2'!$U23*100</f>
        <v>86.533996683250408</v>
      </c>
      <c r="T23" s="45">
        <f>'Tav2'!T23/'Tav2'!$U23*100</f>
        <v>13.466003316749585</v>
      </c>
      <c r="U23" s="45">
        <f>'Tav2'!U23/'Tav2'!$U23*100</f>
        <v>100</v>
      </c>
      <c r="V23" s="30"/>
      <c r="W23" s="45">
        <f>'Tav2'!W23/'Tav2'!$Y23*100</f>
        <v>93.600908746686855</v>
      </c>
      <c r="X23" s="45">
        <f>'Tav2'!X23/'Tav2'!$Y23*100</f>
        <v>6.3990912533131379</v>
      </c>
      <c r="Y23" s="45">
        <f>'Tav2'!Y23/'Tav2'!$Y23*100</f>
        <v>100</v>
      </c>
      <c r="Z23" s="30"/>
      <c r="AA23" s="46">
        <f>'Tav2'!AA23/'Tav2'!AC23*100</f>
        <v>93.355481727574755</v>
      </c>
      <c r="AB23" s="46">
        <f>'Tav2'!AB23/'Tav2'!AC23*100</f>
        <v>6.6445182724252501</v>
      </c>
      <c r="AC23" s="46">
        <f>'Tav2'!AC23/'Tav2'!AC23*100</f>
        <v>100</v>
      </c>
      <c r="AD23" s="30"/>
      <c r="AE23" s="256">
        <f>'Tav2'!AE23/'Tav2'!$AG23*100</f>
        <v>98.407884761182714</v>
      </c>
      <c r="AF23" s="46">
        <f>'Tav2'!AF23/'Tav2'!$AG23*100</f>
        <v>1.5921152388172859</v>
      </c>
      <c r="AG23" s="46">
        <f>'Tav2'!AG23/'Tav2'!$AG23*100</f>
        <v>100</v>
      </c>
      <c r="AH23" s="46"/>
      <c r="AI23" s="46">
        <f>'Tav2'!AI23/'Tav2'!$AK23*100</f>
        <v>98.598130841121502</v>
      </c>
      <c r="AJ23" s="46">
        <f>'Tav2'!AJ23/'Tav2'!$AK23*100</f>
        <v>1.4018691588785046</v>
      </c>
      <c r="AK23" s="46">
        <f>'Tav2'!AK23/'Tav2'!$AK23*100</f>
        <v>100</v>
      </c>
      <c r="AL23" s="46"/>
      <c r="AM23" s="256">
        <f>'Tav2'!AM23/'Tav2'!$AO23*100</f>
        <v>98.389982110912342</v>
      </c>
      <c r="AN23" s="256">
        <f>'Tav2'!AN23/'Tav2'!$AO23*100</f>
        <v>1.6100178890876566</v>
      </c>
      <c r="AO23" s="256">
        <f>'Tav2'!AO23/'Tav2'!$AO23*100</f>
        <v>100</v>
      </c>
      <c r="AP23" s="46"/>
      <c r="AQ23" s="46">
        <f t="shared" si="2"/>
        <v>-0.20814873020916025</v>
      </c>
      <c r="AR23" s="46">
        <f t="shared" si="3"/>
        <v>0.20814873020915203</v>
      </c>
      <c r="AS23" s="46">
        <f t="shared" si="4"/>
        <v>0</v>
      </c>
      <c r="AT23"/>
      <c r="AU23" s="46">
        <f t="shared" si="5"/>
        <v>13.814708771972064</v>
      </c>
      <c r="AV23" s="46">
        <f t="shared" si="6"/>
        <v>-13.814708771972059</v>
      </c>
      <c r="AW23" s="46">
        <f t="shared" si="7"/>
        <v>0</v>
      </c>
    </row>
    <row r="24" spans="1:50" x14ac:dyDescent="0.25">
      <c r="A24" s="225" t="s">
        <v>15</v>
      </c>
      <c r="C24" s="45">
        <f>'Tav2'!C24/'Tav2'!$E24*100</f>
        <v>86.434956554353931</v>
      </c>
      <c r="D24" s="45">
        <f>'Tav2'!D24/'Tav2'!$E24*100</f>
        <v>13.565043445646058</v>
      </c>
      <c r="E24" s="45">
        <f>'Tav2'!E24/'Tav2'!$E24*100</f>
        <v>100</v>
      </c>
      <c r="F24" s="30"/>
      <c r="G24" s="45">
        <f>'Tav2'!G24/'Tav2'!$I24*100</f>
        <v>86.059184910842774</v>
      </c>
      <c r="H24" s="45">
        <f>'Tav2'!H24/'Tav2'!$I24*100</f>
        <v>13.940815089157224</v>
      </c>
      <c r="I24" s="45">
        <f>'Tav2'!I24/'Tav2'!$I24*100</f>
        <v>100</v>
      </c>
      <c r="J24" s="30"/>
      <c r="K24" s="45">
        <f>'Tav2'!K24/'Tav2'!$M24*100</f>
        <v>86.617069296999077</v>
      </c>
      <c r="L24" s="45">
        <f>'Tav2'!L24/'Tav2'!$M24*100</f>
        <v>13.38293070300092</v>
      </c>
      <c r="M24" s="45">
        <f>'Tav2'!M24/'Tav2'!$M24*100</f>
        <v>100</v>
      </c>
      <c r="N24" s="30"/>
      <c r="O24" s="51">
        <f>'Tav2'!O24/'Tav2'!$Q24*100</f>
        <v>88.069283675214706</v>
      </c>
      <c r="P24" s="51">
        <f>'Tav2'!P24/'Tav2'!$Q24*100</f>
        <v>11.930716324785296</v>
      </c>
      <c r="Q24" s="51">
        <f>'Tav2'!Q24/'Tav2'!$Q24*100</f>
        <v>100</v>
      </c>
      <c r="R24" s="28"/>
      <c r="S24" s="45">
        <f>'Tav2'!S24/'Tav2'!$U24*100</f>
        <v>88.719754777277771</v>
      </c>
      <c r="T24" s="45">
        <f>'Tav2'!T24/'Tav2'!$U24*100</f>
        <v>11.280245222722234</v>
      </c>
      <c r="U24" s="45">
        <f>'Tav2'!U24/'Tav2'!$U24*100</f>
        <v>100</v>
      </c>
      <c r="V24" s="30"/>
      <c r="W24" s="45">
        <f>'Tav2'!W24/'Tav2'!$Y24*100</f>
        <v>93.758294681826271</v>
      </c>
      <c r="X24" s="45">
        <f>'Tav2'!X24/'Tav2'!$Y24*100</f>
        <v>6.2417053181737332</v>
      </c>
      <c r="Y24" s="45">
        <f>'Tav2'!Y24/'Tav2'!$Y24*100</f>
        <v>100</v>
      </c>
      <c r="Z24" s="30"/>
      <c r="AA24" s="46">
        <f>'Tav2'!AA24/'Tav2'!AC24*100</f>
        <v>97.28441033558876</v>
      </c>
      <c r="AB24" s="46">
        <f>'Tav2'!AB24/'Tav2'!AC24*100</f>
        <v>2.7155896644112438</v>
      </c>
      <c r="AC24" s="46">
        <f>'Tav2'!AC24/'Tav2'!AC24*100</f>
        <v>100</v>
      </c>
      <c r="AD24" s="30"/>
      <c r="AE24" s="256">
        <f>'Tav2'!AE24/'Tav2'!$AG24*100</f>
        <v>99.105372846032637</v>
      </c>
      <c r="AF24" s="46">
        <f>'Tav2'!AF24/'Tav2'!$AG24*100</f>
        <v>0.89462715396736636</v>
      </c>
      <c r="AG24" s="46">
        <f>'Tav2'!AG24/'Tav2'!$AG24*100</f>
        <v>100</v>
      </c>
      <c r="AH24" s="46"/>
      <c r="AI24" s="46">
        <f>'Tav2'!AI24/'Tav2'!$AK24*100</f>
        <v>99.15275293182269</v>
      </c>
      <c r="AJ24" s="46">
        <f>'Tav2'!AJ24/'Tav2'!$AK24*100</f>
        <v>0.84724706817730067</v>
      </c>
      <c r="AK24" s="46">
        <f>'Tav2'!AK24/'Tav2'!$AK24*100</f>
        <v>100</v>
      </c>
      <c r="AL24" s="46"/>
      <c r="AM24" s="256">
        <f>'Tav2'!AM24/'Tav2'!$AO24*100</f>
        <v>99.367164179104478</v>
      </c>
      <c r="AN24" s="256">
        <f>'Tav2'!AN24/'Tav2'!$AO24*100</f>
        <v>0.63283582089552237</v>
      </c>
      <c r="AO24" s="256">
        <f>'Tav2'!AO24/'Tav2'!$AO24*100</f>
        <v>100</v>
      </c>
      <c r="AP24" s="46"/>
      <c r="AQ24" s="46">
        <f t="shared" si="2"/>
        <v>0.21441124728178806</v>
      </c>
      <c r="AR24" s="46">
        <f t="shared" si="3"/>
        <v>-0.21441124728177829</v>
      </c>
      <c r="AS24" s="46">
        <f t="shared" si="4"/>
        <v>0</v>
      </c>
      <c r="AT24"/>
      <c r="AU24" s="46">
        <f t="shared" si="5"/>
        <v>12.932207624750546</v>
      </c>
      <c r="AV24" s="46">
        <f t="shared" si="6"/>
        <v>-12.932207624750536</v>
      </c>
      <c r="AW24" s="46">
        <f t="shared" si="7"/>
        <v>0</v>
      </c>
    </row>
    <row r="25" spans="1:50" x14ac:dyDescent="0.25">
      <c r="A25" s="225" t="s">
        <v>16</v>
      </c>
      <c r="C25" s="45">
        <f>'Tav2'!C25/'Tav2'!$E25*100</f>
        <v>89.947980988735452</v>
      </c>
      <c r="D25" s="45">
        <f>'Tav2'!D25/'Tav2'!$E25*100</f>
        <v>10.052019011264548</v>
      </c>
      <c r="E25" s="45">
        <f>'Tav2'!E25/'Tav2'!$E25*100</f>
        <v>100</v>
      </c>
      <c r="F25" s="30"/>
      <c r="G25" s="45">
        <f>'Tav2'!G25/'Tav2'!$I25*100</f>
        <v>90.298785745915595</v>
      </c>
      <c r="H25" s="45">
        <f>'Tav2'!H25/'Tav2'!$I25*100</f>
        <v>9.7000489430629049</v>
      </c>
      <c r="I25" s="45">
        <f>'Tav2'!I25/'Tav2'!$I25*100</f>
        <v>100</v>
      </c>
      <c r="J25" s="30"/>
      <c r="K25" s="45">
        <f>'Tav2'!K25/'Tav2'!$M25*100</f>
        <v>90.917399432250917</v>
      </c>
      <c r="L25" s="45">
        <f>'Tav2'!L25/'Tav2'!$M25*100</f>
        <v>9.0826005677490826</v>
      </c>
      <c r="M25" s="45">
        <f>'Tav2'!M25/'Tav2'!$M25*100</f>
        <v>100</v>
      </c>
      <c r="N25" s="30"/>
      <c r="O25" s="51">
        <f>'Tav2'!O25/'Tav2'!$Q25*100</f>
        <v>91.473884140550808</v>
      </c>
      <c r="P25" s="51">
        <f>'Tav2'!P25/'Tav2'!$Q25*100</f>
        <v>8.5261158594491935</v>
      </c>
      <c r="Q25" s="51">
        <f>'Tav2'!Q25/'Tav2'!$Q25*100</f>
        <v>100</v>
      </c>
      <c r="R25" s="28"/>
      <c r="S25" s="45">
        <f>'Tav2'!S25/'Tav2'!$U25*100</f>
        <v>91.81623359228503</v>
      </c>
      <c r="T25" s="45">
        <f>'Tav2'!T25/'Tav2'!$U25*100</f>
        <v>8.183766407714975</v>
      </c>
      <c r="U25" s="45">
        <f>'Tav2'!U25/'Tav2'!$U25*100</f>
        <v>100</v>
      </c>
      <c r="V25" s="30"/>
      <c r="W25" s="45">
        <f>'Tav2'!W25/'Tav2'!$Y25*100</f>
        <v>94.777427269540837</v>
      </c>
      <c r="X25" s="45">
        <f>'Tav2'!X25/'Tav2'!$Y25*100</f>
        <v>5.2225727304591656</v>
      </c>
      <c r="Y25" s="45">
        <f>'Tav2'!Y25/'Tav2'!$Y25*100</f>
        <v>100</v>
      </c>
      <c r="Z25" s="30"/>
      <c r="AA25" s="46">
        <f>'Tav2'!AA25/'Tav2'!AC25*100</f>
        <v>96.626340733349963</v>
      </c>
      <c r="AB25" s="46">
        <f>'Tav2'!AB25/'Tav2'!AC25*100</f>
        <v>3.3736592666500371</v>
      </c>
      <c r="AC25" s="46">
        <f>'Tav2'!AC25/'Tav2'!AC25*100</f>
        <v>100</v>
      </c>
      <c r="AD25" s="30"/>
      <c r="AE25" s="256">
        <f>'Tav2'!AE25/'Tav2'!$AG25*100</f>
        <v>98.181907765076858</v>
      </c>
      <c r="AF25" s="46">
        <f>'Tav2'!AF25/'Tav2'!$AG25*100</f>
        <v>1.8180922349231374</v>
      </c>
      <c r="AG25" s="46">
        <f>'Tav2'!AG25/'Tav2'!$AG25*100</f>
        <v>100</v>
      </c>
      <c r="AH25" s="46"/>
      <c r="AI25" s="46">
        <f>'Tav2'!AI25/'Tav2'!$AK25*100</f>
        <v>98.343599565194879</v>
      </c>
      <c r="AJ25" s="46">
        <f>'Tav2'!AJ25/'Tav2'!$AK25*100</f>
        <v>1.656400434805114</v>
      </c>
      <c r="AK25" s="46">
        <f>'Tav2'!AK25/'Tav2'!$AK25*100</f>
        <v>100</v>
      </c>
      <c r="AL25" s="46"/>
      <c r="AM25" s="256">
        <f>'Tav2'!AM25/'Tav2'!$AO25*100</f>
        <v>98.184798445847505</v>
      </c>
      <c r="AN25" s="256">
        <f>'Tav2'!AN25/'Tav2'!$AO25*100</f>
        <v>1.8152015541525013</v>
      </c>
      <c r="AO25" s="256">
        <f>'Tav2'!AO25/'Tav2'!$AO25*100</f>
        <v>100</v>
      </c>
      <c r="AP25" s="46"/>
      <c r="AQ25" s="46">
        <f t="shared" si="2"/>
        <v>-0.15880111934737329</v>
      </c>
      <c r="AR25" s="46">
        <f t="shared" si="3"/>
        <v>0.15880111934738728</v>
      </c>
      <c r="AS25" s="46">
        <f t="shared" si="4"/>
        <v>0</v>
      </c>
      <c r="AT25"/>
      <c r="AU25" s="46">
        <f t="shared" si="5"/>
        <v>8.2368174571120534</v>
      </c>
      <c r="AV25" s="46">
        <f t="shared" si="6"/>
        <v>-8.2368174571120463</v>
      </c>
      <c r="AW25" s="46">
        <f t="shared" si="7"/>
        <v>0</v>
      </c>
    </row>
    <row r="26" spans="1:50" x14ac:dyDescent="0.25">
      <c r="A26" s="225" t="s">
        <v>17</v>
      </c>
      <c r="C26" s="45">
        <f>'Tav2'!C26/'Tav2'!$E26*100</f>
        <v>89.59844054580897</v>
      </c>
      <c r="D26" s="45">
        <f>'Tav2'!D26/'Tav2'!$E26*100</f>
        <v>10.401559454191032</v>
      </c>
      <c r="E26" s="45">
        <f>'Tav2'!E26/'Tav2'!$E26*100</f>
        <v>100</v>
      </c>
      <c r="F26" s="30"/>
      <c r="G26" s="45">
        <f>'Tav2'!G26/'Tav2'!$I26*100</f>
        <v>88.780241935483872</v>
      </c>
      <c r="H26" s="45">
        <f>'Tav2'!H26/'Tav2'!$I26*100</f>
        <v>11.21975806451613</v>
      </c>
      <c r="I26" s="45">
        <f>'Tav2'!I26/'Tav2'!$I26*100</f>
        <v>100</v>
      </c>
      <c r="J26" s="30"/>
      <c r="K26" s="45">
        <f>'Tav2'!K26/'Tav2'!$M26*100</f>
        <v>91.18521390719917</v>
      </c>
      <c r="L26" s="45">
        <f>'Tav2'!L26/'Tav2'!$M26*100</f>
        <v>8.8147860928008281</v>
      </c>
      <c r="M26" s="45">
        <f>'Tav2'!M26/'Tav2'!$M26*100</f>
        <v>100</v>
      </c>
      <c r="N26" s="30"/>
      <c r="O26" s="51">
        <f>'Tav2'!O26/'Tav2'!$Q26*100</f>
        <v>90.20905923344948</v>
      </c>
      <c r="P26" s="51">
        <f>'Tav2'!P26/'Tav2'!$Q26*100</f>
        <v>9.7909407665505217</v>
      </c>
      <c r="Q26" s="51">
        <f>'Tav2'!Q26/'Tav2'!$Q26*100</f>
        <v>100</v>
      </c>
      <c r="R26" s="28"/>
      <c r="S26" s="45">
        <f>'Tav2'!S26/'Tav2'!$U26*100</f>
        <v>86.735089078233926</v>
      </c>
      <c r="T26" s="45">
        <f>'Tav2'!T26/'Tav2'!$U26*100</f>
        <v>13.264910921766074</v>
      </c>
      <c r="U26" s="45">
        <f>'Tav2'!U26/'Tav2'!$U26*100</f>
        <v>100</v>
      </c>
      <c r="V26" s="30"/>
      <c r="W26" s="45">
        <f>'Tav2'!W26/'Tav2'!$Y26*100</f>
        <v>87.280423280423278</v>
      </c>
      <c r="X26" s="45">
        <f>'Tav2'!X26/'Tav2'!$Y26*100</f>
        <v>12.71957671957672</v>
      </c>
      <c r="Y26" s="45">
        <f>'Tav2'!Y26/'Tav2'!$Y26*100</f>
        <v>100</v>
      </c>
      <c r="Z26" s="30"/>
      <c r="AA26" s="46">
        <f>'Tav2'!AA26/'Tav2'!AC26*100</f>
        <v>90.658339838667715</v>
      </c>
      <c r="AB26" s="46">
        <f>'Tav2'!AB26/'Tav2'!AC26*100</f>
        <v>9.3416601613322925</v>
      </c>
      <c r="AC26" s="46">
        <f>'Tav2'!AC26/'Tav2'!AC26*100</f>
        <v>100</v>
      </c>
      <c r="AD26" s="30"/>
      <c r="AE26" s="256">
        <f>'Tav2'!AE26/'Tav2'!$AG26*100</f>
        <v>95.240761478163492</v>
      </c>
      <c r="AF26" s="46">
        <f>'Tav2'!AF26/'Tav2'!$AG26*100</f>
        <v>4.7592385218365063</v>
      </c>
      <c r="AG26" s="46">
        <f>'Tav2'!AG26/'Tav2'!$AG26*100</f>
        <v>100</v>
      </c>
      <c r="AH26" s="46"/>
      <c r="AI26" s="46">
        <f>'Tav2'!AI26/'Tav2'!$AK26*100</f>
        <v>96.435361216730044</v>
      </c>
      <c r="AJ26" s="46">
        <f>'Tav2'!AJ26/'Tav2'!$AK26*100</f>
        <v>3.5646387832699618</v>
      </c>
      <c r="AK26" s="46">
        <f>'Tav2'!AK26/'Tav2'!$AK26*100</f>
        <v>100</v>
      </c>
      <c r="AL26" s="46"/>
      <c r="AM26" s="256">
        <f>'Tav2'!AM26/'Tav2'!$AO26*100</f>
        <v>94.347240915208616</v>
      </c>
      <c r="AN26" s="256">
        <f>'Tav2'!AN26/'Tav2'!$AO26*100</f>
        <v>5.652759084791386</v>
      </c>
      <c r="AO26" s="256">
        <f>'Tav2'!AO26/'Tav2'!$AO26*100</f>
        <v>100</v>
      </c>
      <c r="AP26" s="46"/>
      <c r="AQ26" s="46">
        <f t="shared" si="2"/>
        <v>-2.0881203015214282</v>
      </c>
      <c r="AR26" s="46">
        <f t="shared" si="3"/>
        <v>2.0881203015214242</v>
      </c>
      <c r="AS26" s="46">
        <f t="shared" si="4"/>
        <v>0</v>
      </c>
      <c r="AT26"/>
      <c r="AU26" s="46">
        <f t="shared" si="5"/>
        <v>4.7488003693996461</v>
      </c>
      <c r="AV26" s="46">
        <f t="shared" si="6"/>
        <v>-4.7488003693996461</v>
      </c>
      <c r="AW26" s="46">
        <f t="shared" si="7"/>
        <v>0</v>
      </c>
    </row>
    <row r="27" spans="1:50" x14ac:dyDescent="0.25">
      <c r="A27" s="225" t="s">
        <v>18</v>
      </c>
      <c r="C27" s="45">
        <f>'Tav2'!C27/'Tav2'!$E27*100</f>
        <v>88.382070868526426</v>
      </c>
      <c r="D27" s="45">
        <f>'Tav2'!D27/'Tav2'!$E27*100</f>
        <v>11.617929131473566</v>
      </c>
      <c r="E27" s="45">
        <f>'Tav2'!E27/'Tav2'!$E27*100</f>
        <v>100</v>
      </c>
      <c r="F27" s="30"/>
      <c r="G27" s="45">
        <f>'Tav2'!G27/'Tav2'!$I27*100</f>
        <v>88.370914104955801</v>
      </c>
      <c r="H27" s="45">
        <f>'Tav2'!H27/'Tav2'!$I27*100</f>
        <v>11.629085895044204</v>
      </c>
      <c r="I27" s="45">
        <f>'Tav2'!I27/'Tav2'!$I27*100</f>
        <v>100</v>
      </c>
      <c r="J27" s="30"/>
      <c r="K27" s="45">
        <f>'Tav2'!K27/'Tav2'!$M27*100</f>
        <v>88.837835696744037</v>
      </c>
      <c r="L27" s="45">
        <f>'Tav2'!L27/'Tav2'!$M27*100</f>
        <v>11.162164303255961</v>
      </c>
      <c r="M27" s="45">
        <f>'Tav2'!M27/'Tav2'!$M27*100</f>
        <v>100</v>
      </c>
      <c r="N27" s="30"/>
      <c r="O27" s="51">
        <f>'Tav2'!O27/'Tav2'!$Q27*100</f>
        <v>89.987794245858765</v>
      </c>
      <c r="P27" s="51">
        <f>'Tav2'!P27/'Tav2'!$Q27*100</f>
        <v>10.012205754141238</v>
      </c>
      <c r="Q27" s="51">
        <f>'Tav2'!Q27/'Tav2'!$Q27*100</f>
        <v>100</v>
      </c>
      <c r="R27" s="28"/>
      <c r="S27" s="45">
        <f>'Tav2'!S27/'Tav2'!$U27*100</f>
        <v>89.393622946254524</v>
      </c>
      <c r="T27" s="45">
        <f>'Tav2'!T27/'Tav2'!$U27*100</f>
        <v>10.606377053745476</v>
      </c>
      <c r="U27" s="45">
        <f>'Tav2'!U27/'Tav2'!$U27*100</f>
        <v>100</v>
      </c>
      <c r="V27" s="30"/>
      <c r="W27" s="45">
        <f>'Tav2'!W27/'Tav2'!$Y27*100</f>
        <v>93.003928679359333</v>
      </c>
      <c r="X27" s="45">
        <f>'Tav2'!X27/'Tav2'!$Y27*100</f>
        <v>6.9922937443336357</v>
      </c>
      <c r="Y27" s="45">
        <f>'Tav2'!Y27/'Tav2'!$Y27*100</f>
        <v>100</v>
      </c>
      <c r="Z27" s="30"/>
      <c r="AA27" s="46">
        <f>'Tav2'!AA27/'Tav2'!AC27*100</f>
        <v>94.563892545463418</v>
      </c>
      <c r="AB27" s="46">
        <f>'Tav2'!AB27/'Tav2'!AC27*100</f>
        <v>5.4361074545365904</v>
      </c>
      <c r="AC27" s="46">
        <f>'Tav2'!AC27/'Tav2'!AC27*100</f>
        <v>100</v>
      </c>
      <c r="AD27" s="30"/>
      <c r="AE27" s="256">
        <f>'Tav2'!AE27/'Tav2'!$AG27*100</f>
        <v>97.736376339077779</v>
      </c>
      <c r="AF27" s="46">
        <f>'Tav2'!AF27/'Tav2'!$AG27*100</f>
        <v>2.2636236609222169</v>
      </c>
      <c r="AG27" s="46">
        <f>'Tav2'!AG27/'Tav2'!$AG27*100</f>
        <v>100</v>
      </c>
      <c r="AH27" s="46"/>
      <c r="AI27" s="46">
        <f>'Tav2'!AI27/'Tav2'!$AK27*100</f>
        <v>97.680114293489353</v>
      </c>
      <c r="AJ27" s="46">
        <f>'Tav2'!AJ27/'Tav2'!$AK27*100</f>
        <v>2.3198857065106471</v>
      </c>
      <c r="AK27" s="46">
        <f>'Tav2'!AK27/'Tav2'!$AK27*100</f>
        <v>100</v>
      </c>
      <c r="AL27" s="46"/>
      <c r="AM27" s="256">
        <f>'Tav2'!AM27/'Tav2'!$AO27*100</f>
        <v>99.683011391778109</v>
      </c>
      <c r="AN27" s="256">
        <f>'Tav2'!AN27/'Tav2'!$AO27*100</f>
        <v>0.31698860822189201</v>
      </c>
      <c r="AO27" s="256">
        <f>'Tav2'!AO27/'Tav2'!$AO27*100</f>
        <v>100</v>
      </c>
      <c r="AP27" s="46"/>
      <c r="AQ27" s="46">
        <f t="shared" si="2"/>
        <v>2.0028970982887557</v>
      </c>
      <c r="AR27" s="46">
        <f t="shared" si="3"/>
        <v>-2.0028970982887548</v>
      </c>
      <c r="AS27" s="46">
        <f t="shared" si="4"/>
        <v>0</v>
      </c>
      <c r="AT27"/>
      <c r="AU27" s="46">
        <f t="shared" si="5"/>
        <v>11.300940523251683</v>
      </c>
      <c r="AV27" s="46">
        <f t="shared" si="6"/>
        <v>-11.300940523251674</v>
      </c>
      <c r="AW27" s="46">
        <f t="shared" si="7"/>
        <v>0</v>
      </c>
    </row>
    <row r="28" spans="1:50" x14ac:dyDescent="0.25">
      <c r="A28" s="225" t="s">
        <v>19</v>
      </c>
      <c r="C28" s="45">
        <f>'Tav2'!C28/'Tav2'!$E28*100</f>
        <v>82.841357958791505</v>
      </c>
      <c r="D28" s="45">
        <f>'Tav2'!D28/'Tav2'!$E28*100</f>
        <v>17.15775239315327</v>
      </c>
      <c r="E28" s="45">
        <f>'Tav2'!E28/'Tav2'!$E28*100</f>
        <v>100</v>
      </c>
      <c r="F28" s="30"/>
      <c r="G28" s="45">
        <f>'Tav2'!G28/'Tav2'!$I28*100</f>
        <v>82.831738965713214</v>
      </c>
      <c r="H28" s="45">
        <f>'Tav2'!H28/'Tav2'!$I28*100</f>
        <v>17.168261034286797</v>
      </c>
      <c r="I28" s="45">
        <f>'Tav2'!I28/'Tav2'!$I28*100</f>
        <v>100</v>
      </c>
      <c r="J28" s="30"/>
      <c r="K28" s="45">
        <f>'Tav2'!K28/'Tav2'!$M28*100</f>
        <v>83.451675119651398</v>
      </c>
      <c r="L28" s="45">
        <f>'Tav2'!L28/'Tav2'!$M28*100</f>
        <v>16.548324880348598</v>
      </c>
      <c r="M28" s="45">
        <f>'Tav2'!M28/'Tav2'!$M28*100</f>
        <v>100</v>
      </c>
      <c r="N28" s="30"/>
      <c r="O28" s="51">
        <f>'Tav2'!O28/'Tav2'!$Q28*100</f>
        <v>84.033108729518204</v>
      </c>
      <c r="P28" s="51">
        <f>'Tav2'!P28/'Tav2'!$Q28*100</f>
        <v>15.966891270481803</v>
      </c>
      <c r="Q28" s="51">
        <f>'Tav2'!Q28/'Tav2'!$Q28*100</f>
        <v>100</v>
      </c>
      <c r="R28" s="28"/>
      <c r="S28" s="45">
        <f>'Tav2'!S28/'Tav2'!$U28*100</f>
        <v>83.430592012495381</v>
      </c>
      <c r="T28" s="45">
        <f>'Tav2'!T28/'Tav2'!$U28*100</f>
        <v>16.569407987504608</v>
      </c>
      <c r="U28" s="45">
        <f>'Tav2'!U28/'Tav2'!$U28*100</f>
        <v>100</v>
      </c>
      <c r="V28" s="30"/>
      <c r="W28" s="45">
        <f>'Tav2'!W28/'Tav2'!$Y28*100</f>
        <v>89.123212480138676</v>
      </c>
      <c r="X28" s="45">
        <f>'Tav2'!X28/'Tav2'!$Y28*100</f>
        <v>10.876787519861333</v>
      </c>
      <c r="Y28" s="45">
        <f>'Tav2'!Y28/'Tav2'!$Y28*100</f>
        <v>100</v>
      </c>
      <c r="Z28" s="30"/>
      <c r="AA28" s="46">
        <f>'Tav2'!AA28/'Tav2'!AC28*100</f>
        <v>93.158524834292052</v>
      </c>
      <c r="AB28" s="46">
        <f>'Tav2'!AB28/'Tav2'!AC28*100</f>
        <v>6.841475165707946</v>
      </c>
      <c r="AC28" s="46">
        <f>'Tav2'!AC28/'Tav2'!AC28*100</f>
        <v>100</v>
      </c>
      <c r="AD28" s="30"/>
      <c r="AE28" s="256">
        <f>'Tav2'!AE28/'Tav2'!$AG28*100</f>
        <v>97.276575729068668</v>
      </c>
      <c r="AF28" s="46">
        <f>'Tav2'!AF28/'Tav2'!$AG28*100</f>
        <v>2.7234242709313263</v>
      </c>
      <c r="AG28" s="46">
        <f>'Tav2'!AG28/'Tav2'!$AG28*100</f>
        <v>100</v>
      </c>
      <c r="AH28" s="46"/>
      <c r="AI28" s="46">
        <f>'Tav2'!AI28/'Tav2'!$AK28*100</f>
        <v>95.900743331875816</v>
      </c>
      <c r="AJ28" s="46">
        <f>'Tav2'!AJ28/'Tav2'!$AK28*100</f>
        <v>4.0992566681241804</v>
      </c>
      <c r="AK28" s="46">
        <f>'Tav2'!AK28/'Tav2'!$AK28*100</f>
        <v>100</v>
      </c>
      <c r="AL28" s="46"/>
      <c r="AM28" s="256">
        <f>'Tav2'!AM28/'Tav2'!$AO28*100</f>
        <v>97.768933912204531</v>
      </c>
      <c r="AN28" s="256">
        <f>'Tav2'!AN28/'Tav2'!$AO28*100</f>
        <v>2.2310660877954658</v>
      </c>
      <c r="AO28" s="256">
        <f>'Tav2'!AO28/'Tav2'!$AO28*100</f>
        <v>100</v>
      </c>
      <c r="AP28" s="46"/>
      <c r="AQ28" s="46">
        <f t="shared" si="2"/>
        <v>1.8681905803287151</v>
      </c>
      <c r="AR28" s="46">
        <f t="shared" si="3"/>
        <v>-1.8681905803287147</v>
      </c>
      <c r="AS28" s="46">
        <f t="shared" si="4"/>
        <v>0</v>
      </c>
      <c r="AT28"/>
      <c r="AU28" s="46">
        <f t="shared" si="5"/>
        <v>14.927575953413026</v>
      </c>
      <c r="AV28" s="46">
        <f t="shared" si="6"/>
        <v>-14.926686305357805</v>
      </c>
      <c r="AW28" s="46">
        <f t="shared" si="7"/>
        <v>0</v>
      </c>
    </row>
    <row r="29" spans="1:50" x14ac:dyDescent="0.25">
      <c r="A29" s="225" t="s">
        <v>20</v>
      </c>
      <c r="C29" s="45">
        <f>'Tav2'!C29/'Tav2'!$E29*100</f>
        <v>86.263001485884104</v>
      </c>
      <c r="D29" s="45">
        <f>'Tav2'!D29/'Tav2'!$E29*100</f>
        <v>13.7369985141159</v>
      </c>
      <c r="E29" s="45">
        <f>'Tav2'!E29/'Tav2'!$E29*100</f>
        <v>100</v>
      </c>
      <c r="F29" s="30"/>
      <c r="G29" s="45">
        <f>'Tav2'!G29/'Tav2'!$I29*100</f>
        <v>85.94122319301033</v>
      </c>
      <c r="H29" s="45">
        <f>'Tav2'!H29/'Tav2'!$I29*100</f>
        <v>14.058776806989675</v>
      </c>
      <c r="I29" s="45">
        <f>'Tav2'!I29/'Tav2'!$I29*100</f>
        <v>100</v>
      </c>
      <c r="J29" s="30"/>
      <c r="K29" s="45">
        <f>'Tav2'!K29/'Tav2'!$M29*100</f>
        <v>86.752388816798401</v>
      </c>
      <c r="L29" s="45">
        <f>'Tav2'!L29/'Tav2'!$M29*100</f>
        <v>13.247611183201604</v>
      </c>
      <c r="M29" s="45">
        <f>'Tav2'!M29/'Tav2'!$M29*100</f>
        <v>100</v>
      </c>
      <c r="N29" s="30"/>
      <c r="O29" s="51">
        <f>'Tav2'!O29/'Tav2'!$Q29*100</f>
        <v>87.319234955683413</v>
      </c>
      <c r="P29" s="51">
        <f>'Tav2'!P29/'Tav2'!$Q29*100</f>
        <v>12.680765044316592</v>
      </c>
      <c r="Q29" s="51">
        <f>'Tav2'!Q29/'Tav2'!$Q29*100</f>
        <v>100</v>
      </c>
      <c r="R29" s="28"/>
      <c r="S29" s="45">
        <f>'Tav2'!S29/'Tav2'!$U29*100</f>
        <v>89.978536007697429</v>
      </c>
      <c r="T29" s="45">
        <f>'Tav2'!T29/'Tav2'!$U29*100</f>
        <v>10.021463992302568</v>
      </c>
      <c r="U29" s="45">
        <f>'Tav2'!U29/'Tav2'!$U29*100</f>
        <v>100</v>
      </c>
      <c r="V29" s="30"/>
      <c r="W29" s="45">
        <f>'Tav2'!W29/'Tav2'!$Y29*100</f>
        <v>86.738712336294526</v>
      </c>
      <c r="X29" s="45">
        <f>'Tav2'!X29/'Tav2'!$Y29*100</f>
        <v>13.261287663705467</v>
      </c>
      <c r="Y29" s="45">
        <f>'Tav2'!Y29/'Tav2'!$Y29*100</f>
        <v>100</v>
      </c>
      <c r="Z29" s="30"/>
      <c r="AA29" s="46">
        <f>'Tav2'!AA29/'Tav2'!AC29*100</f>
        <v>87.985399979722189</v>
      </c>
      <c r="AB29" s="46">
        <f>'Tav2'!AB29/'Tav2'!AC29*100</f>
        <v>12.014600020277806</v>
      </c>
      <c r="AC29" s="46">
        <f>'Tav2'!AC29/'Tav2'!AC29*100</f>
        <v>100</v>
      </c>
      <c r="AD29" s="30"/>
      <c r="AE29" s="256">
        <f>'Tav2'!AE29/'Tav2'!$AG29*100</f>
        <v>97.501784439685935</v>
      </c>
      <c r="AF29" s="46">
        <f>'Tav2'!AF29/'Tav2'!$AG29*100</f>
        <v>2.4982155603140614</v>
      </c>
      <c r="AG29" s="46">
        <f>'Tav2'!AG29/'Tav2'!$AG29*100</f>
        <v>100</v>
      </c>
      <c r="AH29" s="46"/>
      <c r="AI29" s="46">
        <f>'Tav2'!AI29/'Tav2'!$AK29*100</f>
        <v>96.123521681997374</v>
      </c>
      <c r="AJ29" s="46">
        <f>'Tav2'!AJ29/'Tav2'!$AK29*100</f>
        <v>3.8764783180026283</v>
      </c>
      <c r="AK29" s="46">
        <f>'Tav2'!AK29/'Tav2'!$AK29*100</f>
        <v>100</v>
      </c>
      <c r="AL29" s="46"/>
      <c r="AM29" s="256">
        <f>'Tav2'!AM29/'Tav2'!$AO29*100</f>
        <v>97.604466858789635</v>
      </c>
      <c r="AN29" s="256">
        <f>'Tav2'!AN29/'Tav2'!$AO29*100</f>
        <v>2.3955331412103749</v>
      </c>
      <c r="AO29" s="256">
        <f>'Tav2'!AO29/'Tav2'!$AO29*100</f>
        <v>100</v>
      </c>
      <c r="AP29" s="46"/>
      <c r="AQ29" s="46">
        <f t="shared" si="2"/>
        <v>1.480945176792261</v>
      </c>
      <c r="AR29" s="46">
        <f t="shared" si="3"/>
        <v>-1.4809451767922535</v>
      </c>
      <c r="AS29" s="46">
        <f t="shared" si="4"/>
        <v>0</v>
      </c>
      <c r="AT29"/>
      <c r="AU29" s="46">
        <f t="shared" si="5"/>
        <v>11.341465372905532</v>
      </c>
      <c r="AV29" s="46">
        <f t="shared" si="6"/>
        <v>-11.341465372905525</v>
      </c>
      <c r="AW29" s="46">
        <f t="shared" si="7"/>
        <v>0</v>
      </c>
    </row>
    <row r="30" spans="1:50" s="159" customFormat="1" x14ac:dyDescent="0.25">
      <c r="A30" s="225"/>
      <c r="C30" s="45"/>
      <c r="D30" s="45"/>
      <c r="E30" s="45"/>
      <c r="F30" s="30"/>
      <c r="G30" s="45"/>
      <c r="H30" s="45"/>
      <c r="I30" s="45"/>
      <c r="J30" s="30"/>
      <c r="K30" s="45"/>
      <c r="L30" s="45"/>
      <c r="M30" s="45"/>
      <c r="N30" s="30"/>
      <c r="O30" s="51"/>
      <c r="P30" s="51"/>
      <c r="Q30" s="51"/>
      <c r="R30" s="28"/>
      <c r="S30" s="45"/>
      <c r="T30" s="45"/>
      <c r="U30" s="45"/>
      <c r="V30" s="30"/>
      <c r="W30" s="45"/>
      <c r="X30" s="45"/>
      <c r="Y30" s="45"/>
      <c r="Z30" s="30"/>
      <c r="AA30" s="46"/>
      <c r="AB30" s="46"/>
      <c r="AC30" s="46"/>
      <c r="AD30" s="30"/>
      <c r="AE30" s="304"/>
      <c r="AF30"/>
      <c r="AG30"/>
      <c r="AH30" s="456"/>
      <c r="AI30"/>
      <c r="AJ30"/>
      <c r="AK30"/>
      <c r="AL30" s="456"/>
      <c r="AM30" s="304"/>
      <c r="AN30" s="304"/>
      <c r="AO30" s="304"/>
      <c r="AP30" s="456"/>
      <c r="AQ30"/>
      <c r="AR30"/>
      <c r="AS30"/>
      <c r="AT30"/>
      <c r="AU30" s="46"/>
      <c r="AV30" s="46"/>
      <c r="AW30" s="46"/>
      <c r="AX30" s="304"/>
    </row>
    <row r="31" spans="1:50" s="42" customFormat="1" x14ac:dyDescent="0.25">
      <c r="A31" s="146" t="s">
        <v>38</v>
      </c>
      <c r="C31" s="48">
        <f>'Tav2'!C31/'Tav2'!$E31*100</f>
        <v>75.609460670709552</v>
      </c>
      <c r="D31" s="48">
        <f>'Tav2'!D31/'Tav2'!$E31*100</f>
        <v>24.390539329290451</v>
      </c>
      <c r="E31" s="48">
        <f>'Tav2'!E31/'Tav2'!$E31*100</f>
        <v>100</v>
      </c>
      <c r="F31" s="67"/>
      <c r="G31" s="48">
        <f>'Tav2'!G31/'Tav2'!$I31*100</f>
        <v>74.968536361897293</v>
      </c>
      <c r="H31" s="48">
        <f>'Tav2'!H31/'Tav2'!$I31*100</f>
        <v>25.031463638102718</v>
      </c>
      <c r="I31" s="48">
        <f>'Tav2'!I31/'Tav2'!$I31*100</f>
        <v>100</v>
      </c>
      <c r="J31" s="67"/>
      <c r="K31" s="48">
        <f>'Tav2'!K31/'Tav2'!$M31*100</f>
        <v>75.283625478868217</v>
      </c>
      <c r="L31" s="48">
        <f>'Tav2'!L31/'Tav2'!$M31*100</f>
        <v>24.716374521131794</v>
      </c>
      <c r="M31" s="48">
        <f>'Tav2'!M31/'Tav2'!$M31*100</f>
        <v>100</v>
      </c>
      <c r="N31" s="67"/>
      <c r="O31" s="52">
        <f>'Tav2'!O31/'Tav2'!$Q31*100</f>
        <v>75.279935792041016</v>
      </c>
      <c r="P31" s="52">
        <f>'Tav2'!P31/'Tav2'!$Q31*100</f>
        <v>24.720064207958981</v>
      </c>
      <c r="Q31" s="52">
        <f>'Tav2'!Q31/'Tav2'!$Q31*100</f>
        <v>100</v>
      </c>
      <c r="R31" s="64"/>
      <c r="S31" s="48">
        <f>'Tav2'!S31/'Tav2'!$U31*100</f>
        <v>75.938914131406506</v>
      </c>
      <c r="T31" s="48">
        <f>'Tav2'!T31/'Tav2'!$U31*100</f>
        <v>24.061085868593494</v>
      </c>
      <c r="U31" s="48">
        <f>'Tav2'!U31/'Tav2'!$U31*100</f>
        <v>100</v>
      </c>
      <c r="V31" s="67"/>
      <c r="W31" s="48">
        <f>'Tav2'!W31/'Tav2'!$Y31*100</f>
        <v>77.748707804224352</v>
      </c>
      <c r="X31" s="48">
        <f>'Tav2'!X31/'Tav2'!$Y31*100</f>
        <v>22.251292195775637</v>
      </c>
      <c r="Y31" s="48">
        <f>'Tav2'!Y31/'Tav2'!$Y31*100</f>
        <v>100</v>
      </c>
      <c r="Z31" s="67"/>
      <c r="AA31" s="104">
        <f>'Tav2'!AA31/'Tav2'!AC31*100</f>
        <v>74.659314260755622</v>
      </c>
      <c r="AB31" s="104">
        <f>'Tav2'!AB31/'Tav2'!AC31*100</f>
        <v>25.340685739244378</v>
      </c>
      <c r="AC31" s="104">
        <f>'Tav2'!AC31/'Tav2'!AC31*100</f>
        <v>100</v>
      </c>
      <c r="AD31" s="67"/>
      <c r="AE31" s="112">
        <f>'Tav2'!AE31/'Tav2'!$AG31*100</f>
        <v>85.037215994883908</v>
      </c>
      <c r="AF31" s="104">
        <f>'Tav2'!AF31/'Tav2'!$AG31*100</f>
        <v>14.96278400511609</v>
      </c>
      <c r="AG31" s="104">
        <f>'Tav2'!AG31/'Tav2'!$AG31*100</f>
        <v>100</v>
      </c>
      <c r="AH31" s="104"/>
      <c r="AI31" s="104">
        <f>'Tav2'!AI31/'Tav2'!$AK31*100</f>
        <v>88.984697595336414</v>
      </c>
      <c r="AJ31" s="104">
        <f>'Tav2'!AJ31/'Tav2'!$AK31*100</f>
        <v>11.01530240466359</v>
      </c>
      <c r="AK31" s="104">
        <f>'Tav2'!AK31/'Tav2'!$AK31*100</f>
        <v>100</v>
      </c>
      <c r="AL31" s="104"/>
      <c r="AM31" s="112">
        <f>'Tav2'!AM31/'Tav2'!$AO31*100</f>
        <v>85.090540446060274</v>
      </c>
      <c r="AN31" s="112">
        <f>'Tav2'!AN31/'Tav2'!$AO31*100</f>
        <v>14.909459553939733</v>
      </c>
      <c r="AO31" s="112">
        <f>'Tav2'!AO31/'Tav2'!$AO31*100</f>
        <v>100</v>
      </c>
      <c r="AP31" s="104"/>
      <c r="AQ31" s="104">
        <f t="shared" si="2"/>
        <v>-3.8941571492761398</v>
      </c>
      <c r="AR31" s="104">
        <f t="shared" si="3"/>
        <v>3.8941571492761433</v>
      </c>
      <c r="AS31" s="104">
        <f t="shared" si="4"/>
        <v>0</v>
      </c>
      <c r="AT31"/>
      <c r="AU31" s="104">
        <f t="shared" si="5"/>
        <v>9.4810797753507217</v>
      </c>
      <c r="AV31" s="104">
        <f t="shared" si="6"/>
        <v>-9.4810797753507181</v>
      </c>
      <c r="AW31" s="104">
        <f t="shared" si="7"/>
        <v>0</v>
      </c>
      <c r="AX31" s="279"/>
    </row>
    <row r="32" spans="1:50" s="42" customFormat="1" x14ac:dyDescent="0.25">
      <c r="A32" s="146" t="s">
        <v>39</v>
      </c>
      <c r="C32" s="48">
        <f>'Tav2'!C32/'Tav2'!$E32*100</f>
        <v>85.928177223690668</v>
      </c>
      <c r="D32" s="48">
        <f>'Tav2'!D32/'Tav2'!$E32*100</f>
        <v>14.071822776309331</v>
      </c>
      <c r="E32" s="48">
        <f>'Tav2'!E32/'Tav2'!$E32*100</f>
        <v>100</v>
      </c>
      <c r="F32" s="67"/>
      <c r="G32" s="48">
        <f>'Tav2'!G32/'Tav2'!$I32*100</f>
        <v>85.583252278947725</v>
      </c>
      <c r="H32" s="48">
        <f>'Tav2'!H32/'Tav2'!$I32*100</f>
        <v>14.416747721052275</v>
      </c>
      <c r="I32" s="48">
        <f>'Tav2'!I32/'Tav2'!$I32*100</f>
        <v>100</v>
      </c>
      <c r="J32" s="67"/>
      <c r="K32" s="48">
        <f>'Tav2'!K32/'Tav2'!$M32*100</f>
        <v>86.226557279151436</v>
      </c>
      <c r="L32" s="48">
        <f>'Tav2'!L32/'Tav2'!$M32*100</f>
        <v>13.773442720848559</v>
      </c>
      <c r="M32" s="48">
        <f>'Tav2'!M32/'Tav2'!$M32*100</f>
        <v>100</v>
      </c>
      <c r="N32" s="67"/>
      <c r="O32" s="52">
        <f>'Tav2'!O32/'Tav2'!$Q32*100</f>
        <v>86.373676063931555</v>
      </c>
      <c r="P32" s="52">
        <f>'Tav2'!P32/'Tav2'!$Q32*100</f>
        <v>13.626323936068454</v>
      </c>
      <c r="Q32" s="52">
        <f>'Tav2'!Q32/'Tav2'!$Q32*100</f>
        <v>100</v>
      </c>
      <c r="R32" s="64"/>
      <c r="S32" s="48">
        <f>'Tav2'!S32/'Tav2'!$U32*100</f>
        <v>88.103981844439858</v>
      </c>
      <c r="T32" s="48">
        <f>'Tav2'!T32/'Tav2'!$U32*100</f>
        <v>11.896018155560139</v>
      </c>
      <c r="U32" s="48">
        <f>'Tav2'!U32/'Tav2'!$U32*100</f>
        <v>100</v>
      </c>
      <c r="V32" s="67"/>
      <c r="W32" s="48">
        <f>'Tav2'!W32/'Tav2'!$Y32*100</f>
        <v>93.055262479191583</v>
      </c>
      <c r="X32" s="48">
        <f>'Tav2'!X32/'Tav2'!$Y32*100</f>
        <v>6.9447375208084221</v>
      </c>
      <c r="Y32" s="48">
        <f>'Tav2'!Y32/'Tav2'!$Y32*100</f>
        <v>100</v>
      </c>
      <c r="Z32" s="67"/>
      <c r="AA32" s="104">
        <f>'Tav2'!AA32/'Tav2'!AC32*100</f>
        <v>96.089872934504001</v>
      </c>
      <c r="AB32" s="104">
        <f>'Tav2'!AB32/'Tav2'!AC32*100</f>
        <v>3.9101270654959919</v>
      </c>
      <c r="AC32" s="104">
        <f>'Tav2'!AC32/'Tav2'!AC32*100</f>
        <v>100</v>
      </c>
      <c r="AD32" s="67"/>
      <c r="AE32" s="112">
        <f>'Tav2'!AE32/'Tav2'!$AG32*100</f>
        <v>98.699287705171884</v>
      </c>
      <c r="AF32" s="104">
        <f>'Tav2'!AF32/'Tav2'!$AG32*100</f>
        <v>1.3007122948281202</v>
      </c>
      <c r="AG32" s="104">
        <f>'Tav2'!AG32/'Tav2'!$AG32*100</f>
        <v>100</v>
      </c>
      <c r="AH32" s="104"/>
      <c r="AI32" s="104">
        <f>'Tav2'!AI32/'Tav2'!$AK32*100</f>
        <v>98.534103299277149</v>
      </c>
      <c r="AJ32" s="104">
        <f>'Tav2'!AJ32/'Tav2'!$AK32*100</f>
        <v>1.4658967007228527</v>
      </c>
      <c r="AK32" s="104">
        <f>'Tav2'!AK32/'Tav2'!$AK32*100</f>
        <v>100</v>
      </c>
      <c r="AL32" s="104"/>
      <c r="AM32" s="112">
        <f>'Tav2'!AM32/'Tav2'!$AO32*100</f>
        <v>98.576928700229061</v>
      </c>
      <c r="AN32" s="112">
        <f>'Tav2'!AN32/'Tav2'!$AO32*100</f>
        <v>1.423071299770944</v>
      </c>
      <c r="AO32" s="112">
        <f>'Tav2'!AO32/'Tav2'!$AO32*100</f>
        <v>100</v>
      </c>
      <c r="AP32" s="104"/>
      <c r="AQ32" s="104">
        <f t="shared" si="2"/>
        <v>4.2825400951912229E-2</v>
      </c>
      <c r="AR32" s="104">
        <f t="shared" si="3"/>
        <v>-4.2825400951908676E-2</v>
      </c>
      <c r="AS32" s="104">
        <f t="shared" si="4"/>
        <v>0</v>
      </c>
      <c r="AT32"/>
      <c r="AU32" s="104">
        <f t="shared" si="5"/>
        <v>12.648751476538393</v>
      </c>
      <c r="AV32" s="104">
        <f t="shared" si="6"/>
        <v>-12.648751476538386</v>
      </c>
      <c r="AW32" s="104">
        <f t="shared" si="7"/>
        <v>0</v>
      </c>
      <c r="AX32" s="279"/>
    </row>
    <row r="33" spans="1:50" s="42" customFormat="1" x14ac:dyDescent="0.25">
      <c r="A33" s="146" t="s">
        <v>23</v>
      </c>
      <c r="C33" s="48">
        <f>'Tav2'!C33/'Tav2'!$E33*100</f>
        <v>72.202943803219227</v>
      </c>
      <c r="D33" s="48">
        <f>'Tav2'!D33/'Tav2'!$E33*100</f>
        <v>27.797056196780765</v>
      </c>
      <c r="E33" s="48">
        <f>'Tav2'!E33/'Tav2'!$E33*100</f>
        <v>100</v>
      </c>
      <c r="F33" s="67"/>
      <c r="G33" s="48">
        <f>'Tav2'!G33/'Tav2'!$I33*100</f>
        <v>75.664840488797253</v>
      </c>
      <c r="H33" s="48">
        <f>'Tav2'!H33/'Tav2'!$I33*100</f>
        <v>24.334700287932989</v>
      </c>
      <c r="I33" s="48">
        <f>'Tav2'!I33/'Tav2'!$I33*100</f>
        <v>100</v>
      </c>
      <c r="J33" s="67"/>
      <c r="K33" s="48">
        <f>'Tav2'!K33/'Tav2'!$M33*100</f>
        <v>76.323308688643053</v>
      </c>
      <c r="L33" s="48">
        <f>'Tav2'!L33/'Tav2'!$M33*100</f>
        <v>23.67669131135694</v>
      </c>
      <c r="M33" s="48">
        <f>'Tav2'!M33/'Tav2'!$M33*100</f>
        <v>100</v>
      </c>
      <c r="N33" s="67"/>
      <c r="O33" s="52">
        <f>'Tav2'!O33/'Tav2'!$Q33*100</f>
        <v>73.134225171972759</v>
      </c>
      <c r="P33" s="52">
        <f>'Tav2'!P33/'Tav2'!$Q33*100</f>
        <v>26.865774828027238</v>
      </c>
      <c r="Q33" s="52">
        <f>'Tav2'!Q33/'Tav2'!$Q33*100</f>
        <v>100</v>
      </c>
      <c r="R33" s="64"/>
      <c r="S33" s="48">
        <f>'Tav2'!S33/'Tav2'!$U33*100</f>
        <v>69.799710424710426</v>
      </c>
      <c r="T33" s="48">
        <f>'Tav2'!T33/'Tav2'!$U33*100</f>
        <v>30.200289575289574</v>
      </c>
      <c r="U33" s="48">
        <f>'Tav2'!U33/'Tav2'!$U33*100</f>
        <v>100</v>
      </c>
      <c r="V33" s="67"/>
      <c r="W33" s="48">
        <f>'Tav2'!W33/'Tav2'!$Y33*100</f>
        <v>73.475484586692758</v>
      </c>
      <c r="X33" s="48">
        <f>'Tav2'!X33/'Tav2'!$Y33*100</f>
        <v>26.524515413307242</v>
      </c>
      <c r="Y33" s="48">
        <f>'Tav2'!Y33/'Tav2'!$Y33*100</f>
        <v>100</v>
      </c>
      <c r="Z33" s="67"/>
      <c r="AA33" s="104">
        <f>'Tav2'!AA33/'Tav2'!AC33*100</f>
        <v>71.659266381967811</v>
      </c>
      <c r="AB33" s="104">
        <f>'Tav2'!AB33/'Tav2'!AC33*100</f>
        <v>28.340733618032182</v>
      </c>
      <c r="AC33" s="104">
        <f>'Tav2'!AC33/'Tav2'!AC33*100</f>
        <v>100</v>
      </c>
      <c r="AD33" s="67"/>
      <c r="AE33" s="112">
        <f>'Tav2'!AE33/'Tav2'!$AG33*100</f>
        <v>82.477802883238397</v>
      </c>
      <c r="AF33" s="104">
        <f>'Tav2'!AF33/'Tav2'!$AG33*100</f>
        <v>17.522197116761607</v>
      </c>
      <c r="AG33" s="104">
        <f>'Tav2'!AG33/'Tav2'!$AG33*100</f>
        <v>100</v>
      </c>
      <c r="AH33" s="104"/>
      <c r="AI33" s="104">
        <f>'Tav2'!AI33/'Tav2'!$AK33*100</f>
        <v>82.559638402946348</v>
      </c>
      <c r="AJ33" s="104">
        <f>'Tav2'!AJ33/'Tav2'!$AK33*100</f>
        <v>17.440361597053652</v>
      </c>
      <c r="AK33" s="104">
        <f>'Tav2'!AK33/'Tav2'!$AK33*100</f>
        <v>100</v>
      </c>
      <c r="AL33" s="104"/>
      <c r="AM33" s="112">
        <f>'Tav2'!AM33/'Tav2'!$AO33*100</f>
        <v>72.8829718410569</v>
      </c>
      <c r="AN33" s="112">
        <f>'Tav2'!AN33/'Tav2'!$AO33*100</f>
        <v>27.1170281589431</v>
      </c>
      <c r="AO33" s="112">
        <f>'Tav2'!AO33/'Tav2'!$AO33*100</f>
        <v>100</v>
      </c>
      <c r="AP33" s="104"/>
      <c r="AQ33" s="104">
        <f t="shared" si="2"/>
        <v>-9.6766665618894478</v>
      </c>
      <c r="AR33" s="104">
        <f t="shared" si="3"/>
        <v>9.6766665618894478</v>
      </c>
      <c r="AS33" s="104">
        <f t="shared" si="4"/>
        <v>0</v>
      </c>
      <c r="AT33"/>
      <c r="AU33" s="104">
        <f t="shared" si="5"/>
        <v>0.68002803783767263</v>
      </c>
      <c r="AV33" s="104">
        <f t="shared" si="6"/>
        <v>-0.68002803783766552</v>
      </c>
      <c r="AW33" s="104">
        <f t="shared" si="7"/>
        <v>0</v>
      </c>
      <c r="AX33" s="279"/>
    </row>
    <row r="34" spans="1:50" s="42" customFormat="1" x14ac:dyDescent="0.25">
      <c r="A34" s="146" t="s">
        <v>24</v>
      </c>
      <c r="C34" s="48">
        <f>'Tav2'!C34/'Tav2'!$E34*100</f>
        <v>87.372153967609407</v>
      </c>
      <c r="D34" s="48">
        <f>'Tav2'!D34/'Tav2'!$E34*100</f>
        <v>12.627846032390606</v>
      </c>
      <c r="E34" s="48">
        <f>'Tav2'!E34/'Tav2'!$E34*100</f>
        <v>100</v>
      </c>
      <c r="F34" s="67"/>
      <c r="G34" s="48">
        <f>'Tav2'!G34/'Tav2'!$I34*100</f>
        <v>87.528387464095857</v>
      </c>
      <c r="H34" s="48">
        <f>'Tav2'!H34/'Tav2'!$I34*100</f>
        <v>12.471292677153768</v>
      </c>
      <c r="I34" s="48">
        <f>'Tav2'!I34/'Tav2'!$I34*100</f>
        <v>100</v>
      </c>
      <c r="J34" s="67"/>
      <c r="K34" s="48">
        <f>'Tav2'!K34/'Tav2'!$M34*100</f>
        <v>88.096953396410669</v>
      </c>
      <c r="L34" s="48">
        <f>'Tav2'!L34/'Tav2'!$M34*100</f>
        <v>11.903046603589324</v>
      </c>
      <c r="M34" s="48">
        <f>'Tav2'!M34/'Tav2'!$M34*100</f>
        <v>100</v>
      </c>
      <c r="N34" s="67"/>
      <c r="O34" s="52">
        <f>'Tav2'!O34/'Tav2'!$Q34*100</f>
        <v>88.929528865295296</v>
      </c>
      <c r="P34" s="52">
        <f>'Tav2'!P34/'Tav2'!$Q34*100</f>
        <v>11.070471134704711</v>
      </c>
      <c r="Q34" s="52">
        <f>'Tav2'!Q34/'Tav2'!$Q34*100</f>
        <v>100</v>
      </c>
      <c r="R34" s="64"/>
      <c r="S34" s="48">
        <f>'Tav2'!S34/'Tav2'!$U34*100</f>
        <v>89.169394435351876</v>
      </c>
      <c r="T34" s="48">
        <f>'Tav2'!T34/'Tav2'!$U34*100</f>
        <v>10.830605564648117</v>
      </c>
      <c r="U34" s="48">
        <f>'Tav2'!U34/'Tav2'!$U34*100</f>
        <v>100</v>
      </c>
      <c r="V34" s="67"/>
      <c r="W34" s="48">
        <f>'Tav2'!W34/'Tav2'!$Y34*100</f>
        <v>93.337474763161993</v>
      </c>
      <c r="X34" s="48">
        <f>'Tav2'!X34/'Tav2'!$Y34*100</f>
        <v>6.6618781384272925</v>
      </c>
      <c r="Y34" s="48">
        <f>'Tav2'!Y34/'Tav2'!$Y34*100</f>
        <v>100</v>
      </c>
      <c r="Z34" s="67"/>
      <c r="AA34" s="104">
        <f>'Tav2'!AA34/'Tav2'!AC34*100</f>
        <v>96.031846328825992</v>
      </c>
      <c r="AB34" s="104">
        <f>'Tav2'!AB34/'Tav2'!AC34*100</f>
        <v>3.9681536711740177</v>
      </c>
      <c r="AC34" s="104">
        <f>'Tav2'!AC34/'Tav2'!AC34*100</f>
        <v>100</v>
      </c>
      <c r="AD34" s="67"/>
      <c r="AE34" s="112">
        <f>'Tav2'!AE34/'Tav2'!$AG34*100</f>
        <v>98.35829312613572</v>
      </c>
      <c r="AF34" s="104">
        <f>'Tav2'!AF34/'Tav2'!$AG34*100</f>
        <v>1.6417068738642773</v>
      </c>
      <c r="AG34" s="104">
        <f>'Tav2'!AG34/'Tav2'!$AG34*100</f>
        <v>100</v>
      </c>
      <c r="AH34" s="104"/>
      <c r="AI34" s="104">
        <f>'Tav2'!AI34/'Tav2'!$AK34*100</f>
        <v>98.48922753547032</v>
      </c>
      <c r="AJ34" s="104">
        <f>'Tav2'!AJ34/'Tav2'!$AK34*100</f>
        <v>1.5107724645296901</v>
      </c>
      <c r="AK34" s="104">
        <f>'Tav2'!AK34/'Tav2'!$AK34*100</f>
        <v>100</v>
      </c>
      <c r="AL34" s="104"/>
      <c r="AM34" s="112">
        <f>'Tav2'!AM34/'Tav2'!$AO34*100</f>
        <v>98.845435425276875</v>
      </c>
      <c r="AN34" s="112">
        <f>'Tav2'!AN34/'Tav2'!$AO34*100</f>
        <v>1.154564574723125</v>
      </c>
      <c r="AO34" s="112">
        <f>'Tav2'!AO34/'Tav2'!$AO34*100</f>
        <v>100</v>
      </c>
      <c r="AP34" s="104"/>
      <c r="AQ34" s="104">
        <f t="shared" si="2"/>
        <v>0.35620788980655504</v>
      </c>
      <c r="AR34" s="104">
        <f t="shared" si="3"/>
        <v>-0.35620788980656504</v>
      </c>
      <c r="AS34" s="104">
        <f t="shared" si="4"/>
        <v>0</v>
      </c>
      <c r="AT34"/>
      <c r="AU34" s="104">
        <f t="shared" si="5"/>
        <v>11.473281457667468</v>
      </c>
      <c r="AV34" s="104">
        <f t="shared" si="6"/>
        <v>-11.473281457667481</v>
      </c>
      <c r="AW34" s="104">
        <f t="shared" si="7"/>
        <v>0</v>
      </c>
      <c r="AX34" s="279"/>
    </row>
    <row r="35" spans="1:50" s="42" customFormat="1" x14ac:dyDescent="0.25">
      <c r="A35" s="146" t="s">
        <v>25</v>
      </c>
      <c r="C35" s="48">
        <f>'Tav2'!C35/'Tav2'!$E35*100</f>
        <v>83.50248341994201</v>
      </c>
      <c r="D35" s="48">
        <f>'Tav2'!D35/'Tav2'!$E35*100</f>
        <v>16.496798828629668</v>
      </c>
      <c r="E35" s="48">
        <f>'Tav2'!E35/'Tav2'!$E35*100</f>
        <v>100</v>
      </c>
      <c r="F35" s="67"/>
      <c r="G35" s="48">
        <f>'Tav2'!G35/'Tav2'!$I35*100</f>
        <v>83.430521566228194</v>
      </c>
      <c r="H35" s="48">
        <f>'Tav2'!H35/'Tav2'!$I35*100</f>
        <v>16.569478433771796</v>
      </c>
      <c r="I35" s="48">
        <f>'Tav2'!I35/'Tav2'!$I35*100</f>
        <v>100</v>
      </c>
      <c r="J35" s="67"/>
      <c r="K35" s="48">
        <f>'Tav2'!K35/'Tav2'!$M35*100</f>
        <v>84.095274241221858</v>
      </c>
      <c r="L35" s="48">
        <f>'Tav2'!L35/'Tav2'!$M35*100</f>
        <v>15.904725758778135</v>
      </c>
      <c r="M35" s="48">
        <f>'Tav2'!M35/'Tav2'!$M35*100</f>
        <v>100</v>
      </c>
      <c r="N35" s="67"/>
      <c r="O35" s="52">
        <f>'Tav2'!O35/'Tav2'!$Q35*100</f>
        <v>84.672139822500412</v>
      </c>
      <c r="P35" s="52">
        <f>'Tav2'!P35/'Tav2'!$Q35*100</f>
        <v>15.327860177499582</v>
      </c>
      <c r="Q35" s="52">
        <f>'Tav2'!Q35/'Tav2'!$Q35*100</f>
        <v>100</v>
      </c>
      <c r="R35" s="64"/>
      <c r="S35" s="48">
        <f>'Tav2'!S35/'Tav2'!$U35*100</f>
        <v>84.914776540061737</v>
      </c>
      <c r="T35" s="48">
        <f>'Tav2'!T35/'Tav2'!$U35*100</f>
        <v>15.085223459938263</v>
      </c>
      <c r="U35" s="48">
        <f>'Tav2'!U35/'Tav2'!$U35*100</f>
        <v>100</v>
      </c>
      <c r="V35" s="67"/>
      <c r="W35" s="48">
        <f>'Tav2'!W35/'Tav2'!$Y35*100</f>
        <v>88.6268753455211</v>
      </c>
      <c r="X35" s="48">
        <f>'Tav2'!X35/'Tav2'!$Y35*100</f>
        <v>11.373124654478907</v>
      </c>
      <c r="Y35" s="48">
        <f>'Tav2'!Y35/'Tav2'!$Y35*100</f>
        <v>100</v>
      </c>
      <c r="Z35" s="67"/>
      <c r="AA35" s="104">
        <f>'Tav2'!AA35/'Tav2'!AC35*100</f>
        <v>92.001813647698938</v>
      </c>
      <c r="AB35" s="104">
        <f>'Tav2'!AB35/'Tav2'!AC35*100</f>
        <v>7.9981863523010652</v>
      </c>
      <c r="AC35" s="104">
        <f>'Tav2'!AC35/'Tav2'!AC35*100</f>
        <v>100</v>
      </c>
      <c r="AD35" s="67"/>
      <c r="AE35" s="112">
        <f>'Tav2'!AE35/'Tav2'!$AG35*100</f>
        <v>97.332389881478861</v>
      </c>
      <c r="AF35" s="104">
        <f>'Tav2'!AF35/'Tav2'!$AG35*100</f>
        <v>2.6676101185211394</v>
      </c>
      <c r="AG35" s="104">
        <f>'Tav2'!AG35/'Tav2'!$AG35*100</f>
        <v>100</v>
      </c>
      <c r="AH35" s="104"/>
      <c r="AI35" s="104">
        <f>'Tav2'!AI35/'Tav2'!$AK35*100</f>
        <v>95.966185439666489</v>
      </c>
      <c r="AJ35" s="104">
        <f>'Tav2'!AJ35/'Tav2'!$AK35*100</f>
        <v>4.0338145603335134</v>
      </c>
      <c r="AK35" s="104">
        <f>'Tav2'!AK35/'Tav2'!$AK35*100</f>
        <v>100</v>
      </c>
      <c r="AL35" s="104"/>
      <c r="AM35" s="112">
        <f>'Tav2'!AM35/'Tav2'!$AO35*100</f>
        <v>97.727683411637159</v>
      </c>
      <c r="AN35" s="112">
        <f>'Tav2'!AN35/'Tav2'!$AO35*100</f>
        <v>2.2723165883628478</v>
      </c>
      <c r="AO35" s="112">
        <f>'Tav2'!AO35/'Tav2'!$AO35*100</f>
        <v>100</v>
      </c>
      <c r="AP35" s="104"/>
      <c r="AQ35" s="104">
        <f t="shared" si="2"/>
        <v>1.7614979719706696</v>
      </c>
      <c r="AR35" s="104">
        <f t="shared" si="3"/>
        <v>-1.7614979719706656</v>
      </c>
      <c r="AS35" s="104">
        <f t="shared" si="4"/>
        <v>0</v>
      </c>
      <c r="AT35"/>
      <c r="AU35" s="104">
        <f t="shared" si="5"/>
        <v>14.225199991695149</v>
      </c>
      <c r="AV35" s="104">
        <f t="shared" si="6"/>
        <v>-14.22448224026682</v>
      </c>
      <c r="AW35" s="104">
        <f t="shared" si="7"/>
        <v>0</v>
      </c>
      <c r="AX35" s="279"/>
    </row>
    <row r="36" spans="1:50" s="42" customFormat="1" x14ac:dyDescent="0.25">
      <c r="A36" s="146" t="s">
        <v>77</v>
      </c>
      <c r="C36" s="48">
        <f>'Tav2'!C36/'Tav2'!$E36*100</f>
        <v>80.607367743406456</v>
      </c>
      <c r="D36" s="48">
        <f>'Tav2'!D36/'Tav2'!$E36*100</f>
        <v>19.392548433172614</v>
      </c>
      <c r="E36" s="48">
        <f>'Tav2'!E36/'Tav2'!$E36*100</f>
        <v>100</v>
      </c>
      <c r="F36" s="67"/>
      <c r="G36" s="48">
        <f>'Tav2'!G36/'Tav2'!$I36*100</f>
        <v>81.369426233508477</v>
      </c>
      <c r="H36" s="48">
        <f>'Tav2'!H36/'Tav2'!$I36*100</f>
        <v>18.63035686204335</v>
      </c>
      <c r="I36" s="48">
        <f>'Tav2'!I36/'Tav2'!$I36*100</f>
        <v>100</v>
      </c>
      <c r="J36" s="67"/>
      <c r="K36" s="48">
        <f>'Tav2'!K36/'Tav2'!$M36*100</f>
        <v>81.854696657521373</v>
      </c>
      <c r="L36" s="48">
        <f>'Tav2'!L36/'Tav2'!$M36*100</f>
        <v>18.145303342478623</v>
      </c>
      <c r="M36" s="48">
        <f>'Tav2'!M36/'Tav2'!$M36*100</f>
        <v>100</v>
      </c>
      <c r="N36" s="67"/>
      <c r="O36" s="52">
        <f>'Tav2'!O36/'Tav2'!$Q36*100</f>
        <v>81.297041161176281</v>
      </c>
      <c r="P36" s="52">
        <f>'Tav2'!P36/'Tav2'!$Q36*100</f>
        <v>18.702958838823712</v>
      </c>
      <c r="Q36" s="52">
        <f>'Tav2'!Q36/'Tav2'!$Q36*100</f>
        <v>100</v>
      </c>
      <c r="R36" s="64"/>
      <c r="S36" s="48">
        <f>'Tav2'!S36/'Tav2'!$U36*100</f>
        <v>80.886426060364926</v>
      </c>
      <c r="T36" s="48">
        <f>'Tav2'!T36/'Tav2'!$U36*100</f>
        <v>19.113573939635074</v>
      </c>
      <c r="U36" s="48">
        <f>'Tav2'!U36/'Tav2'!$U36*100</f>
        <v>100</v>
      </c>
      <c r="V36" s="67"/>
      <c r="W36" s="48">
        <f>'Tav2'!W36/'Tav2'!$Y36*100</f>
        <v>84.60959207594037</v>
      </c>
      <c r="X36" s="48">
        <f>'Tav2'!X36/'Tav2'!$Y36*100</f>
        <v>15.390189654457393</v>
      </c>
      <c r="Y36" s="48">
        <f>'Tav2'!Y36/'Tav2'!$Y36*100</f>
        <v>100</v>
      </c>
      <c r="Z36" s="67"/>
      <c r="AA36" s="104">
        <f>'Tav2'!AA36/'Tav2'!AC36*100</f>
        <v>84.606331817455356</v>
      </c>
      <c r="AB36" s="104">
        <f>'Tav2'!AB36/'Tav2'!AC36*100</f>
        <v>15.393668182544641</v>
      </c>
      <c r="AC36" s="104">
        <f>'Tav2'!AC36/'Tav2'!AC36*100</f>
        <v>100</v>
      </c>
      <c r="AD36" s="67"/>
      <c r="AE36" s="112">
        <f>'Tav2'!AE36/'Tav2'!$AG36*100</f>
        <v>91.370622571937815</v>
      </c>
      <c r="AF36" s="104">
        <f>'Tav2'!AF36/'Tav2'!$AG36*100</f>
        <v>8.629377428062174</v>
      </c>
      <c r="AG36" s="104">
        <f>'Tav2'!AG36/'Tav2'!$AG36*100</f>
        <v>100</v>
      </c>
      <c r="AH36" s="104"/>
      <c r="AI36" s="104">
        <f>'Tav2'!AI36/'Tav2'!$AK36*100</f>
        <v>91.984476048553944</v>
      </c>
      <c r="AJ36" s="104">
        <f>'Tav2'!AJ36/'Tav2'!$AK36*100</f>
        <v>8.0155239514460579</v>
      </c>
      <c r="AK36" s="104">
        <f>'Tav2'!AK36/'Tav2'!$AK36*100</f>
        <v>100</v>
      </c>
      <c r="AL36" s="104"/>
      <c r="AM36" s="112">
        <f>'Tav2'!AM36/'Tav2'!$AO36*100</f>
        <v>88.125876756451746</v>
      </c>
      <c r="AN36" s="112">
        <f>'Tav2'!AN36/'Tav2'!$AO36*100</f>
        <v>11.874123243548249</v>
      </c>
      <c r="AO36" s="112">
        <f>'Tav2'!AO36/'Tav2'!$AO36*100</f>
        <v>100</v>
      </c>
      <c r="AP36" s="104"/>
      <c r="AQ36" s="104">
        <f t="shared" si="2"/>
        <v>-3.8585992921021983</v>
      </c>
      <c r="AR36" s="104">
        <f t="shared" si="3"/>
        <v>3.8585992921021912</v>
      </c>
      <c r="AS36" s="104">
        <f t="shared" si="4"/>
        <v>0</v>
      </c>
      <c r="AT36"/>
      <c r="AU36" s="104">
        <f t="shared" si="5"/>
        <v>7.5185090130452892</v>
      </c>
      <c r="AV36" s="104">
        <f t="shared" si="6"/>
        <v>-7.5184251896243648</v>
      </c>
      <c r="AW36" s="104">
        <f t="shared" si="7"/>
        <v>0</v>
      </c>
      <c r="AX36" s="279"/>
    </row>
    <row r="37" spans="1:50" s="252" customFormat="1" x14ac:dyDescent="0.25">
      <c r="A37" s="80"/>
      <c r="B37" s="80"/>
      <c r="C37" s="81"/>
      <c r="D37" s="81"/>
      <c r="E37" s="81"/>
      <c r="F37" s="82"/>
      <c r="G37" s="81"/>
      <c r="H37" s="81"/>
      <c r="I37" s="81"/>
      <c r="J37" s="82"/>
      <c r="K37" s="81"/>
      <c r="L37" s="81"/>
      <c r="M37" s="81"/>
      <c r="N37" s="82"/>
      <c r="O37" s="81"/>
      <c r="P37" s="81"/>
      <c r="Q37" s="81"/>
      <c r="R37" s="81"/>
      <c r="S37" s="81"/>
      <c r="T37" s="81"/>
      <c r="U37" s="81"/>
      <c r="V37" s="82"/>
      <c r="W37" s="81"/>
      <c r="X37" s="81"/>
      <c r="Y37" s="81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3"/>
      <c r="AV37" s="83"/>
      <c r="AW37" s="83"/>
    </row>
    <row r="38" spans="1:50" ht="6" customHeight="1" x14ac:dyDescent="0.25">
      <c r="O38" s="7"/>
      <c r="Q38" s="7"/>
    </row>
    <row r="39" spans="1:50" customFormat="1" x14ac:dyDescent="0.25">
      <c r="A39" s="50" t="s">
        <v>531</v>
      </c>
      <c r="AE39" s="304"/>
      <c r="AF39" s="387"/>
      <c r="AG39" s="387"/>
      <c r="AH39" s="456"/>
      <c r="AI39" s="456"/>
      <c r="AJ39" s="456"/>
      <c r="AK39" s="456"/>
      <c r="AL39" s="456"/>
      <c r="AM39" s="304"/>
      <c r="AN39" s="304"/>
      <c r="AO39" s="304"/>
      <c r="AP39" s="456"/>
      <c r="AQ39" s="304"/>
      <c r="AR39" s="304"/>
      <c r="AS39" s="304"/>
      <c r="AT39" s="304"/>
      <c r="AU39" s="304"/>
      <c r="AV39" s="304"/>
      <c r="AW39" s="304"/>
      <c r="AX39" s="304"/>
    </row>
    <row r="40" spans="1:50" customFormat="1" x14ac:dyDescent="0.25">
      <c r="AE40" s="304"/>
      <c r="AF40" s="387"/>
      <c r="AG40" s="387"/>
      <c r="AH40" s="456"/>
      <c r="AI40" s="456"/>
      <c r="AJ40" s="456"/>
      <c r="AK40" s="456"/>
      <c r="AL40" s="456"/>
      <c r="AM40" s="304"/>
      <c r="AN40" s="304"/>
      <c r="AO40" s="304"/>
      <c r="AP40" s="456"/>
      <c r="AQ40" s="304"/>
      <c r="AR40" s="304"/>
      <c r="AS40" s="304"/>
      <c r="AT40" s="304"/>
      <c r="AU40" s="304"/>
      <c r="AV40" s="304"/>
      <c r="AW40" s="304"/>
      <c r="AX40" s="304"/>
    </row>
  </sheetData>
  <mergeCells count="14">
    <mergeCell ref="AQ4:AS5"/>
    <mergeCell ref="AU4:AW5"/>
    <mergeCell ref="A4:A6"/>
    <mergeCell ref="C5:E5"/>
    <mergeCell ref="G5:I5"/>
    <mergeCell ref="K5:M5"/>
    <mergeCell ref="O5:Q5"/>
    <mergeCell ref="S5:U5"/>
    <mergeCell ref="W5:Y5"/>
    <mergeCell ref="AA5:AC5"/>
    <mergeCell ref="AE5:AG5"/>
    <mergeCell ref="AI5:AK5"/>
    <mergeCell ref="AM5:AO5"/>
    <mergeCell ref="C4:AO4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zoomScale="96" zoomScaleNormal="96" workbookViewId="0"/>
  </sheetViews>
  <sheetFormatPr defaultColWidth="8.85546875" defaultRowHeight="15" x14ac:dyDescent="0.25"/>
  <cols>
    <col min="1" max="1" width="26.42578125" style="27" customWidth="1"/>
    <col min="2" max="2" width="0.85546875" style="27" customWidth="1"/>
    <col min="3" max="4" width="9.42578125" style="27" bestFit="1" customWidth="1"/>
    <col min="5" max="5" width="10.85546875" style="27" customWidth="1"/>
    <col min="6" max="6" width="0.85546875" style="27" customWidth="1"/>
    <col min="7" max="9" width="9.42578125" style="27" bestFit="1" customWidth="1"/>
    <col min="10" max="10" width="0.85546875" style="27" customWidth="1"/>
    <col min="11" max="12" width="9.42578125" style="27" bestFit="1" customWidth="1"/>
    <col min="13" max="13" width="8.85546875" style="27" customWidth="1"/>
    <col min="14" max="14" width="0.85546875" style="27" customWidth="1"/>
    <col min="15" max="17" width="9.42578125" style="27" bestFit="1" customWidth="1"/>
    <col min="18" max="18" width="0.85546875" style="27" customWidth="1"/>
    <col min="19" max="21" width="9.42578125" style="27" bestFit="1" customWidth="1"/>
    <col min="22" max="22" width="0.85546875" style="27" customWidth="1"/>
    <col min="23" max="24" width="12.85546875" style="27" customWidth="1"/>
    <col min="25" max="25" width="9.42578125" style="27" bestFit="1" customWidth="1"/>
    <col min="26" max="26" width="0.85546875" style="27" customWidth="1"/>
    <col min="27" max="29" width="9.42578125" style="27" customWidth="1"/>
    <col min="30" max="30" width="0.85546875" style="27" customWidth="1"/>
    <col min="31" max="31" width="10.5703125" style="419" customWidth="1"/>
    <col min="32" max="32" width="7.7109375" style="419" customWidth="1"/>
    <col min="33" max="33" width="7.42578125" style="419" customWidth="1"/>
    <col min="34" max="34" width="0.85546875" style="419" customWidth="1"/>
    <col min="35" max="35" width="10.5703125" style="456" customWidth="1"/>
    <col min="36" max="36" width="8.28515625" style="456" customWidth="1"/>
    <col min="37" max="37" width="6.42578125" style="456" bestFit="1" customWidth="1"/>
    <col min="38" max="38" width="1.28515625" style="456" customWidth="1"/>
    <col min="39" max="39" width="10.5703125" style="456" customWidth="1"/>
    <col min="40" max="41" width="6.7109375" style="456" customWidth="1"/>
    <col min="42" max="42" width="1.42578125" style="456" customWidth="1"/>
    <col min="43" max="43" width="9.7109375" style="129" customWidth="1"/>
    <col min="44" max="44" width="7.85546875" style="129" customWidth="1"/>
    <col min="45" max="45" width="6.5703125" style="129" bestFit="1" customWidth="1"/>
    <col min="46" max="46" width="0.85546875" style="129" customWidth="1"/>
    <col min="47" max="16384" width="8.85546875" style="27"/>
  </cols>
  <sheetData>
    <row r="1" spans="1:49" x14ac:dyDescent="0.25">
      <c r="A1" s="27" t="s">
        <v>331</v>
      </c>
    </row>
    <row r="2" spans="1:49" x14ac:dyDescent="0.25">
      <c r="A2" s="11" t="s">
        <v>348</v>
      </c>
    </row>
    <row r="3" spans="1:49" x14ac:dyDescent="0.25">
      <c r="A3" s="3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1"/>
      <c r="AR3" s="1"/>
      <c r="AS3" s="1"/>
      <c r="AT3" s="1"/>
      <c r="AU3" s="1"/>
      <c r="AV3" s="1"/>
      <c r="AW3" s="1"/>
    </row>
    <row r="4" spans="1:49" ht="15" customHeight="1" x14ac:dyDescent="0.25">
      <c r="A4" s="676" t="s">
        <v>42</v>
      </c>
      <c r="B4" s="19"/>
      <c r="C4" s="679" t="s">
        <v>28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463"/>
      <c r="AI4" s="463"/>
      <c r="AJ4" s="463"/>
      <c r="AK4" s="463"/>
      <c r="AL4" s="463"/>
      <c r="AM4" s="463"/>
      <c r="AN4" s="463"/>
      <c r="AO4" s="463"/>
      <c r="AP4" s="464"/>
      <c r="AQ4" s="677" t="s">
        <v>391</v>
      </c>
      <c r="AR4" s="676"/>
      <c r="AS4" s="676"/>
      <c r="AT4" s="2"/>
      <c r="AU4" s="677" t="s">
        <v>392</v>
      </c>
      <c r="AV4" s="676"/>
      <c r="AW4" s="676"/>
    </row>
    <row r="5" spans="1:49" x14ac:dyDescent="0.25">
      <c r="A5" s="677"/>
      <c r="B5" s="6"/>
      <c r="C5" s="679" t="s">
        <v>33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463"/>
      <c r="AI5" s="466"/>
      <c r="AJ5" s="466"/>
      <c r="AK5" s="466"/>
      <c r="AL5" s="463"/>
      <c r="AM5" s="463"/>
      <c r="AN5" s="463"/>
      <c r="AO5" s="463"/>
      <c r="AP5" s="468"/>
      <c r="AQ5" s="677"/>
      <c r="AR5" s="677"/>
      <c r="AS5" s="677"/>
      <c r="AT5" s="119"/>
      <c r="AU5" s="677"/>
      <c r="AV5" s="677"/>
      <c r="AW5" s="677"/>
    </row>
    <row r="6" spans="1:49" x14ac:dyDescent="0.25">
      <c r="A6" s="677"/>
      <c r="B6" s="2"/>
      <c r="C6" s="689">
        <v>2013</v>
      </c>
      <c r="D6" s="689"/>
      <c r="E6" s="689"/>
      <c r="G6" s="690">
        <v>2014</v>
      </c>
      <c r="H6" s="690"/>
      <c r="I6" s="690"/>
      <c r="K6" s="689">
        <v>2015</v>
      </c>
      <c r="L6" s="689"/>
      <c r="M6" s="689"/>
      <c r="O6" s="689">
        <v>2016</v>
      </c>
      <c r="P6" s="689"/>
      <c r="Q6" s="689"/>
      <c r="S6" s="689">
        <v>2017</v>
      </c>
      <c r="T6" s="689"/>
      <c r="U6" s="689"/>
      <c r="W6" s="689">
        <v>2018</v>
      </c>
      <c r="X6" s="689"/>
      <c r="Y6" s="689"/>
      <c r="Z6" s="110"/>
      <c r="AA6" s="689">
        <v>2019</v>
      </c>
      <c r="AB6" s="689"/>
      <c r="AC6" s="689"/>
      <c r="AD6" s="689"/>
      <c r="AE6" s="689">
        <v>2020</v>
      </c>
      <c r="AF6" s="689"/>
      <c r="AG6" s="689"/>
      <c r="AH6" s="442"/>
      <c r="AI6" s="689">
        <v>2021</v>
      </c>
      <c r="AJ6" s="689"/>
      <c r="AK6" s="689"/>
      <c r="AL6" s="466"/>
      <c r="AM6" s="689">
        <v>2022</v>
      </c>
      <c r="AN6" s="689"/>
      <c r="AO6" s="689"/>
      <c r="AP6" s="466"/>
      <c r="AQ6" s="678"/>
      <c r="AR6" s="678"/>
      <c r="AS6" s="678"/>
      <c r="AT6" s="118"/>
      <c r="AU6" s="678"/>
      <c r="AV6" s="678"/>
      <c r="AW6" s="678"/>
    </row>
    <row r="7" spans="1:49" ht="94.5" customHeight="1" x14ac:dyDescent="0.25">
      <c r="A7" s="678"/>
      <c r="B7" s="1"/>
      <c r="C7" s="94" t="s">
        <v>41</v>
      </c>
      <c r="D7" s="93" t="s">
        <v>2</v>
      </c>
      <c r="E7" s="93" t="s">
        <v>66</v>
      </c>
      <c r="F7" s="93"/>
      <c r="G7" s="94" t="s">
        <v>41</v>
      </c>
      <c r="H7" s="93" t="s">
        <v>2</v>
      </c>
      <c r="I7" s="93" t="s">
        <v>66</v>
      </c>
      <c r="J7" s="93"/>
      <c r="K7" s="94" t="s">
        <v>41</v>
      </c>
      <c r="L7" s="93" t="s">
        <v>2</v>
      </c>
      <c r="M7" s="93" t="s">
        <v>0</v>
      </c>
      <c r="N7" s="93"/>
      <c r="O7" s="94" t="s">
        <v>41</v>
      </c>
      <c r="P7" s="93" t="s">
        <v>2</v>
      </c>
      <c r="Q7" s="93" t="s">
        <v>0</v>
      </c>
      <c r="R7" s="93"/>
      <c r="S7" s="94" t="s">
        <v>41</v>
      </c>
      <c r="T7" s="94" t="s">
        <v>2</v>
      </c>
      <c r="U7" s="93" t="s">
        <v>0</v>
      </c>
      <c r="V7" s="93"/>
      <c r="W7" s="94" t="s">
        <v>41</v>
      </c>
      <c r="X7" s="93" t="s">
        <v>2</v>
      </c>
      <c r="Y7" s="443" t="s">
        <v>66</v>
      </c>
      <c r="Z7" s="443"/>
      <c r="AA7" s="440" t="s">
        <v>41</v>
      </c>
      <c r="AB7" s="443" t="s">
        <v>2</v>
      </c>
      <c r="AC7" s="443" t="s">
        <v>0</v>
      </c>
      <c r="AD7" s="325"/>
      <c r="AE7" s="440" t="s">
        <v>41</v>
      </c>
      <c r="AF7" s="443" t="s">
        <v>2</v>
      </c>
      <c r="AG7" s="443" t="s">
        <v>0</v>
      </c>
      <c r="AH7" s="443"/>
      <c r="AI7" s="465" t="s">
        <v>41</v>
      </c>
      <c r="AJ7" s="467" t="s">
        <v>2</v>
      </c>
      <c r="AK7" s="467" t="s">
        <v>0</v>
      </c>
      <c r="AL7" s="467"/>
      <c r="AM7" s="465" t="s">
        <v>41</v>
      </c>
      <c r="AN7" s="467" t="s">
        <v>2</v>
      </c>
      <c r="AO7" s="467" t="s">
        <v>0</v>
      </c>
      <c r="AP7" s="467"/>
      <c r="AQ7" s="116" t="s">
        <v>41</v>
      </c>
      <c r="AR7" s="120" t="s">
        <v>2</v>
      </c>
      <c r="AS7" s="120" t="s">
        <v>0</v>
      </c>
      <c r="AT7" s="2"/>
      <c r="AU7" s="94" t="s">
        <v>41</v>
      </c>
      <c r="AV7" s="93" t="s">
        <v>2</v>
      </c>
      <c r="AW7" s="93" t="s">
        <v>0</v>
      </c>
    </row>
    <row r="8" spans="1:49" x14ac:dyDescent="0.25">
      <c r="Q8" s="7"/>
      <c r="Z8"/>
    </row>
    <row r="9" spans="1:49" x14ac:dyDescent="0.25">
      <c r="A9" s="27" t="s">
        <v>37</v>
      </c>
      <c r="C9" s="8">
        <f>'Tav48'!C9/'Tav48'!C$37*100</f>
        <v>3.5058027153565821</v>
      </c>
      <c r="D9" s="8">
        <f>'Tav48'!D9/'Tav48'!D$37*100</f>
        <v>2.6110664169407549</v>
      </c>
      <c r="E9" s="8">
        <f>'Tav48'!E9/'Tav48'!E$37*100</f>
        <v>3.1495829338269652</v>
      </c>
      <c r="F9" s="8" t="e">
        <f>'Tav48'!F9/'Tav48'!F$37*100</f>
        <v>#DIV/0!</v>
      </c>
      <c r="G9" s="8">
        <f>'Tav48'!G9/'Tav48'!G$37*100</f>
        <v>4.3802004400381973</v>
      </c>
      <c r="H9" s="8">
        <f>'Tav48'!H9/'Tav48'!H$37*100</f>
        <v>3.4240719977777818</v>
      </c>
      <c r="I9" s="8">
        <f>'Tav48'!I9/'Tav48'!I$37*100</f>
        <v>3.9916730266657479</v>
      </c>
      <c r="J9" s="8" t="e">
        <f>'Tav48'!J9/'Tav48'!J$37*100</f>
        <v>#DIV/0!</v>
      </c>
      <c r="K9" s="8">
        <f>'Tav48'!K9/'Tav48'!K$37*100</f>
        <v>4.1625171809797825</v>
      </c>
      <c r="L9" s="8">
        <f>'Tav48'!L9/'Tav48'!L$37*100</f>
        <v>4.5765803698323531</v>
      </c>
      <c r="M9" s="8">
        <f>'Tav48'!M9/'Tav48'!M$37*100</f>
        <v>4.3295688185324543</v>
      </c>
      <c r="N9" s="8" t="e">
        <f>'Tav48'!N9/'Tav48'!N$37*100</f>
        <v>#DIV/0!</v>
      </c>
      <c r="O9" s="8">
        <f>'Tav48'!O9/'Tav48'!O$37*100</f>
        <v>3.1718831295913548</v>
      </c>
      <c r="P9" s="8">
        <f>'Tav48'!P9/'Tav48'!P$37*100</f>
        <v>2.8938766324666658</v>
      </c>
      <c r="Q9" s="8">
        <f>'Tav48'!Q9/'Tav48'!Q$37*100</f>
        <v>3.0629120145110997</v>
      </c>
      <c r="R9" s="8" t="e">
        <f>'Tav48'!R9/'Tav48'!R$37*100</f>
        <v>#DIV/0!</v>
      </c>
      <c r="S9" s="8">
        <f>'Tav48'!S9/'Tav48'!S$37*100</f>
        <v>3.3794618422257861</v>
      </c>
      <c r="T9" s="8">
        <f>'Tav48'!T9/'Tav48'!T$37*100</f>
        <v>2.1146203065902487</v>
      </c>
      <c r="U9" s="8">
        <f>'Tav48'!U9/'Tav48'!U$37*100</f>
        <v>2.8325836297028015</v>
      </c>
      <c r="V9" s="8" t="e">
        <f>'Tav48'!V9/'Tav48'!V$37*100</f>
        <v>#DIV/0!</v>
      </c>
      <c r="W9" s="8">
        <f>'Tav48'!W9/'Tav48'!W$37*100</f>
        <v>3.2294273422341369</v>
      </c>
      <c r="X9" s="8">
        <f>'Tav48'!X9/'Tav48'!X$37*100</f>
        <v>1.4629033780896887</v>
      </c>
      <c r="Y9" s="8">
        <f>'Tav48'!Y9/'Tav48'!Y$37*100</f>
        <v>2.5617483107217889</v>
      </c>
      <c r="Z9"/>
      <c r="AA9" s="8">
        <f>'Tav48'!AA9/'Tav48'!AA$37*100</f>
        <v>2.9775430523995441</v>
      </c>
      <c r="AB9" s="8">
        <f>'Tav48'!AB9/'Tav48'!AB$37*100</f>
        <v>0.99819645185625572</v>
      </c>
      <c r="AC9" s="8">
        <f>'Tav48'!AC9/'Tav48'!AC$37*100</f>
        <v>2.2612424810568736</v>
      </c>
      <c r="AE9" s="334">
        <f>'Tav48'!AE9/'Tav48'!AE$37*100</f>
        <v>4.1819729059743223</v>
      </c>
      <c r="AF9" s="334">
        <f>'Tav48'!AF9/'Tav48'!AF$37*100</f>
        <v>0.9044303313183869</v>
      </c>
      <c r="AG9" s="334">
        <f>'Tav48'!AG9/'Tav48'!AG$37*100</f>
        <v>3.3405621164619821</v>
      </c>
      <c r="AH9" s="334"/>
      <c r="AI9" s="334">
        <f>'Tav48'!AI9/'Tav48'!AI$37*100</f>
        <v>3.378479236533352</v>
      </c>
      <c r="AJ9" s="334">
        <f>'Tav48'!AJ9/'Tav48'!AJ$37*100</f>
        <v>0.37913275081873654</v>
      </c>
      <c r="AK9" s="334">
        <f>'Tav48'!AK9/'Tav48'!AK$37*100</f>
        <v>2.5745992781361196</v>
      </c>
      <c r="AL9" s="334"/>
      <c r="AM9" s="334">
        <f>'Tav48'!AM9/'Tav48'!AM$37*100</f>
        <v>2.8699300343143808</v>
      </c>
      <c r="AN9" s="334">
        <f>'Tav48'!AN9/'Tav48'!AN$37*100</f>
        <v>0.70114038075328555</v>
      </c>
      <c r="AO9" s="334">
        <f>'Tav48'!AO9/'Tav48'!AO$37*100</f>
        <v>2.1075620399384039</v>
      </c>
      <c r="AP9" s="334"/>
      <c r="AQ9" s="334">
        <f>AM9-AI9</f>
        <v>-0.50854920221897126</v>
      </c>
      <c r="AR9" s="334">
        <f t="shared" ref="AR9:AS9" si="0">AN9-AJ9</f>
        <v>0.32200762993454901</v>
      </c>
      <c r="AS9" s="334">
        <f t="shared" si="0"/>
        <v>-0.4670372381977157</v>
      </c>
      <c r="AT9"/>
      <c r="AU9" s="334">
        <f>AM9-C9</f>
        <v>-0.63587268104220129</v>
      </c>
      <c r="AV9" s="334">
        <f t="shared" ref="AV9:AW9" si="1">AN9-D9</f>
        <v>-1.9099260361874695</v>
      </c>
      <c r="AW9" s="334">
        <f t="shared" si="1"/>
        <v>-1.0420208938885613</v>
      </c>
    </row>
    <row r="10" spans="1:49" x14ac:dyDescent="0.25">
      <c r="A10" s="249" t="s">
        <v>82</v>
      </c>
      <c r="C10" s="8">
        <f>'Tav48'!C10/'Tav48'!C$37*100</f>
        <v>8.7430957540395954E-2</v>
      </c>
      <c r="D10" s="8">
        <f>'Tav48'!D10/'Tav48'!D$37*100</f>
        <v>3.2973655522154227E-2</v>
      </c>
      <c r="E10" s="8">
        <f>'Tav48'!E10/'Tav48'!E$37*100</f>
        <v>6.5749968111469423E-2</v>
      </c>
      <c r="F10" s="8" t="e">
        <f>'Tav48'!F10/'Tav48'!F$37*100</f>
        <v>#DIV/0!</v>
      </c>
      <c r="G10" s="8">
        <f>'Tav48'!G10/'Tav48'!G$37*100</f>
        <v>0.15753484146225974</v>
      </c>
      <c r="H10" s="8">
        <f>'Tav48'!H10/'Tav48'!H$37*100</f>
        <v>4.3314921989502764E-2</v>
      </c>
      <c r="I10" s="8">
        <f>'Tav48'!I10/'Tav48'!I$37*100</f>
        <v>0.11112117225103493</v>
      </c>
      <c r="J10" s="8" t="e">
        <f>'Tav48'!J10/'Tav48'!J$37*100</f>
        <v>#DIV/0!</v>
      </c>
      <c r="K10" s="8">
        <f>'Tav48'!K10/'Tav48'!K$37*100</f>
        <v>6.9475431115234548E-2</v>
      </c>
      <c r="L10" s="8">
        <f>'Tav48'!L10/'Tav48'!L$37*100</f>
        <v>8.1443695155762802E-2</v>
      </c>
      <c r="M10" s="8">
        <f>'Tav48'!M10/'Tav48'!M$37*100</f>
        <v>7.4303964924707935E-2</v>
      </c>
      <c r="N10" s="8" t="e">
        <f>'Tav48'!N10/'Tav48'!N$37*100</f>
        <v>#DIV/0!</v>
      </c>
      <c r="O10" s="8">
        <f>'Tav48'!O10/'Tav48'!O$37*100</f>
        <v>0.12712990321261561</v>
      </c>
      <c r="P10" s="8">
        <f>'Tav48'!P10/'Tav48'!P$37*100</f>
        <v>2.3447188066894095E-2</v>
      </c>
      <c r="Q10" s="8">
        <f>'Tav48'!Q10/'Tav48'!Q$37*100</f>
        <v>8.6489050567685521E-2</v>
      </c>
      <c r="R10" s="8" t="e">
        <f>'Tav48'!R10/'Tav48'!R$37*100</f>
        <v>#DIV/0!</v>
      </c>
      <c r="S10" s="8">
        <f>'Tav48'!S10/'Tav48'!S$37*100</f>
        <v>8.3717392511941185E-2</v>
      </c>
      <c r="T10" s="8">
        <f>'Tav48'!T10/'Tav48'!T$37*100</f>
        <v>2.0607656314224097E-2</v>
      </c>
      <c r="U10" s="8">
        <f>'Tav48'!U10/'Tav48'!U$37*100</f>
        <v>5.6430701845775727E-2</v>
      </c>
      <c r="V10" s="8" t="e">
        <f>'Tav48'!V10/'Tav48'!V$37*100</f>
        <v>#DIV/0!</v>
      </c>
      <c r="W10" s="8">
        <f>'Tav48'!W10/'Tav48'!W$37*100</f>
        <v>9.4120327536725418E-2</v>
      </c>
      <c r="X10" s="8">
        <f>'Tav48'!X10/'Tav48'!X$37*100</f>
        <v>3.6210479655685362E-3</v>
      </c>
      <c r="Y10" s="8">
        <f>'Tav48'!Y10/'Tav48'!Y$37*100</f>
        <v>5.9915044189978922E-2</v>
      </c>
      <c r="Z10"/>
      <c r="AA10" s="8">
        <f>'Tav48'!AA10/'Tav48'!AA$37*100</f>
        <v>5.9499861166990617E-2</v>
      </c>
      <c r="AB10" s="8">
        <f>'Tav48'!AB10/'Tav48'!AB$37*100</f>
        <v>0</v>
      </c>
      <c r="AC10" s="8">
        <f>'Tav48'!AC10/'Tav48'!AC$37*100</f>
        <v>3.7967611819136764E-2</v>
      </c>
      <c r="AE10" s="334">
        <f>'Tav48'!AE10/'Tav48'!AE$37*100</f>
        <v>4.4399105675157112E-2</v>
      </c>
      <c r="AF10" s="334">
        <f>'Tav48'!AF10/'Tav48'!AF$37*100</f>
        <v>0</v>
      </c>
      <c r="AG10" s="334">
        <f>'Tav48'!AG10/'Tav48'!AG$37*100</f>
        <v>3.3000966456874808E-2</v>
      </c>
      <c r="AH10" s="334"/>
      <c r="AI10" s="334">
        <f>'Tav48'!AI10/'Tav48'!AI$37*100</f>
        <v>3.5327249748728716E-2</v>
      </c>
      <c r="AJ10" s="334">
        <f>'Tav48'!AJ10/'Tav48'!AJ$37*100</f>
        <v>0</v>
      </c>
      <c r="AK10" s="334">
        <f>'Tav48'!AK10/'Tav48'!AK$37*100</f>
        <v>2.5858897828216793E-2</v>
      </c>
      <c r="AL10" s="334"/>
      <c r="AM10" s="334">
        <f>'Tav48'!AM10/'Tav48'!AM$37*100</f>
        <v>1.4005869732678877E-2</v>
      </c>
      <c r="AN10" s="334">
        <f>'Tav48'!AN10/'Tav48'!AN$37*100</f>
        <v>0</v>
      </c>
      <c r="AO10" s="334">
        <f>'Tav48'!AO10/'Tav48'!AO$37*100</f>
        <v>9.0825396432213292E-3</v>
      </c>
      <c r="AP10" s="334"/>
      <c r="AQ10" s="334">
        <f t="shared" ref="AQ10:AQ37" si="2">AM10-AI10</f>
        <v>-2.1321380016049839E-2</v>
      </c>
      <c r="AR10" s="334">
        <f t="shared" ref="AR10:AR37" si="3">AN10-AJ10</f>
        <v>0</v>
      </c>
      <c r="AS10" s="334">
        <f t="shared" ref="AS10:AS37" si="4">AO10-AK10</f>
        <v>-1.6776358184995462E-2</v>
      </c>
      <c r="AT10"/>
      <c r="AU10" s="334">
        <f t="shared" ref="AU10:AU37" si="5">AM10-C10</f>
        <v>-7.3425087807717074E-2</v>
      </c>
      <c r="AV10" s="334">
        <f t="shared" ref="AV10:AV37" si="6">AN10-D10</f>
        <v>-3.2973655522154227E-2</v>
      </c>
      <c r="AW10" s="334">
        <f t="shared" ref="AW10:AW37" si="7">AO10-E10</f>
        <v>-5.6667428468248092E-2</v>
      </c>
    </row>
    <row r="11" spans="1:49" x14ac:dyDescent="0.25">
      <c r="A11" s="27" t="s">
        <v>5</v>
      </c>
      <c r="C11" s="8">
        <f>'Tav48'!C11/'Tav48'!C$37*100</f>
        <v>1.0219378870789342</v>
      </c>
      <c r="D11" s="8">
        <f>'Tav48'!D11/'Tav48'!D$37*100</f>
        <v>0.8049670367866012</v>
      </c>
      <c r="E11" s="8">
        <f>'Tav48'!E11/'Tav48'!E$37*100</f>
        <v>0.93555566582975214</v>
      </c>
      <c r="F11" s="8" t="e">
        <f>'Tav48'!F11/'Tav48'!F$37*100</f>
        <v>#DIV/0!</v>
      </c>
      <c r="G11" s="8">
        <f>'Tav48'!G11/'Tav48'!G$37*100</f>
        <v>1.5333141031424948</v>
      </c>
      <c r="H11" s="8">
        <f>'Tav48'!H11/'Tav48'!H$37*100</f>
        <v>0.76006722288542028</v>
      </c>
      <c r="I11" s="8">
        <f>'Tav48'!I11/'Tav48'!I$37*100</f>
        <v>1.2191023042899256</v>
      </c>
      <c r="J11" s="8" t="e">
        <f>'Tav48'!J11/'Tav48'!J$37*100</f>
        <v>#DIV/0!</v>
      </c>
      <c r="K11" s="8">
        <f>'Tav48'!K11/'Tav48'!K$37*100</f>
        <v>0.85185641214265073</v>
      </c>
      <c r="L11" s="8">
        <f>'Tav48'!L11/'Tav48'!L$37*100</f>
        <v>0.74206312245330242</v>
      </c>
      <c r="M11" s="8">
        <f>'Tav48'!M11/'Tav48'!M$37*100</f>
        <v>0.8075608811012982</v>
      </c>
      <c r="N11" s="8" t="e">
        <f>'Tav48'!N11/'Tav48'!N$37*100</f>
        <v>#DIV/0!</v>
      </c>
      <c r="O11" s="8">
        <f>'Tav48'!O11/'Tav48'!O$37*100</f>
        <v>0.98887653124706643</v>
      </c>
      <c r="P11" s="8">
        <f>'Tav48'!P11/'Tav48'!P$37*100</f>
        <v>0.79819164429826861</v>
      </c>
      <c r="Q11" s="8">
        <f>'Tav48'!Q11/'Tav48'!Q$37*100</f>
        <v>0.91413315303586173</v>
      </c>
      <c r="R11" s="8" t="e">
        <f>'Tav48'!R11/'Tav48'!R$37*100</f>
        <v>#DIV/0!</v>
      </c>
      <c r="S11" s="8">
        <f>'Tav48'!S11/'Tav48'!S$37*100</f>
        <v>0.86396349072323297</v>
      </c>
      <c r="T11" s="8">
        <f>'Tav48'!T11/'Tav48'!T$37*100</f>
        <v>0.76523097113485483</v>
      </c>
      <c r="U11" s="8">
        <f>'Tav48'!U11/'Tav48'!U$37*100</f>
        <v>0.8212746144417844</v>
      </c>
      <c r="V11" s="8" t="e">
        <f>'Tav48'!V11/'Tav48'!V$37*100</f>
        <v>#DIV/0!</v>
      </c>
      <c r="W11" s="8">
        <f>'Tav48'!W11/'Tav48'!W$37*100</f>
        <v>0.8957321560897713</v>
      </c>
      <c r="X11" s="8">
        <f>'Tav48'!X11/'Tav48'!X$37*100</f>
        <v>0.59867993030733135</v>
      </c>
      <c r="Y11" s="8">
        <f>'Tav48'!Y11/'Tav48'!Y$37*100</f>
        <v>0.78345763367200871</v>
      </c>
      <c r="Z11"/>
      <c r="AA11" s="8">
        <f>'Tav48'!AA11/'Tav48'!AA$37*100</f>
        <v>1.0902641227170469</v>
      </c>
      <c r="AB11" s="8">
        <f>'Tav48'!AB11/'Tav48'!AB$37*100</f>
        <v>0.43814729143039849</v>
      </c>
      <c r="AC11" s="8">
        <f>'Tav48'!AC11/'Tav48'!AC$37*100</f>
        <v>0.85427126593057712</v>
      </c>
      <c r="AE11" s="334">
        <f>'Tav48'!AE11/'Tav48'!AE$37*100</f>
        <v>0.67814348310984018</v>
      </c>
      <c r="AF11" s="334">
        <f>'Tav48'!AF11/'Tav48'!AF$37*100</f>
        <v>9.7941694085239894E-2</v>
      </c>
      <c r="AG11" s="334">
        <f>'Tav48'!AG11/'Tav48'!AG$37*100</f>
        <v>0.52919406925488532</v>
      </c>
      <c r="AH11" s="334"/>
      <c r="AI11" s="334">
        <f>'Tav48'!AI11/'Tav48'!AI$37*100</f>
        <v>0.97274328533471321</v>
      </c>
      <c r="AJ11" s="334">
        <f>'Tav48'!AJ11/'Tav48'!AJ$37*100</f>
        <v>0.25819076220630799</v>
      </c>
      <c r="AK11" s="334">
        <f>'Tav48'!AK11/'Tav48'!AK$37*100</f>
        <v>0.78123008227500035</v>
      </c>
      <c r="AL11" s="334"/>
      <c r="AM11" s="334">
        <f>'Tav48'!AM11/'Tav48'!AM$37*100</f>
        <v>1.0784519694162735</v>
      </c>
      <c r="AN11" s="334">
        <f>'Tav48'!AN11/'Tav48'!AN$37*100</f>
        <v>0.24428341573983817</v>
      </c>
      <c r="AO11" s="334">
        <f>'Tav48'!AO11/'Tav48'!AO$37*100</f>
        <v>0.7852268364275895</v>
      </c>
      <c r="AP11" s="334"/>
      <c r="AQ11" s="334">
        <f t="shared" si="2"/>
        <v>0.10570868408156031</v>
      </c>
      <c r="AR11" s="334">
        <f t="shared" si="3"/>
        <v>-1.3907346466469822E-2</v>
      </c>
      <c r="AS11" s="334">
        <f t="shared" si="4"/>
        <v>3.9967541525891548E-3</v>
      </c>
      <c r="AT11"/>
      <c r="AU11" s="334">
        <f t="shared" si="5"/>
        <v>5.6514082337339344E-2</v>
      </c>
      <c r="AV11" s="334">
        <f t="shared" si="6"/>
        <v>-0.56068362104676306</v>
      </c>
      <c r="AW11" s="334">
        <f t="shared" si="7"/>
        <v>-0.15032882940216263</v>
      </c>
    </row>
    <row r="12" spans="1:49" x14ac:dyDescent="0.25">
      <c r="A12" s="27" t="s">
        <v>6</v>
      </c>
      <c r="C12" s="8">
        <f>'Tav48'!C12/'Tav48'!C$37*100</f>
        <v>15.106023862000617</v>
      </c>
      <c r="D12" s="8">
        <f>'Tav48'!D12/'Tav48'!D$37*100</f>
        <v>19.127141996757857</v>
      </c>
      <c r="E12" s="8">
        <f>'Tav48'!E12/'Tav48'!E$37*100</f>
        <v>16.706944519857171</v>
      </c>
      <c r="F12" s="8" t="e">
        <f>'Tav48'!F12/'Tav48'!F$37*100</f>
        <v>#DIV/0!</v>
      </c>
      <c r="G12" s="8">
        <f>'Tav48'!G12/'Tav48'!G$37*100</f>
        <v>15.534586716129814</v>
      </c>
      <c r="H12" s="8">
        <f>'Tav48'!H12/'Tav48'!H$37*100</f>
        <v>19.435515154720242</v>
      </c>
      <c r="I12" s="8">
        <f>'Tav48'!I12/'Tav48'!I$37*100</f>
        <v>17.11973440579516</v>
      </c>
      <c r="J12" s="8" t="e">
        <f>'Tav48'!J12/'Tav48'!J$37*100</f>
        <v>#DIV/0!</v>
      </c>
      <c r="K12" s="8">
        <f>'Tav48'!K12/'Tav48'!K$37*100</f>
        <v>15.98110168990145</v>
      </c>
      <c r="L12" s="8">
        <f>'Tav48'!L12/'Tav48'!L$37*100</f>
        <v>22.645604537367021</v>
      </c>
      <c r="M12" s="8">
        <f>'Tav48'!M12/'Tav48'!M$37*100</f>
        <v>18.669860662242673</v>
      </c>
      <c r="N12" s="8" t="e">
        <f>'Tav48'!N12/'Tav48'!N$37*100</f>
        <v>#DIV/0!</v>
      </c>
      <c r="O12" s="8">
        <f>'Tav48'!O12/'Tav48'!O$37*100</f>
        <v>14.657966462526909</v>
      </c>
      <c r="P12" s="8">
        <f>'Tav48'!P12/'Tav48'!P$37*100</f>
        <v>22.438218542499751</v>
      </c>
      <c r="Q12" s="8">
        <f>'Tav48'!Q12/'Tav48'!Q$37*100</f>
        <v>17.707617292737009</v>
      </c>
      <c r="R12" s="8" t="e">
        <f>'Tav48'!R12/'Tav48'!R$37*100</f>
        <v>#DIV/0!</v>
      </c>
      <c r="S12" s="8">
        <f>'Tav48'!S12/'Tav48'!S$37*100</f>
        <v>14.11998471454528</v>
      </c>
      <c r="T12" s="8">
        <f>'Tav48'!T12/'Tav48'!T$37*100</f>
        <v>22.2834709256968</v>
      </c>
      <c r="U12" s="8">
        <f>'Tav48'!U12/'Tav48'!U$37*100</f>
        <v>17.649622713717527</v>
      </c>
      <c r="V12" s="8" t="e">
        <f>'Tav48'!V12/'Tav48'!V$37*100</f>
        <v>#DIV/0!</v>
      </c>
      <c r="W12" s="8">
        <f>'Tav48'!W12/'Tav48'!W$37*100</f>
        <v>12.670062896742515</v>
      </c>
      <c r="X12" s="8">
        <f>'Tav48'!X12/'Tav48'!X$37*100</f>
        <v>25.892906985792081</v>
      </c>
      <c r="Y12" s="8">
        <f>'Tav48'!Y12/'Tav48'!Y$37*100</f>
        <v>17.667790809960206</v>
      </c>
      <c r="Z12"/>
      <c r="AA12" s="8">
        <f>'Tav48'!AA12/'Tav48'!AA$37*100</f>
        <v>12.583937304146289</v>
      </c>
      <c r="AB12" s="8">
        <f>'Tav48'!AB12/'Tav48'!AB$37*100</f>
        <v>33.109346975684574</v>
      </c>
      <c r="AC12" s="8">
        <f>'Tav48'!AC12/'Tav48'!AC$37*100</f>
        <v>20.011824199109387</v>
      </c>
      <c r="AE12" s="334">
        <f>'Tav48'!AE12/'Tav48'!AE$37*100</f>
        <v>13.506313658539163</v>
      </c>
      <c r="AF12" s="334">
        <f>'Tav48'!AF12/'Tav48'!AF$37*100</f>
        <v>36.252199862269492</v>
      </c>
      <c r="AG12" s="334">
        <f>'Tav48'!AG12/'Tav48'!AG$37*100</f>
        <v>19.345637979397967</v>
      </c>
      <c r="AH12" s="334"/>
      <c r="AI12" s="334">
        <f>'Tav48'!AI12/'Tav48'!AI$37*100</f>
        <v>20.740578570788841</v>
      </c>
      <c r="AJ12" s="334">
        <f>'Tav48'!AJ12/'Tav48'!AJ$37*100</f>
        <v>34.242889562298714</v>
      </c>
      <c r="AK12" s="334">
        <f>'Tav48'!AK12/'Tav48'!AK$37*100</f>
        <v>24.359445964008785</v>
      </c>
      <c r="AL12" s="334"/>
      <c r="AM12" s="334">
        <f>'Tav48'!AM12/'Tav48'!AM$37*100</f>
        <v>20.403369048301151</v>
      </c>
      <c r="AN12" s="334">
        <f>'Tav48'!AN12/'Tav48'!AN$37*100</f>
        <v>41.617438077677427</v>
      </c>
      <c r="AO12" s="334">
        <f>'Tav48'!AO12/'Tav48'!AO$37*100</f>
        <v>27.860690355581426</v>
      </c>
      <c r="AP12" s="334"/>
      <c r="AQ12" s="334">
        <f t="shared" si="2"/>
        <v>-0.33720952248769009</v>
      </c>
      <c r="AR12" s="334">
        <f t="shared" si="3"/>
        <v>7.3745485153787129</v>
      </c>
      <c r="AS12" s="334">
        <f t="shared" si="4"/>
        <v>3.5012443915726408</v>
      </c>
      <c r="AT12"/>
      <c r="AU12" s="334">
        <f t="shared" si="5"/>
        <v>5.2973451863005341</v>
      </c>
      <c r="AV12" s="334">
        <f t="shared" si="6"/>
        <v>22.49029608091957</v>
      </c>
      <c r="AW12" s="334">
        <f t="shared" si="7"/>
        <v>11.153745835724255</v>
      </c>
    </row>
    <row r="13" spans="1:49" x14ac:dyDescent="0.25">
      <c r="A13" s="249" t="s">
        <v>83</v>
      </c>
      <c r="C13" s="8">
        <f>'Tav48'!C13/'Tav48'!C$37*100</f>
        <v>0.41657554892925797</v>
      </c>
      <c r="D13" s="8">
        <f>'Tav48'!D13/'Tav48'!D$37*100</f>
        <v>0.42418651764940773</v>
      </c>
      <c r="E13" s="8">
        <f>'Tav48'!E13/'Tav48'!E$37*100</f>
        <v>0.41960569045757279</v>
      </c>
      <c r="F13" s="8" t="e">
        <f>'Tav48'!F13/'Tav48'!F$37*100</f>
        <v>#DIV/0!</v>
      </c>
      <c r="G13" s="8">
        <f>'Tav48'!G13/'Tav48'!G$37*100</f>
        <v>0.4376072070160687</v>
      </c>
      <c r="H13" s="8">
        <f>'Tav48'!H13/'Tav48'!H$37*100</f>
        <v>0.46865100722186692</v>
      </c>
      <c r="I13" s="8">
        <f>'Tav48'!I13/'Tav48'!I$37*100</f>
        <v>0.45022177208276459</v>
      </c>
      <c r="J13" s="8" t="e">
        <f>'Tav48'!J13/'Tav48'!J$37*100</f>
        <v>#DIV/0!</v>
      </c>
      <c r="K13" s="8">
        <f>'Tav48'!K13/'Tav48'!K$37*100</f>
        <v>0.43650599693481601</v>
      </c>
      <c r="L13" s="8">
        <f>'Tav48'!L13/'Tav48'!L$37*100</f>
        <v>0.41018006469356899</v>
      </c>
      <c r="M13" s="8">
        <f>'Tav48'!M13/'Tav48'!M$37*100</f>
        <v>0.42588493664885368</v>
      </c>
      <c r="N13" s="8" t="e">
        <f>'Tav48'!N13/'Tav48'!N$37*100</f>
        <v>#DIV/0!</v>
      </c>
      <c r="O13" s="8">
        <f>'Tav48'!O13/'Tav48'!O$37*100</f>
        <v>0.44089732390758185</v>
      </c>
      <c r="P13" s="8">
        <f>'Tav48'!P13/'Tav48'!P$37*100</f>
        <v>0.3354181956095692</v>
      </c>
      <c r="Q13" s="8">
        <f>'Tav48'!Q13/'Tav48'!Q$37*100</f>
        <v>0.39955232532946439</v>
      </c>
      <c r="R13" s="8" t="e">
        <f>'Tav48'!R13/'Tav48'!R$37*100</f>
        <v>#DIV/0!</v>
      </c>
      <c r="S13" s="8">
        <f>'Tav48'!S13/'Tav48'!S$37*100</f>
        <v>0.2574309819742191</v>
      </c>
      <c r="T13" s="8">
        <f>'Tav48'!T13/'Tav48'!T$37*100</f>
        <v>0.42314387631873479</v>
      </c>
      <c r="U13" s="8">
        <f>'Tav48'!U13/'Tav48'!U$37*100</f>
        <v>0.32908009286905004</v>
      </c>
      <c r="V13" s="8" t="e">
        <f>'Tav48'!V13/'Tav48'!V$37*100</f>
        <v>#DIV/0!</v>
      </c>
      <c r="W13" s="8">
        <f>'Tav48'!W13/'Tav48'!W$37*100</f>
        <v>0.33687743206651333</v>
      </c>
      <c r="X13" s="8">
        <f>'Tav48'!X13/'Tav48'!X$37*100</f>
        <v>0.1444395799599005</v>
      </c>
      <c r="Y13" s="8">
        <f>'Tav48'!Y13/'Tav48'!Y$37*100</f>
        <v>0.26414322781216593</v>
      </c>
      <c r="Z13"/>
      <c r="AA13" s="8">
        <f>'Tav48'!AA13/'Tav48'!AA$37*100</f>
        <v>0.24196610207909514</v>
      </c>
      <c r="AB13" s="8">
        <f>'Tav48'!AB13/'Tav48'!AB$37*100</f>
        <v>0.12140227117170678</v>
      </c>
      <c r="AC13" s="8">
        <f>'Tav48'!AC13/'Tav48'!AC$37*100</f>
        <v>0.19833557221710962</v>
      </c>
      <c r="AE13" s="334">
        <f>'Tav48'!AE13/'Tav48'!AE$37*100</f>
        <v>0.21565279899362025</v>
      </c>
      <c r="AF13" s="334">
        <f>'Tav48'!AF13/'Tav48'!AF$37*100</f>
        <v>7.1925931593848039E-2</v>
      </c>
      <c r="AG13" s="334">
        <f>'Tav48'!AG13/'Tav48'!AG$37*100</f>
        <v>0.17875523497473855</v>
      </c>
      <c r="AH13" s="334"/>
      <c r="AI13" s="334">
        <f>'Tav48'!AI13/'Tav48'!AI$37*100</f>
        <v>0.31446227945347249</v>
      </c>
      <c r="AJ13" s="334">
        <f>'Tav48'!AJ13/'Tav48'!AJ$37*100</f>
        <v>0</v>
      </c>
      <c r="AK13" s="334">
        <f>'Tav48'!AK13/'Tav48'!AK$37*100</f>
        <v>0.23018061165398612</v>
      </c>
      <c r="AL13" s="334"/>
      <c r="AM13" s="334">
        <f>'Tav48'!AM13/'Tav48'!AM$37*100</f>
        <v>0.31576869942766927</v>
      </c>
      <c r="AN13" s="334">
        <f>'Tav48'!AN13/'Tav48'!AN$37*100</f>
        <v>0</v>
      </c>
      <c r="AO13" s="334">
        <f>'Tav48'!AO13/'Tav48'!AO$37*100</f>
        <v>0.20476998468353541</v>
      </c>
      <c r="AP13" s="334"/>
      <c r="AQ13" s="334">
        <f t="shared" si="2"/>
        <v>1.3064199741967819E-3</v>
      </c>
      <c r="AR13" s="334">
        <f t="shared" si="3"/>
        <v>0</v>
      </c>
      <c r="AS13" s="334">
        <f t="shared" si="4"/>
        <v>-2.5410626970450712E-2</v>
      </c>
      <c r="AT13"/>
      <c r="AU13" s="334">
        <f t="shared" si="5"/>
        <v>-0.10080684950158869</v>
      </c>
      <c r="AV13" s="334">
        <f t="shared" si="6"/>
        <v>-0.42418651764940773</v>
      </c>
      <c r="AW13" s="334">
        <f t="shared" si="7"/>
        <v>-0.21483570577403738</v>
      </c>
    </row>
    <row r="14" spans="1:49" x14ac:dyDescent="0.25">
      <c r="A14" s="27" t="s">
        <v>3</v>
      </c>
      <c r="C14" s="8">
        <f>'Tav48'!C14/'Tav48'!C$37*100</f>
        <v>0.11694429697792215</v>
      </c>
      <c r="D14" s="8">
        <f>'Tav48'!D14/'Tav48'!D$37*100</f>
        <v>0.12276632197231432</v>
      </c>
      <c r="E14" s="8">
        <f>'Tav48'!E14/'Tav48'!E$37*100</f>
        <v>0.11926220950168397</v>
      </c>
      <c r="F14" s="8" t="e">
        <f>'Tav48'!F14/'Tav48'!F$37*100</f>
        <v>#DIV/0!</v>
      </c>
      <c r="G14" s="8">
        <f>'Tav48'!G14/'Tav48'!G$37*100</f>
        <v>0.10264628740900068</v>
      </c>
      <c r="H14" s="8">
        <f>'Tav48'!H14/'Tav48'!H$37*100</f>
        <v>9.7732719552264147E-2</v>
      </c>
      <c r="I14" s="8">
        <f>'Tav48'!I14/'Tav48'!I$37*100</f>
        <v>0.10064960313665169</v>
      </c>
      <c r="J14" s="8" t="e">
        <f>'Tav48'!J14/'Tav48'!J$37*100</f>
        <v>#DIV/0!</v>
      </c>
      <c r="K14" s="8">
        <f>'Tav48'!K14/'Tav48'!K$37*100</f>
        <v>0.13494507160760874</v>
      </c>
      <c r="L14" s="8">
        <f>'Tav48'!L14/'Tav48'!L$37*100</f>
        <v>0.17214235567013503</v>
      </c>
      <c r="M14" s="8">
        <f>'Tav48'!M14/'Tav48'!M$37*100</f>
        <v>0.14995212217971213</v>
      </c>
      <c r="N14" s="8" t="e">
        <f>'Tav48'!N14/'Tav48'!N$37*100</f>
        <v>#DIV/0!</v>
      </c>
      <c r="O14" s="8">
        <f>'Tav48'!O14/'Tav48'!O$37*100</f>
        <v>0.13763124690727471</v>
      </c>
      <c r="P14" s="8">
        <f>'Tav48'!P14/'Tav48'!P$37*100</f>
        <v>9.8231377374987897E-2</v>
      </c>
      <c r="Q14" s="8">
        <f>'Tav48'!Q14/'Tav48'!Q$37*100</f>
        <v>0.12218755130535437</v>
      </c>
      <c r="R14" s="8" t="e">
        <f>'Tav48'!R14/'Tav48'!R$37*100</f>
        <v>#DIV/0!</v>
      </c>
      <c r="S14" s="8">
        <f>'Tav48'!S14/'Tav48'!S$37*100</f>
        <v>0.10255380582712793</v>
      </c>
      <c r="T14" s="8">
        <f>'Tav48'!T14/'Tav48'!T$37*100</f>
        <v>0.22228791944276391</v>
      </c>
      <c r="U14" s="8">
        <f>'Tav48'!U14/'Tav48'!U$37*100</f>
        <v>0.15432311936350035</v>
      </c>
      <c r="V14" s="8" t="e">
        <f>'Tav48'!V14/'Tav48'!V$37*100</f>
        <v>#DIV/0!</v>
      </c>
      <c r="W14" s="8">
        <f>'Tav48'!W14/'Tav48'!W$37*100</f>
        <v>8.6052870890720376E-2</v>
      </c>
      <c r="X14" s="8">
        <f>'Tav48'!X14/'Tav48'!X$37*100</f>
        <v>4.3050236923981494E-2</v>
      </c>
      <c r="Y14" s="8">
        <f>'Tav48'!Y14/'Tav48'!Y$37*100</f>
        <v>6.9799505794924679E-2</v>
      </c>
      <c r="Z14"/>
      <c r="AA14" s="8">
        <f>'Tav48'!AA14/'Tav48'!AA$37*100</f>
        <v>0.11758305897286239</v>
      </c>
      <c r="AB14" s="8">
        <f>'Tav48'!AB14/'Tav48'!AB$37*100</f>
        <v>3.4971847662631584E-3</v>
      </c>
      <c r="AC14" s="8">
        <f>'Tav48'!AC14/'Tav48'!AC$37*100</f>
        <v>7.6296819941312918E-2</v>
      </c>
      <c r="AE14" s="334">
        <f>'Tav48'!AE14/'Tav48'!AE$37*100</f>
        <v>8.6683968222925803E-2</v>
      </c>
      <c r="AF14" s="334">
        <f>'Tav48'!AF14/'Tav48'!AF$37*100</f>
        <v>1.0712372790573112E-2</v>
      </c>
      <c r="AG14" s="334">
        <f>'Tav48'!AG14/'Tav48'!AG$37*100</f>
        <v>6.7180538858638006E-2</v>
      </c>
      <c r="AH14" s="334"/>
      <c r="AI14" s="334">
        <f>'Tav48'!AI14/'Tav48'!AI$37*100</f>
        <v>0.19405109016907324</v>
      </c>
      <c r="AJ14" s="334">
        <f>'Tav48'!AJ14/'Tav48'!AJ$37*100</f>
        <v>0</v>
      </c>
      <c r="AK14" s="334">
        <f>'Tav48'!AK14/'Tav48'!AK$37*100</f>
        <v>0.14204183314090915</v>
      </c>
      <c r="AL14" s="334"/>
      <c r="AM14" s="334">
        <f>'Tav48'!AM14/'Tav48'!AM$37*100</f>
        <v>0.14706163219312821</v>
      </c>
      <c r="AN14" s="334">
        <f>'Tav48'!AN14/'Tav48'!AN$37*100</f>
        <v>0</v>
      </c>
      <c r="AO14" s="334">
        <f>'Tav48'!AO14/'Tav48'!AO$37*100</f>
        <v>9.5366666253823965E-2</v>
      </c>
      <c r="AP14" s="334"/>
      <c r="AQ14" s="334">
        <f t="shared" si="2"/>
        <v>-4.6989457975945031E-2</v>
      </c>
      <c r="AR14" s="334">
        <f t="shared" si="3"/>
        <v>0</v>
      </c>
      <c r="AS14" s="334">
        <f t="shared" si="4"/>
        <v>-4.6675166887085187E-2</v>
      </c>
      <c r="AT14"/>
      <c r="AU14" s="334">
        <f t="shared" si="5"/>
        <v>3.0117335215206056E-2</v>
      </c>
      <c r="AV14" s="334">
        <f t="shared" si="6"/>
        <v>-0.12276632197231432</v>
      </c>
      <c r="AW14" s="334">
        <f t="shared" si="7"/>
        <v>-2.3895543247860002E-2</v>
      </c>
    </row>
    <row r="15" spans="1:49" x14ac:dyDescent="0.25">
      <c r="A15" s="27" t="s">
        <v>4</v>
      </c>
      <c r="C15" s="8">
        <f>'Tav48'!C15/'Tav48'!C$37*100</f>
        <v>0.29969286643867932</v>
      </c>
      <c r="D15" s="8">
        <f>'Tav48'!D15/'Tav48'!D$37*100</f>
        <v>0.30142019567709344</v>
      </c>
      <c r="E15" s="8">
        <f>'Tav48'!E15/'Tav48'!E$37*100</f>
        <v>0.30038056497625626</v>
      </c>
      <c r="F15" s="8" t="e">
        <f>'Tav48'!F15/'Tav48'!F$37*100</f>
        <v>#DIV/0!</v>
      </c>
      <c r="G15" s="8">
        <f>'Tav48'!G15/'Tav48'!G$37*100</f>
        <v>0.33496091960706803</v>
      </c>
      <c r="H15" s="8">
        <f>'Tav48'!H15/'Tav48'!H$37*100</f>
        <v>0.3710553602075442</v>
      </c>
      <c r="I15" s="8">
        <f>'Tav48'!I15/'Tav48'!I$37*100</f>
        <v>0.34962786878182772</v>
      </c>
      <c r="J15" s="8" t="e">
        <f>'Tav48'!J15/'Tav48'!J$37*100</f>
        <v>#DIV/0!</v>
      </c>
      <c r="K15" s="8">
        <f>'Tav48'!K15/'Tav48'!K$37*100</f>
        <v>0.3015609253272073</v>
      </c>
      <c r="L15" s="8">
        <f>'Tav48'!L15/'Tav48'!L$37*100</f>
        <v>0.23803770902343402</v>
      </c>
      <c r="M15" s="8">
        <f>'Tav48'!M15/'Tav48'!M$37*100</f>
        <v>0.27593281446914159</v>
      </c>
      <c r="N15" s="8" t="e">
        <f>'Tav48'!N15/'Tav48'!N$37*100</f>
        <v>#DIV/0!</v>
      </c>
      <c r="O15" s="8">
        <f>'Tav48'!O15/'Tav48'!O$37*100</f>
        <v>0.30310696573220619</v>
      </c>
      <c r="P15" s="8">
        <f>'Tav48'!P15/'Tav48'!P$37*100</f>
        <v>0.23694000572861401</v>
      </c>
      <c r="Q15" s="8">
        <f>'Tav48'!Q15/'Tav48'!Q$37*100</f>
        <v>0.27717128621523379</v>
      </c>
      <c r="R15" s="8" t="e">
        <f>'Tav48'!R15/'Tav48'!R$37*100</f>
        <v>#DIV/0!</v>
      </c>
      <c r="S15" s="8">
        <f>'Tav48'!S15/'Tav48'!S$37*100</f>
        <v>0.15487717614709121</v>
      </c>
      <c r="T15" s="8">
        <f>'Tav48'!T15/'Tav48'!T$37*100</f>
        <v>0.20085595687597085</v>
      </c>
      <c r="U15" s="8">
        <f>'Tav48'!U15/'Tav48'!U$37*100</f>
        <v>0.17475697350554967</v>
      </c>
      <c r="V15" s="8" t="e">
        <f>'Tav48'!V15/'Tav48'!V$37*100</f>
        <v>#DIV/0!</v>
      </c>
      <c r="W15" s="8">
        <f>'Tav48'!W15/'Tav48'!W$37*100</f>
        <v>0.25082456117579294</v>
      </c>
      <c r="X15" s="8">
        <f>'Tav48'!X15/'Tav48'!X$37*100</f>
        <v>0.10138934303591902</v>
      </c>
      <c r="Y15" s="8">
        <f>'Tav48'!Y15/'Tav48'!Y$37*100</f>
        <v>0.19434372201724129</v>
      </c>
      <c r="Z15"/>
      <c r="AA15" s="8">
        <f>'Tav48'!AA15/'Tav48'!AA$37*100</f>
        <v>0.12438304310623276</v>
      </c>
      <c r="AB15" s="8">
        <f>'Tav48'!AB15/'Tav48'!AB$37*100</f>
        <v>0.11740548858169174</v>
      </c>
      <c r="AC15" s="8">
        <f>'Tav48'!AC15/'Tav48'!AC$37*100</f>
        <v>0.12185795412427702</v>
      </c>
      <c r="AE15" s="334">
        <f>'Tav48'!AE15/'Tav48'!AE$37*100</f>
        <v>0.12949739155254159</v>
      </c>
      <c r="AF15" s="334">
        <f>'Tav48'!AF15/'Tav48'!AF$37*100</f>
        <v>6.121355880327492E-2</v>
      </c>
      <c r="AG15" s="334">
        <f>'Tav48'!AG15/'Tav48'!AG$37*100</f>
        <v>0.11196756476439668</v>
      </c>
      <c r="AH15" s="334"/>
      <c r="AI15" s="334">
        <f>'Tav48'!AI15/'Tav48'!AI$37*100</f>
        <v>0.12041118928439928</v>
      </c>
      <c r="AJ15" s="334">
        <f>'Tav48'!AJ15/'Tav48'!AJ$37*100</f>
        <v>0</v>
      </c>
      <c r="AK15" s="334">
        <f>'Tav48'!AK15/'Tav48'!AK$37*100</f>
        <v>8.8138778513076957E-2</v>
      </c>
      <c r="AL15" s="334"/>
      <c r="AM15" s="334">
        <f>'Tav48'!AM15/'Tav48'!AM$37*100</f>
        <v>0.16870706723454101</v>
      </c>
      <c r="AN15" s="334">
        <f>'Tav48'!AN15/'Tav48'!AN$37*100</f>
        <v>0</v>
      </c>
      <c r="AO15" s="334">
        <f>'Tav48'!AO15/'Tav48'!AO$37*100</f>
        <v>0.10940331842971146</v>
      </c>
      <c r="AP15" s="334"/>
      <c r="AQ15" s="334">
        <f t="shared" si="2"/>
        <v>4.829587795014173E-2</v>
      </c>
      <c r="AR15" s="334">
        <f t="shared" si="3"/>
        <v>0</v>
      </c>
      <c r="AS15" s="334">
        <f t="shared" si="4"/>
        <v>2.1264539916634503E-2</v>
      </c>
      <c r="AT15"/>
      <c r="AU15" s="334">
        <f t="shared" si="5"/>
        <v>-0.1309857992041383</v>
      </c>
      <c r="AV15" s="334">
        <f t="shared" si="6"/>
        <v>-0.30142019567709344</v>
      </c>
      <c r="AW15" s="334">
        <f t="shared" si="7"/>
        <v>-0.1909772465465448</v>
      </c>
    </row>
    <row r="16" spans="1:49" x14ac:dyDescent="0.25">
      <c r="A16" s="27" t="s">
        <v>7</v>
      </c>
      <c r="C16" s="8">
        <f>'Tav48'!C16/'Tav48'!C$37*100</f>
        <v>4.6333478337422376</v>
      </c>
      <c r="D16" s="8">
        <f>'Tav48'!D16/'Tav48'!D$37*100</f>
        <v>4.5097528411316921</v>
      </c>
      <c r="E16" s="8">
        <f>'Tav48'!E16/'Tav48'!E$37*100</f>
        <v>4.5841411777209773</v>
      </c>
      <c r="F16" s="8" t="e">
        <f>'Tav48'!F16/'Tav48'!F$37*100</f>
        <v>#DIV/0!</v>
      </c>
      <c r="G16" s="8">
        <f>'Tav48'!G16/'Tav48'!G$37*100</f>
        <v>4.9531055871308469</v>
      </c>
      <c r="H16" s="8">
        <f>'Tav48'!H16/'Tav48'!H$37*100</f>
        <v>4.5682164719751857</v>
      </c>
      <c r="I16" s="8">
        <f>'Tav48'!I16/'Tav48'!I$37*100</f>
        <v>4.7967027522518171</v>
      </c>
      <c r="J16" s="8" t="e">
        <f>'Tav48'!J16/'Tav48'!J$37*100</f>
        <v>#DIV/0!</v>
      </c>
      <c r="K16" s="8">
        <f>'Tav48'!K16/'Tav48'!K$37*100</f>
        <v>4.3332640062792063</v>
      </c>
      <c r="L16" s="8">
        <f>'Tav48'!L16/'Tav48'!L$37*100</f>
        <v>4.194165201214612</v>
      </c>
      <c r="M16" s="8">
        <f>'Tav48'!M16/'Tav48'!M$37*100</f>
        <v>4.277145317650902</v>
      </c>
      <c r="N16" s="8" t="e">
        <f>'Tav48'!N16/'Tav48'!N$37*100</f>
        <v>#DIV/0!</v>
      </c>
      <c r="O16" s="8">
        <f>'Tav48'!O16/'Tav48'!O$37*100</f>
        <v>3.6243955760703015</v>
      </c>
      <c r="P16" s="8">
        <f>'Tav48'!P16/'Tav48'!P$37*100</f>
        <v>4.320452916957696</v>
      </c>
      <c r="Q16" s="8">
        <f>'Tav48'!Q16/'Tav48'!Q$37*100</f>
        <v>3.8972314463855073</v>
      </c>
      <c r="R16" s="8" t="e">
        <f>'Tav48'!R16/'Tav48'!R$37*100</f>
        <v>#DIV/0!</v>
      </c>
      <c r="S16" s="8">
        <f>'Tav48'!S16/'Tav48'!S$37*100</f>
        <v>3.6226608674729746</v>
      </c>
      <c r="T16" s="8">
        <f>'Tav48'!T16/'Tav48'!T$37*100</f>
        <v>2.8067627899973218</v>
      </c>
      <c r="U16" s="8">
        <f>'Tav48'!U16/'Tav48'!U$37*100</f>
        <v>3.2698918686381711</v>
      </c>
      <c r="V16" s="8" t="e">
        <f>'Tav48'!V16/'Tav48'!V$37*100</f>
        <v>#DIV/0!</v>
      </c>
      <c r="W16" s="8">
        <f>'Tav48'!W16/'Tav48'!W$37*100</f>
        <v>3.8696900378670818</v>
      </c>
      <c r="X16" s="8">
        <f>'Tav48'!X16/'Tav48'!X$37*100</f>
        <v>2.8791354712898274</v>
      </c>
      <c r="Y16" s="8">
        <f>'Tav48'!Y16/'Tav48'!Y$37*100</f>
        <v>3.4952976921488972</v>
      </c>
      <c r="Z16"/>
      <c r="AA16" s="8">
        <f>'Tav48'!AA16/'Tav48'!AA$37*100</f>
        <v>3.4022587280629679</v>
      </c>
      <c r="AB16" s="8">
        <f>'Tav48'!AB16/'Tav48'!AB$37*100</f>
        <v>2.4415345646754365</v>
      </c>
      <c r="AC16" s="8">
        <f>'Tav48'!AC16/'Tav48'!AC$37*100</f>
        <v>3.0545847699253121</v>
      </c>
      <c r="AE16" s="334">
        <f>'Tav48'!AE16/'Tav48'!AE$37*100</f>
        <v>3.0429244210938036</v>
      </c>
      <c r="AF16" s="334">
        <f>'Tav48'!AF16/'Tav48'!AF$37*100</f>
        <v>1.0314484658351826</v>
      </c>
      <c r="AG16" s="334">
        <f>'Tav48'!AG16/'Tav48'!AG$37*100</f>
        <v>2.5265382771924036</v>
      </c>
      <c r="AH16" s="334"/>
      <c r="AI16" s="334">
        <f>'Tav48'!AI16/'Tav48'!AI$37*100</f>
        <v>2.9834111196250337</v>
      </c>
      <c r="AJ16" s="334">
        <f>'Tav48'!AJ16/'Tav48'!AJ$37*100</f>
        <v>0.91317995896125792</v>
      </c>
      <c r="AK16" s="334">
        <f>'Tav48'!AK16/'Tav48'!AK$37*100</f>
        <v>2.42855113688098</v>
      </c>
      <c r="AL16" s="334"/>
      <c r="AM16" s="334">
        <f>'Tav48'!AM16/'Tav48'!AM$37*100</f>
        <v>3.9267365686892415</v>
      </c>
      <c r="AN16" s="334">
        <f>'Tav48'!AN16/'Tav48'!AN$37*100</f>
        <v>1.2261148366941876</v>
      </c>
      <c r="AO16" s="334">
        <f>'Tav48'!AO16/'Tav48'!AO$37*100</f>
        <v>2.9774216321323737</v>
      </c>
      <c r="AP16" s="334"/>
      <c r="AQ16" s="334">
        <f t="shared" si="2"/>
        <v>0.94332544906420779</v>
      </c>
      <c r="AR16" s="334">
        <f t="shared" si="3"/>
        <v>0.31293487773292972</v>
      </c>
      <c r="AS16" s="334">
        <f t="shared" si="4"/>
        <v>0.54887049525139364</v>
      </c>
      <c r="AT16"/>
      <c r="AU16" s="334">
        <f t="shared" si="5"/>
        <v>-0.7066112650529961</v>
      </c>
      <c r="AV16" s="334">
        <f t="shared" si="6"/>
        <v>-3.2836380044375044</v>
      </c>
      <c r="AW16" s="334">
        <f t="shared" si="7"/>
        <v>-1.6067195455886036</v>
      </c>
    </row>
    <row r="17" spans="1:51" x14ac:dyDescent="0.25">
      <c r="A17" s="249" t="s">
        <v>50</v>
      </c>
      <c r="C17" s="8">
        <f>'Tav48'!C17/'Tav48'!C$37*100</f>
        <v>0.86568354717587259</v>
      </c>
      <c r="D17" s="8">
        <f>'Tav48'!D17/'Tav48'!D$37*100</f>
        <v>0.57573492876394139</v>
      </c>
      <c r="E17" s="8">
        <f>'Tav48'!E17/'Tav48'!E$37*100</f>
        <v>0.75024681605365928</v>
      </c>
      <c r="F17" s="8" t="e">
        <f>'Tav48'!F17/'Tav48'!F$37*100</f>
        <v>#DIV/0!</v>
      </c>
      <c r="G17" s="8">
        <f>'Tav48'!G17/'Tav48'!G$37*100</f>
        <v>0.7459213755955717</v>
      </c>
      <c r="H17" s="8">
        <f>'Tav48'!H17/'Tav48'!H$37*100</f>
        <v>0.66932520276817087</v>
      </c>
      <c r="I17" s="8">
        <f>'Tav48'!I17/'Tav48'!I$37*100</f>
        <v>0.71479599172808583</v>
      </c>
      <c r="J17" s="8" t="e">
        <f>'Tav48'!J17/'Tav48'!J$37*100</f>
        <v>#DIV/0!</v>
      </c>
      <c r="K17" s="8">
        <f>'Tav48'!K17/'Tav48'!K$37*100</f>
        <v>0.89466829942447101</v>
      </c>
      <c r="L17" s="8">
        <f>'Tav48'!L17/'Tav48'!L$37*100</f>
        <v>0.48384958894809993</v>
      </c>
      <c r="M17" s="8">
        <f>'Tav48'!M17/'Tav48'!M$37*100</f>
        <v>0.72892562977896902</v>
      </c>
      <c r="N17" s="8" t="e">
        <f>'Tav48'!N17/'Tav48'!N$37*100</f>
        <v>#DIV/0!</v>
      </c>
      <c r="O17" s="8">
        <f>'Tav48'!O17/'Tav48'!O$37*100</f>
        <v>0.57025478487360992</v>
      </c>
      <c r="P17" s="8">
        <f>'Tav48'!P17/'Tav48'!P$37*100</f>
        <v>0.33517138310360189</v>
      </c>
      <c r="Q17" s="8">
        <f>'Tav48'!Q17/'Tav48'!Q$37*100</f>
        <v>0.47810837573322351</v>
      </c>
      <c r="R17" s="8" t="e">
        <f>'Tav48'!R17/'Tav48'!R$37*100</f>
        <v>#DIV/0!</v>
      </c>
      <c r="S17" s="8">
        <f>'Tav48'!S17/'Tav48'!S$37*100</f>
        <v>0.77606022858569479</v>
      </c>
      <c r="T17" s="8">
        <f>'Tav48'!T17/'Tav48'!T$37*100</f>
        <v>0.77814510242510182</v>
      </c>
      <c r="U17" s="8">
        <f>'Tav48'!U17/'Tav48'!U$37*100</f>
        <v>0.77696166330815419</v>
      </c>
      <c r="V17" s="8" t="e">
        <f>'Tav48'!V17/'Tav48'!V$37*100</f>
        <v>#DIV/0!</v>
      </c>
      <c r="W17" s="8">
        <f>'Tav48'!W17/'Tav48'!W$37*100</f>
        <v>0.69086765095788572</v>
      </c>
      <c r="X17" s="8">
        <f>'Tav48'!X17/'Tav48'!X$37*100</f>
        <v>0.23295408578490917</v>
      </c>
      <c r="Y17" s="8">
        <f>'Tav48'!Y17/'Tav48'!Y$37*100</f>
        <v>0.51779371945908181</v>
      </c>
      <c r="Z17"/>
      <c r="AA17" s="8">
        <f>'Tav48'!AA17/'Tav48'!AA$37*100</f>
        <v>0.59868193640881506</v>
      </c>
      <c r="AB17" s="8">
        <f>'Tav48'!AB17/'Tav48'!AB$37*100</f>
        <v>0.21083028162329326</v>
      </c>
      <c r="AC17" s="8">
        <f>'Tav48'!AC17/'Tav48'!AC$37*100</f>
        <v>0.45832331410243665</v>
      </c>
      <c r="AE17" s="334">
        <f>'Tav48'!AE17/'Tav48'!AE$37*100</f>
        <v>0.59568800114169129</v>
      </c>
      <c r="AF17" s="334">
        <f>'Tav48'!AF17/'Tav48'!AF$37*100</f>
        <v>2.7546101461473717E-2</v>
      </c>
      <c r="AG17" s="334">
        <f>'Tav48'!AG17/'Tav48'!AG$37*100</f>
        <v>0.4498346022990673</v>
      </c>
      <c r="AH17" s="334"/>
      <c r="AI17" s="334">
        <f>'Tav48'!AI17/'Tav48'!AI$37*100</f>
        <v>0.69858392460866359</v>
      </c>
      <c r="AJ17" s="334">
        <f>'Tav48'!AJ17/'Tav48'!AJ$37*100</f>
        <v>8.4251722404163662E-2</v>
      </c>
      <c r="AK17" s="334">
        <f>'Tav48'!AK17/'Tav48'!AK$37*100</f>
        <v>0.53393160867839184</v>
      </c>
      <c r="AL17" s="334"/>
      <c r="AM17" s="334">
        <f>'Tav48'!AM17/'Tav48'!AM$37*100</f>
        <v>0.71875576946338426</v>
      </c>
      <c r="AN17" s="334">
        <f>'Tav48'!AN17/'Tav48'!AN$37*100</f>
        <v>5.7547535438711869E-2</v>
      </c>
      <c r="AO17" s="334">
        <f>'Tav48'!AO17/'Tav48'!AO$37*100</f>
        <v>0.48632871362339658</v>
      </c>
      <c r="AP17" s="334"/>
      <c r="AQ17" s="334">
        <f t="shared" si="2"/>
        <v>2.0171844854720677E-2</v>
      </c>
      <c r="AR17" s="334">
        <f t="shared" si="3"/>
        <v>-2.6704186965451793E-2</v>
      </c>
      <c r="AS17" s="334">
        <f t="shared" si="4"/>
        <v>-4.7602895054995265E-2</v>
      </c>
      <c r="AT17"/>
      <c r="AU17" s="334">
        <f t="shared" si="5"/>
        <v>-0.14692777771248833</v>
      </c>
      <c r="AV17" s="334">
        <f t="shared" si="6"/>
        <v>-0.51818739332522956</v>
      </c>
      <c r="AW17" s="334">
        <f t="shared" si="7"/>
        <v>-0.2639181024302627</v>
      </c>
    </row>
    <row r="18" spans="1:51" x14ac:dyDescent="0.25">
      <c r="A18" s="249" t="s">
        <v>8</v>
      </c>
      <c r="C18" s="8">
        <f>'Tav48'!C18/'Tav48'!C$37*100</f>
        <v>5.2998933578239882</v>
      </c>
      <c r="D18" s="8">
        <f>'Tav48'!D18/'Tav48'!D$37*100</f>
        <v>4.4649496538261664</v>
      </c>
      <c r="E18" s="8">
        <f>'Tav48'!E18/'Tav48'!E$37*100</f>
        <v>4.967478696259195</v>
      </c>
      <c r="F18" s="8" t="e">
        <f>'Tav48'!F18/'Tav48'!F$37*100</f>
        <v>#DIV/0!</v>
      </c>
      <c r="G18" s="8">
        <f>'Tav48'!G18/'Tav48'!G$37*100</f>
        <v>5.1789461847482734</v>
      </c>
      <c r="H18" s="8">
        <f>'Tav48'!H18/'Tav48'!H$37*100</f>
        <v>5.2304139027704002</v>
      </c>
      <c r="I18" s="8">
        <f>'Tav48'!I18/'Tav48'!I$37*100</f>
        <v>5.1998581631555716</v>
      </c>
      <c r="J18" s="8" t="e">
        <f>'Tav48'!J18/'Tav48'!J$37*100</f>
        <v>#DIV/0!</v>
      </c>
      <c r="K18" s="8">
        <f>'Tav48'!K18/'Tav48'!K$37*100</f>
        <v>4.4519355534814444</v>
      </c>
      <c r="L18" s="8">
        <f>'Tav48'!L18/'Tav48'!L$37*100</f>
        <v>4.6957843236512424</v>
      </c>
      <c r="M18" s="8">
        <f>'Tav48'!M18/'Tav48'!M$37*100</f>
        <v>4.5503150701077679</v>
      </c>
      <c r="N18" s="8" t="e">
        <f>'Tav48'!N18/'Tav48'!N$37*100</f>
        <v>#DIV/0!</v>
      </c>
      <c r="O18" s="8">
        <f>'Tav48'!O18/'Tav48'!O$37*100</f>
        <v>5.1047668144810352</v>
      </c>
      <c r="P18" s="8">
        <f>'Tav48'!P18/'Tav48'!P$37*100</f>
        <v>4.952046119728033</v>
      </c>
      <c r="Q18" s="8">
        <f>'Tav48'!Q18/'Tav48'!Q$37*100</f>
        <v>5.0449043847350072</v>
      </c>
      <c r="R18" s="8" t="e">
        <f>'Tav48'!R18/'Tav48'!R$37*100</f>
        <v>#DIV/0!</v>
      </c>
      <c r="S18" s="8">
        <f>'Tav48'!S18/'Tav48'!S$37*100</f>
        <v>5.024927192047989</v>
      </c>
      <c r="T18" s="8">
        <f>'Tav48'!T18/'Tav48'!T$37*100</f>
        <v>4.0426726313490553</v>
      </c>
      <c r="U18" s="8">
        <f>'Tav48'!U18/'Tav48'!U$37*100</f>
        <v>4.6002308144676372</v>
      </c>
      <c r="V18" s="8" t="e">
        <f>'Tav48'!V18/'Tav48'!V$37*100</f>
        <v>#DIV/0!</v>
      </c>
      <c r="W18" s="8">
        <f>'Tav48'!W18/'Tav48'!W$37*100</f>
        <v>4.4771939701495826</v>
      </c>
      <c r="X18" s="8">
        <f>'Tav48'!X18/'Tav48'!X$37*100</f>
        <v>3.0815118186988246</v>
      </c>
      <c r="Y18" s="8">
        <f>'Tav48'!Y18/'Tav48'!Y$37*100</f>
        <v>3.9496787886962501</v>
      </c>
      <c r="Z18"/>
      <c r="AA18" s="8">
        <f>'Tav48'!AA18/'Tav48'!AA$37*100</f>
        <v>4.0134073020496288</v>
      </c>
      <c r="AB18" s="8">
        <f>'Tav48'!AB18/'Tav48'!AB$37*100</f>
        <v>2.2791652719560753</v>
      </c>
      <c r="AC18" s="8">
        <f>'Tav48'!AC18/'Tav48'!AC$37*100</f>
        <v>3.3858069835094007</v>
      </c>
      <c r="AE18" s="334">
        <f>'Tav48'!AE18/'Tav48'!AE$37*100</f>
        <v>4.1788015412832396</v>
      </c>
      <c r="AF18" s="334">
        <f>'Tav48'!AF18/'Tav48'!AF$37*100</f>
        <v>2.3689647256867397</v>
      </c>
      <c r="AG18" s="334">
        <f>'Tav48'!AG18/'Tav48'!AG$37*100</f>
        <v>3.7141802009916005</v>
      </c>
      <c r="AH18" s="334"/>
      <c r="AI18" s="334">
        <f>'Tav48'!AI18/'Tav48'!AI$37*100</f>
        <v>4.8482918528396146</v>
      </c>
      <c r="AJ18" s="334">
        <f>'Tav48'!AJ18/'Tav48'!AJ$37*100</f>
        <v>1.2311622660995529</v>
      </c>
      <c r="AK18" s="334">
        <f>'Tav48'!AK18/'Tav48'!AK$37*100</f>
        <v>3.8791988840610849</v>
      </c>
      <c r="AL18" s="334"/>
      <c r="AM18" s="334">
        <f>'Tav48'!AM18/'Tav48'!AM$37*100</f>
        <v>3.7293811315469481</v>
      </c>
      <c r="AN18" s="334">
        <f>'Tav48'!AN18/'Tav48'!AN$37*100</f>
        <v>1.3858386085240819</v>
      </c>
      <c r="AO18" s="334">
        <f>'Tav48'!AO18/'Tav48'!AO$37*100</f>
        <v>2.9055870004087141</v>
      </c>
      <c r="AP18" s="334"/>
      <c r="AQ18" s="334">
        <f t="shared" si="2"/>
        <v>-1.1189107212926666</v>
      </c>
      <c r="AR18" s="334">
        <f t="shared" si="3"/>
        <v>0.15467634242452899</v>
      </c>
      <c r="AS18" s="334">
        <f t="shared" si="4"/>
        <v>-0.97361188365237084</v>
      </c>
      <c r="AT18"/>
      <c r="AU18" s="334">
        <f t="shared" si="5"/>
        <v>-1.5705122262770401</v>
      </c>
      <c r="AV18" s="334">
        <f t="shared" si="6"/>
        <v>-3.0791110453020845</v>
      </c>
      <c r="AW18" s="334">
        <f t="shared" si="7"/>
        <v>-2.0618916958504809</v>
      </c>
    </row>
    <row r="19" spans="1:51" x14ac:dyDescent="0.25">
      <c r="A19" s="27" t="s">
        <v>9</v>
      </c>
      <c r="C19" s="8">
        <f>'Tav48'!C19/'Tav48'!C$37*100</f>
        <v>5.9624955547157557</v>
      </c>
      <c r="D19" s="8">
        <f>'Tav48'!D19/'Tav48'!D$37*100</f>
        <v>3.4273041099934032</v>
      </c>
      <c r="E19" s="8">
        <f>'Tav48'!E19/'Tav48'!E$37*100</f>
        <v>4.9531642643973628</v>
      </c>
      <c r="F19" s="8" t="e">
        <f>'Tav48'!F19/'Tav48'!F$37*100</f>
        <v>#DIV/0!</v>
      </c>
      <c r="G19" s="8">
        <f>'Tav48'!G19/'Tav48'!G$37*100</f>
        <v>5.3937152449669226</v>
      </c>
      <c r="H19" s="8">
        <f>'Tav48'!H19/'Tav48'!H$37*100</f>
        <v>3.3455294335373225</v>
      </c>
      <c r="I19" s="8">
        <f>'Tav48'!I19/'Tav48'!I$37*100</f>
        <v>4.5614266461924835</v>
      </c>
      <c r="J19" s="8" t="e">
        <f>'Tav48'!J19/'Tav48'!J$37*100</f>
        <v>#DIV/0!</v>
      </c>
      <c r="K19" s="8">
        <f>'Tav48'!K19/'Tav48'!K$37*100</f>
        <v>4.5340542612500823</v>
      </c>
      <c r="L19" s="8">
        <f>'Tav48'!L19/'Tav48'!L$37*100</f>
        <v>3.690880185013433</v>
      </c>
      <c r="M19" s="8">
        <f>'Tav48'!M19/'Tav48'!M$37*100</f>
        <v>4.1938800705242185</v>
      </c>
      <c r="N19" s="8" t="e">
        <f>'Tav48'!N19/'Tav48'!N$37*100</f>
        <v>#DIV/0!</v>
      </c>
      <c r="O19" s="8">
        <f>'Tav48'!O19/'Tav48'!O$37*100</f>
        <v>4.2700691020237356</v>
      </c>
      <c r="P19" s="8">
        <f>'Tav48'!P19/'Tav48'!P$37*100</f>
        <v>2.8877063198174837</v>
      </c>
      <c r="Q19" s="8">
        <f>'Tav48'!Q19/'Tav48'!Q$37*100</f>
        <v>3.7282198453320996</v>
      </c>
      <c r="R19" s="8" t="e">
        <f>'Tav48'!R19/'Tav48'!R$37*100</f>
        <v>#DIV/0!</v>
      </c>
      <c r="S19" s="8">
        <f>'Tav48'!S19/'Tav48'!S$37*100</f>
        <v>4.425301368181211</v>
      </c>
      <c r="T19" s="8">
        <f>'Tav48'!T19/'Tav48'!T$37*100</f>
        <v>3.5030268046672397</v>
      </c>
      <c r="U19" s="8">
        <f>'Tav48'!U19/'Tav48'!U$37*100</f>
        <v>4.0265384792818457</v>
      </c>
      <c r="V19" s="8" t="e">
        <f>'Tav48'!V19/'Tav48'!V$37*100</f>
        <v>#DIV/0!</v>
      </c>
      <c r="W19" s="8">
        <f>'Tav48'!W19/'Tav48'!W$37*100</f>
        <v>4.0545081355755608</v>
      </c>
      <c r="X19" s="8">
        <f>'Tav48'!X19/'Tav48'!X$37*100</f>
        <v>2.0941727400871373</v>
      </c>
      <c r="Y19" s="8">
        <f>'Tav48'!Y19/'Tav48'!Y$37*100</f>
        <v>3.3135756672579708</v>
      </c>
      <c r="Z19"/>
      <c r="AA19" s="8">
        <f>'Tav48'!AA19/'Tav48'!AA$37*100</f>
        <v>4.4857228666466442</v>
      </c>
      <c r="AB19" s="8">
        <f>'Tav48'!AB19/'Tav48'!AB$37*100</f>
        <v>1.2395022007284136</v>
      </c>
      <c r="AC19" s="8">
        <f>'Tav48'!AC19/'Tav48'!AC$37*100</f>
        <v>3.3109565487802453</v>
      </c>
      <c r="AE19" s="334">
        <f>'Tav48'!AE19/'Tav48'!AE$37*100</f>
        <v>5.4854037940092919</v>
      </c>
      <c r="AF19" s="334">
        <f>'Tav48'!AF19/'Tav48'!AF$37*100</f>
        <v>1.5869615119749023</v>
      </c>
      <c r="AG19" s="334">
        <f>'Tav48'!AG19/'Tav48'!AG$37*100</f>
        <v>4.4845956203003086</v>
      </c>
      <c r="AH19" s="334"/>
      <c r="AI19" s="334">
        <f>'Tav48'!AI19/'Tav48'!AI$37*100</f>
        <v>4.3422663177064154</v>
      </c>
      <c r="AJ19" s="334">
        <f>'Tav48'!AJ19/'Tav48'!AJ$37*100</f>
        <v>8.93747706858362</v>
      </c>
      <c r="AK19" s="334">
        <f>'Tav48'!AK19/'Tav48'!AK$37*100</f>
        <v>5.5738672163807017</v>
      </c>
      <c r="AL19" s="334"/>
      <c r="AM19" s="334">
        <f>'Tav48'!AM19/'Tav48'!AM$37*100</f>
        <v>3.5212029768839486</v>
      </c>
      <c r="AN19" s="334">
        <f>'Tav48'!AN19/'Tav48'!AN$37*100</f>
        <v>1.1521251482729868</v>
      </c>
      <c r="AO19" s="334">
        <f>'Tav48'!AO19/'Tav48'!AO$37*100</f>
        <v>2.6884317343935136</v>
      </c>
      <c r="AP19" s="334"/>
      <c r="AQ19" s="334">
        <f t="shared" si="2"/>
        <v>-0.82106334082246679</v>
      </c>
      <c r="AR19" s="334">
        <f t="shared" si="3"/>
        <v>-7.7853519203106334</v>
      </c>
      <c r="AS19" s="334">
        <f t="shared" si="4"/>
        <v>-2.8854354819871881</v>
      </c>
      <c r="AT19"/>
      <c r="AU19" s="334">
        <f t="shared" si="5"/>
        <v>-2.4412925778318071</v>
      </c>
      <c r="AV19" s="334">
        <f t="shared" si="6"/>
        <v>-2.2751789617204166</v>
      </c>
      <c r="AW19" s="334">
        <f t="shared" si="7"/>
        <v>-2.2647325300038492</v>
      </c>
    </row>
    <row r="20" spans="1:51" x14ac:dyDescent="0.25">
      <c r="A20" s="27" t="s">
        <v>10</v>
      </c>
      <c r="C20" s="8">
        <f>'Tav48'!C20/'Tav48'!C$37*100</f>
        <v>1.9014230794197458</v>
      </c>
      <c r="D20" s="8">
        <f>'Tav48'!D20/'Tav48'!D$37*100</f>
        <v>1.2203978379979228</v>
      </c>
      <c r="E20" s="8">
        <f>'Tav48'!E20/'Tav48'!E$37*100</f>
        <v>1.6302877033933554</v>
      </c>
      <c r="F20" s="8" t="e">
        <f>'Tav48'!F20/'Tav48'!F$37*100</f>
        <v>#DIV/0!</v>
      </c>
      <c r="G20" s="8">
        <f>'Tav48'!G20/'Tav48'!G$37*100</f>
        <v>1.9118105596396693</v>
      </c>
      <c r="H20" s="8">
        <f>'Tav48'!H20/'Tav48'!H$37*100</f>
        <v>1.305341778816566</v>
      </c>
      <c r="I20" s="8">
        <f>'Tav48'!I20/'Tav48'!I$37*100</f>
        <v>1.6653693880369389</v>
      </c>
      <c r="J20" s="8" t="e">
        <f>'Tav48'!J20/'Tav48'!J$37*100</f>
        <v>#DIV/0!</v>
      </c>
      <c r="K20" s="8">
        <f>'Tav48'!K20/'Tav48'!K$37*100</f>
        <v>1.7027113766295863</v>
      </c>
      <c r="L20" s="8">
        <f>'Tav48'!L20/'Tav48'!L$37*100</f>
        <v>0.96640348274599464</v>
      </c>
      <c r="M20" s="8">
        <f>'Tav48'!M20/'Tav48'!M$37*100</f>
        <v>1.4056517907314348</v>
      </c>
      <c r="N20" s="8" t="e">
        <f>'Tav48'!N20/'Tav48'!N$37*100</f>
        <v>#DIV/0!</v>
      </c>
      <c r="O20" s="8">
        <f>'Tav48'!O20/'Tav48'!O$37*100</f>
        <v>1.672577650276615</v>
      </c>
      <c r="P20" s="8">
        <f>'Tav48'!P20/'Tav48'!P$37*100</f>
        <v>0.87346945861829695</v>
      </c>
      <c r="Q20" s="8">
        <f>'Tav48'!Q20/'Tav48'!Q$37*100</f>
        <v>1.3593486012601221</v>
      </c>
      <c r="R20" s="8" t="e">
        <f>'Tav48'!R20/'Tav48'!R$37*100</f>
        <v>#DIV/0!</v>
      </c>
      <c r="S20" s="8">
        <f>'Tav48'!S20/'Tav48'!S$37*100</f>
        <v>2.0006363875541142</v>
      </c>
      <c r="T20" s="8">
        <f>'Tav48'!T20/'Tav48'!T$37*100</f>
        <v>1.1576007473576815</v>
      </c>
      <c r="U20" s="8">
        <f>'Tav48'!U20/'Tav48'!U$37*100</f>
        <v>1.6361339490947857</v>
      </c>
      <c r="V20" s="8" t="e">
        <f>'Tav48'!V20/'Tav48'!V$37*100</f>
        <v>#DIV/0!</v>
      </c>
      <c r="W20" s="8">
        <f>'Tav48'!W20/'Tav48'!W$37*100</f>
        <v>2.2794232050712409</v>
      </c>
      <c r="X20" s="8">
        <f>'Tav48'!X20/'Tav48'!X$37*100</f>
        <v>0.56005541867460029</v>
      </c>
      <c r="Y20" s="8">
        <f>'Tav48'!Y20/'Tav48'!Y$37*100</f>
        <v>1.6295675470553657</v>
      </c>
      <c r="Z20"/>
      <c r="AA20" s="8">
        <f>'Tav48'!AA20/'Tav48'!AA$37*100</f>
        <v>1.1095307444282629</v>
      </c>
      <c r="AB20" s="8">
        <f>'Tav48'!AB20/'Tav48'!AB$37*100</f>
        <v>7.4939673562781958E-2</v>
      </c>
      <c r="AC20" s="8">
        <f>'Tav48'!AC20/'Tav48'!AC$37*100</f>
        <v>0.73512528407909561</v>
      </c>
      <c r="AE20" s="334">
        <f>'Tav48'!AE20/'Tav48'!AE$37*100</f>
        <v>1.159133794590709</v>
      </c>
      <c r="AF20" s="334">
        <f>'Tav48'!AF20/'Tav48'!AF$37*100</f>
        <v>3.9788813222128704E-2</v>
      </c>
      <c r="AG20" s="334">
        <f>'Tav48'!AG20/'Tav48'!AG$37*100</f>
        <v>0.8717755305691095</v>
      </c>
      <c r="AH20" s="334"/>
      <c r="AI20" s="334">
        <f>'Tav48'!AI20/'Tav48'!AI$37*100</f>
        <v>1.6643612733732049</v>
      </c>
      <c r="AJ20" s="334">
        <f>'Tav48'!AJ20/'Tav48'!AJ$37*100</f>
        <v>0.19160472353204963</v>
      </c>
      <c r="AK20" s="334">
        <f>'Tav48'!AK20/'Tav48'!AK$37*100</f>
        <v>1.2699996722111542</v>
      </c>
      <c r="AL20" s="334"/>
      <c r="AM20" s="334">
        <f>'Tav48'!AM20/'Tav48'!AM$37*100</f>
        <v>1.4699796914888876</v>
      </c>
      <c r="AN20" s="334">
        <f>'Tav48'!AN20/'Tav48'!AN$37*100</f>
        <v>7.3989688421200975E-2</v>
      </c>
      <c r="AO20" s="334">
        <f>'Tav48'!AO20/'Tav48'!AO$37*100</f>
        <v>0.97926291062368154</v>
      </c>
      <c r="AP20" s="334"/>
      <c r="AQ20" s="334">
        <f t="shared" si="2"/>
        <v>-0.19438158188431731</v>
      </c>
      <c r="AR20" s="334">
        <f t="shared" si="3"/>
        <v>-0.11761503511084866</v>
      </c>
      <c r="AS20" s="334">
        <f t="shared" si="4"/>
        <v>-0.29073676158747264</v>
      </c>
      <c r="AT20"/>
      <c r="AU20" s="334">
        <f t="shared" si="5"/>
        <v>-0.43144338793085812</v>
      </c>
      <c r="AV20" s="334">
        <f t="shared" si="6"/>
        <v>-1.1464081495767218</v>
      </c>
      <c r="AW20" s="334">
        <f t="shared" si="7"/>
        <v>-0.65102479276967384</v>
      </c>
    </row>
    <row r="21" spans="1:51" x14ac:dyDescent="0.25">
      <c r="A21" s="27" t="s">
        <v>11</v>
      </c>
      <c r="C21" s="8">
        <f>'Tav48'!C21/'Tav48'!C$37*100</f>
        <v>4.3561442551839278</v>
      </c>
      <c r="D21" s="8">
        <f>'Tav48'!D21/'Tav48'!D$37*100</f>
        <v>2.9125797585374027</v>
      </c>
      <c r="E21" s="8">
        <f>'Tav48'!E21/'Tav48'!E$37*100</f>
        <v>3.7814204728473917</v>
      </c>
      <c r="F21" s="8" t="e">
        <f>'Tav48'!F21/'Tav48'!F$37*100</f>
        <v>#DIV/0!</v>
      </c>
      <c r="G21" s="8">
        <f>'Tav48'!G21/'Tav48'!G$37*100</f>
        <v>3.5148378177592088</v>
      </c>
      <c r="H21" s="8">
        <f>'Tav48'!H21/'Tav48'!H$37*100</f>
        <v>2.2156405032858308</v>
      </c>
      <c r="I21" s="8">
        <f>'Tav48'!I21/'Tav48'!I$37*100</f>
        <v>2.9869036902063901</v>
      </c>
      <c r="J21" s="8" t="e">
        <f>'Tav48'!J21/'Tav48'!J$37*100</f>
        <v>#DIV/0!</v>
      </c>
      <c r="K21" s="8">
        <f>'Tav48'!K21/'Tav48'!K$37*100</f>
        <v>3.6328765520634629</v>
      </c>
      <c r="L21" s="8">
        <f>'Tav48'!L21/'Tav48'!L$37*100</f>
        <v>1.5690868268986393</v>
      </c>
      <c r="M21" s="8">
        <f>'Tav48'!M21/'Tav48'!M$37*100</f>
        <v>2.8002513334137671</v>
      </c>
      <c r="N21" s="8" t="e">
        <f>'Tav48'!N21/'Tav48'!N$37*100</f>
        <v>#DIV/0!</v>
      </c>
      <c r="O21" s="8">
        <f>'Tav48'!O21/'Tav48'!O$37*100</f>
        <v>2.7710818452451984</v>
      </c>
      <c r="P21" s="8">
        <f>'Tav48'!P21/'Tav48'!P$37*100</f>
        <v>1.4589087227727475</v>
      </c>
      <c r="Q21" s="8">
        <f>'Tav48'!Q21/'Tav48'!Q$37*100</f>
        <v>2.2567450588281881</v>
      </c>
      <c r="R21" s="8" t="e">
        <f>'Tav48'!R21/'Tav48'!R$37*100</f>
        <v>#DIV/0!</v>
      </c>
      <c r="S21" s="8">
        <f>'Tav48'!S21/'Tav48'!S$37*100</f>
        <v>2.616168515998162</v>
      </c>
      <c r="T21" s="8">
        <f>'Tav48'!T21/'Tav48'!T$37*100</f>
        <v>0.96498785300740031</v>
      </c>
      <c r="U21" s="8">
        <f>'Tav48'!U21/'Tav48'!U$37*100</f>
        <v>1.9022492588517075</v>
      </c>
      <c r="V21" s="8" t="e">
        <f>'Tav48'!V21/'Tav48'!V$37*100</f>
        <v>#DIV/0!</v>
      </c>
      <c r="W21" s="8">
        <f>'Tav48'!W21/'Tav48'!W$37*100</f>
        <v>2.1014502220927054</v>
      </c>
      <c r="X21" s="8">
        <f>'Tav48'!X21/'Tav48'!X$37*100</f>
        <v>0.52424727768175583</v>
      </c>
      <c r="Y21" s="8">
        <f>'Tav48'!Y21/'Tav48'!Y$37*100</f>
        <v>1.5053274681132014</v>
      </c>
      <c r="Z21"/>
      <c r="AA21" s="8">
        <f>'Tav48'!AA21/'Tav48'!AA$37*100</f>
        <v>1.7501459163261952</v>
      </c>
      <c r="AB21" s="8">
        <f>'Tav48'!AB21/'Tav48'!AB$37*100</f>
        <v>0.2018375207957594</v>
      </c>
      <c r="AC21" s="8">
        <f>'Tav48'!AC21/'Tav48'!AC$37*100</f>
        <v>1.1898326351511381</v>
      </c>
      <c r="AE21" s="334">
        <f>'Tav48'!AE21/'Tav48'!AE$37*100</f>
        <v>1.6617950981273091</v>
      </c>
      <c r="AF21" s="334">
        <f>'Tav48'!AF21/'Tav48'!AF$37*100</f>
        <v>4.1319152192210572E-2</v>
      </c>
      <c r="AG21" s="334">
        <f>'Tav48'!AG21/'Tav48'!AG$37*100</f>
        <v>1.2457864837470241</v>
      </c>
      <c r="AH21" s="334"/>
      <c r="AI21" s="334">
        <f>'Tav48'!AI21/'Tav48'!AI$37*100</f>
        <v>1.4842420563444754</v>
      </c>
      <c r="AJ21" s="334">
        <f>'Tav48'!AJ21/'Tav48'!AJ$37*100</f>
        <v>0.1318131786000625</v>
      </c>
      <c r="AK21" s="334">
        <f>'Tav48'!AK21/'Tav48'!AK$37*100</f>
        <v>1.1214020621560494</v>
      </c>
      <c r="AL21" s="334"/>
      <c r="AM21" s="334">
        <f>'Tav48'!AM21/'Tav48'!AM$37*100</f>
        <v>1.4737994741432547</v>
      </c>
      <c r="AN21" s="334">
        <f>'Tav48'!AN21/'Tav48'!AN$37*100</f>
        <v>0.21492242827110764</v>
      </c>
      <c r="AO21" s="334">
        <f>'Tav48'!AO21/'Tav48'!AO$37*100</f>
        <v>1.0312810922166764</v>
      </c>
      <c r="AP21" s="334"/>
      <c r="AQ21" s="334">
        <f t="shared" si="2"/>
        <v>-1.0442582201220629E-2</v>
      </c>
      <c r="AR21" s="334">
        <f t="shared" si="3"/>
        <v>8.3109249671045132E-2</v>
      </c>
      <c r="AS21" s="334">
        <f t="shared" si="4"/>
        <v>-9.0120969939373019E-2</v>
      </c>
      <c r="AT21"/>
      <c r="AU21" s="334">
        <f t="shared" si="5"/>
        <v>-2.8823447810406728</v>
      </c>
      <c r="AV21" s="334">
        <f t="shared" si="6"/>
        <v>-2.6976573302662952</v>
      </c>
      <c r="AW21" s="334">
        <f t="shared" si="7"/>
        <v>-2.7501393806307153</v>
      </c>
    </row>
    <row r="22" spans="1:51" x14ac:dyDescent="0.25">
      <c r="A22" s="27" t="s">
        <v>12</v>
      </c>
      <c r="C22" s="8">
        <f>'Tav48'!C22/'Tav48'!C$37*100</f>
        <v>13.492093980525544</v>
      </c>
      <c r="D22" s="8">
        <f>'Tav48'!D22/'Tav48'!D$37*100</f>
        <v>23.272135416915663</v>
      </c>
      <c r="E22" s="8">
        <f>'Tav48'!E22/'Tav48'!E$37*100</f>
        <v>17.385804596703508</v>
      </c>
      <c r="F22" s="8" t="e">
        <f>'Tav48'!F22/'Tav48'!F$37*100</f>
        <v>#DIV/0!</v>
      </c>
      <c r="G22" s="8">
        <f>'Tav48'!G22/'Tav48'!G$37*100</f>
        <v>13.626810699779529</v>
      </c>
      <c r="H22" s="8">
        <f>'Tav48'!H22/'Tav48'!H$37*100</f>
        <v>19.337371217554153</v>
      </c>
      <c r="I22" s="8">
        <f>'Tav48'!I22/'Tav48'!I$37*100</f>
        <v>15.947308563834239</v>
      </c>
      <c r="J22" s="8" t="e">
        <f>'Tav48'!J22/'Tav48'!J$37*100</f>
        <v>#DIV/0!</v>
      </c>
      <c r="K22" s="8">
        <f>'Tav48'!K22/'Tav48'!K$37*100</f>
        <v>16.377049056779803</v>
      </c>
      <c r="L22" s="8">
        <f>'Tav48'!L22/'Tav48'!L$37*100</f>
        <v>21.078738902154448</v>
      </c>
      <c r="M22" s="8">
        <f>'Tav48'!M22/'Tav48'!M$37*100</f>
        <v>18.273921343618753</v>
      </c>
      <c r="N22" s="8" t="e">
        <f>'Tav48'!N22/'Tav48'!N$37*100</f>
        <v>#DIV/0!</v>
      </c>
      <c r="O22" s="8">
        <f>'Tav48'!O22/'Tav48'!O$37*100</f>
        <v>17.124827563163194</v>
      </c>
      <c r="P22" s="8">
        <f>'Tav48'!P22/'Tav48'!P$37*100</f>
        <v>23.736945948899713</v>
      </c>
      <c r="Q22" s="8">
        <f>'Tav48'!Q22/'Tav48'!Q$37*100</f>
        <v>19.716601212299153</v>
      </c>
      <c r="R22" s="8" t="e">
        <f>'Tav48'!R22/'Tav48'!R$37*100</f>
        <v>#DIV/0!</v>
      </c>
      <c r="S22" s="8">
        <f>'Tav48'!S22/'Tav48'!S$37*100</f>
        <v>17.998611509623512</v>
      </c>
      <c r="T22" s="8">
        <f>'Tav48'!T22/'Tav48'!T$37*100</f>
        <v>27.379606947828989</v>
      </c>
      <c r="U22" s="8">
        <f>'Tav48'!U22/'Tav48'!U$37*100</f>
        <v>22.054662700537563</v>
      </c>
      <c r="V22" s="8" t="e">
        <f>'Tav48'!V22/'Tav48'!V$37*100</f>
        <v>#DIV/0!</v>
      </c>
      <c r="W22" s="8">
        <f>'Tav48'!W22/'Tav48'!W$37*100</f>
        <v>16.918678928588619</v>
      </c>
      <c r="X22" s="8">
        <f>'Tav48'!X22/'Tav48'!X$37*100</f>
        <v>33.99158193011754</v>
      </c>
      <c r="Y22" s="8">
        <f>'Tav48'!Y22/'Tav48'!Y$37*100</f>
        <v>23.371581361934137</v>
      </c>
      <c r="Z22"/>
      <c r="AA22" s="8">
        <f>'Tav48'!AA22/'Tav48'!AA$37*100</f>
        <v>15.312147604988921</v>
      </c>
      <c r="AB22" s="8">
        <f>'Tav48'!AB22/'Tav48'!AB$37*100</f>
        <v>39.878897487522543</v>
      </c>
      <c r="AC22" s="8">
        <f>'Tav48'!AC22/'Tav48'!AC$37*100</f>
        <v>24.202544553184488</v>
      </c>
      <c r="AE22" s="334">
        <f>'Tav48'!AE22/'Tav48'!AE$37*100</f>
        <v>16.126918014937129</v>
      </c>
      <c r="AF22" s="334">
        <f>'Tav48'!AF22/'Tav48'!AF$37*100</f>
        <v>42.708699977044915</v>
      </c>
      <c r="AG22" s="334">
        <f>'Tav48'!AG22/'Tav48'!AG$37*100</f>
        <v>22.950993564811544</v>
      </c>
      <c r="AH22" s="334"/>
      <c r="AI22" s="334">
        <f>'Tav48'!AI22/'Tav48'!AI$37*100</f>
        <v>14.467255122451213</v>
      </c>
      <c r="AJ22" s="334">
        <f>'Tav48'!AJ22/'Tav48'!AJ$37*100</f>
        <v>37.63062414219516</v>
      </c>
      <c r="AK22" s="334">
        <f>'Tav48'!AK22/'Tav48'!AK$37*100</f>
        <v>20.675463548059309</v>
      </c>
      <c r="AL22" s="334"/>
      <c r="AM22" s="334">
        <f>'Tav48'!AM22/'Tav48'!AM$37*100</f>
        <v>15.407729966831555</v>
      </c>
      <c r="AN22" s="334">
        <f>'Tav48'!AN22/'Tav48'!AN$37*100</f>
        <v>45.036231458536413</v>
      </c>
      <c r="AO22" s="334">
        <f>'Tav48'!AO22/'Tav48'!AO$37*100</f>
        <v>25.82331157652246</v>
      </c>
      <c r="AP22" s="334"/>
      <c r="AQ22" s="334">
        <f t="shared" si="2"/>
        <v>0.94047484438034168</v>
      </c>
      <c r="AR22" s="334">
        <f t="shared" si="3"/>
        <v>7.4056073163412535</v>
      </c>
      <c r="AS22" s="334">
        <f t="shared" si="4"/>
        <v>5.1478480284631516</v>
      </c>
      <c r="AT22"/>
      <c r="AU22" s="334">
        <f t="shared" si="5"/>
        <v>1.9156359863060111</v>
      </c>
      <c r="AV22" s="334">
        <f t="shared" si="6"/>
        <v>21.76409604162075</v>
      </c>
      <c r="AW22" s="334">
        <f t="shared" si="7"/>
        <v>8.4375069798189521</v>
      </c>
    </row>
    <row r="23" spans="1:51" x14ac:dyDescent="0.25">
      <c r="A23" s="27" t="s">
        <v>13</v>
      </c>
      <c r="C23" s="8">
        <f>'Tav48'!C23/'Tav48'!C$37*100</f>
        <v>3.0508413408123372</v>
      </c>
      <c r="D23" s="8">
        <f>'Tav48'!D23/'Tav48'!D$37*100</f>
        <v>2.904289771697087</v>
      </c>
      <c r="E23" s="8">
        <f>'Tav48'!E23/'Tav48'!E$37*100</f>
        <v>2.9924950235504939</v>
      </c>
      <c r="F23" s="8" t="e">
        <f>'Tav48'!F23/'Tav48'!F$37*100</f>
        <v>#DIV/0!</v>
      </c>
      <c r="G23" s="8">
        <f>'Tav48'!G23/'Tav48'!G$37*100</f>
        <v>2.8542048107694704</v>
      </c>
      <c r="H23" s="8">
        <f>'Tav48'!H23/'Tav48'!H$37*100</f>
        <v>2.7130767434754057</v>
      </c>
      <c r="I23" s="8">
        <f>'Tav48'!I23/'Tav48'!I$37*100</f>
        <v>2.7968558507474772</v>
      </c>
      <c r="J23" s="8" t="e">
        <f>'Tav48'!J23/'Tav48'!J$37*100</f>
        <v>#DIV/0!</v>
      </c>
      <c r="K23" s="8">
        <f>'Tav48'!K23/'Tav48'!K$37*100</f>
        <v>2.8590078761096254</v>
      </c>
      <c r="L23" s="8">
        <f>'Tav48'!L23/'Tav48'!L$37*100</f>
        <v>2.1395628916033234</v>
      </c>
      <c r="M23" s="8">
        <f>'Tav48'!M23/'Tav48'!M$37*100</f>
        <v>2.5687515431960843</v>
      </c>
      <c r="N23" s="8" t="e">
        <f>'Tav48'!N23/'Tav48'!N$37*100</f>
        <v>#DIV/0!</v>
      </c>
      <c r="O23" s="8">
        <f>'Tav48'!O23/'Tav48'!O$37*100</f>
        <v>2.1844385997571965</v>
      </c>
      <c r="P23" s="8">
        <f>'Tav48'!P23/'Tav48'!P$37*100</f>
        <v>2.5530285617258159</v>
      </c>
      <c r="Q23" s="8">
        <f>'Tav48'!Q23/'Tav48'!Q$37*100</f>
        <v>2.3289160115390306</v>
      </c>
      <c r="R23" s="8" t="e">
        <f>'Tav48'!R23/'Tav48'!R$37*100</f>
        <v>#DIV/0!</v>
      </c>
      <c r="S23" s="8">
        <f>'Tav48'!S23/'Tav48'!S$37*100</f>
        <v>2.1818845423424671</v>
      </c>
      <c r="T23" s="8">
        <f>'Tav48'!T23/'Tav48'!T$37*100</f>
        <v>2.5100125390724948</v>
      </c>
      <c r="U23" s="8">
        <f>'Tav48'!U23/'Tav48'!U$37*100</f>
        <v>2.3237569012702597</v>
      </c>
      <c r="V23" s="8" t="e">
        <f>'Tav48'!V23/'Tav48'!V$37*100</f>
        <v>#DIV/0!</v>
      </c>
      <c r="W23" s="8">
        <f>'Tav48'!W23/'Tav48'!W$37*100</f>
        <v>2.4578851248162006</v>
      </c>
      <c r="X23" s="8">
        <f>'Tav48'!X23/'Tav48'!X$37*100</f>
        <v>1.8740934915131382</v>
      </c>
      <c r="Y23" s="8">
        <f>'Tav48'!Y23/'Tav48'!Y$37*100</f>
        <v>2.2372338327994159</v>
      </c>
      <c r="Z23"/>
      <c r="AA23" s="8">
        <f>'Tav48'!AA23/'Tav48'!AA$37*100</f>
        <v>2.5242107768415205</v>
      </c>
      <c r="AB23" s="8">
        <f>'Tav48'!AB23/'Tav48'!AB$37*100</f>
        <v>1.7081249594076766</v>
      </c>
      <c r="AC23" s="8">
        <f>'Tav48'!AC23/'Tav48'!AC$37*100</f>
        <v>2.2288796119348477</v>
      </c>
      <c r="AE23" s="334">
        <f>'Tav48'!AE23/'Tav48'!AE$37*100</f>
        <v>2.7516874302960468</v>
      </c>
      <c r="AF23" s="334">
        <f>'Tav48'!AF23/'Tav48'!AF$37*100</f>
        <v>0.87229321294666762</v>
      </c>
      <c r="AG23" s="334">
        <f>'Tav48'!AG23/'Tav48'!AG$37*100</f>
        <v>2.2692093125584392</v>
      </c>
      <c r="AH23" s="334"/>
      <c r="AI23" s="334">
        <f>'Tav48'!AI23/'Tav48'!AI$37*100</f>
        <v>2.0559464219964374</v>
      </c>
      <c r="AJ23" s="334">
        <f>'Tav48'!AJ23/'Tav48'!AJ$37*100</f>
        <v>0.97704820013860771</v>
      </c>
      <c r="AK23" s="334">
        <f>'Tav48'!AK23/'Tav48'!AK$37*100</f>
        <v>1.7671460882043362</v>
      </c>
      <c r="AL23" s="334"/>
      <c r="AM23" s="334">
        <f>'Tav48'!AM23/'Tav48'!AM$37*100</f>
        <v>1.946815892842364</v>
      </c>
      <c r="AN23" s="334">
        <f>'Tav48'!AN23/'Tav48'!AN$37*100</f>
        <v>0.70583813874828238</v>
      </c>
      <c r="AO23" s="334">
        <f>'Tav48'!AO23/'Tav48'!AO$37*100</f>
        <v>1.5105914797521292</v>
      </c>
      <c r="AP23" s="334"/>
      <c r="AQ23" s="334">
        <f t="shared" si="2"/>
        <v>-0.1091305291540734</v>
      </c>
      <c r="AR23" s="334">
        <f t="shared" si="3"/>
        <v>-0.27121006139032533</v>
      </c>
      <c r="AS23" s="334">
        <f t="shared" si="4"/>
        <v>-0.25655460845220701</v>
      </c>
      <c r="AT23"/>
      <c r="AU23" s="334">
        <f t="shared" si="5"/>
        <v>-1.1040254479699732</v>
      </c>
      <c r="AV23" s="334">
        <f t="shared" si="6"/>
        <v>-2.1984516329488049</v>
      </c>
      <c r="AW23" s="334">
        <f t="shared" si="7"/>
        <v>-1.4819035437983648</v>
      </c>
    </row>
    <row r="24" spans="1:51" x14ac:dyDescent="0.25">
      <c r="A24" s="27" t="s">
        <v>14</v>
      </c>
      <c r="C24" s="8">
        <f>'Tav48'!C24/'Tav48'!C$37*100</f>
        <v>0.45798048442407552</v>
      </c>
      <c r="D24" s="8">
        <f>'Tav48'!D24/'Tav48'!D$37*100</f>
        <v>0.43843784334118624</v>
      </c>
      <c r="E24" s="8">
        <f>'Tav48'!E24/'Tav48'!E$37*100</f>
        <v>0.45020000726070997</v>
      </c>
      <c r="F24" s="8" t="e">
        <f>'Tav48'!F24/'Tav48'!F$37*100</f>
        <v>#DIV/0!</v>
      </c>
      <c r="G24" s="8">
        <f>'Tav48'!G24/'Tav48'!G$37*100</f>
        <v>0.56455458074950382</v>
      </c>
      <c r="H24" s="8">
        <f>'Tav48'!H24/'Tav48'!H$37*100</f>
        <v>0.33555357288070498</v>
      </c>
      <c r="I24" s="8">
        <f>'Tav48'!I24/'Tav48'!I$37*100</f>
        <v>0.4714991093258199</v>
      </c>
      <c r="J24" s="8" t="e">
        <f>'Tav48'!J24/'Tav48'!J$37*100</f>
        <v>#DIV/0!</v>
      </c>
      <c r="K24" s="8">
        <f>'Tav48'!K24/'Tav48'!K$37*100</f>
        <v>0.48670356067753506</v>
      </c>
      <c r="L24" s="8">
        <f>'Tav48'!L24/'Tav48'!L$37*100</f>
        <v>0.56640387994689589</v>
      </c>
      <c r="M24" s="8">
        <f>'Tav48'!M24/'Tav48'!M$37*100</f>
        <v>0.51885823949434251</v>
      </c>
      <c r="N24" s="8" t="e">
        <f>'Tav48'!N24/'Tav48'!N$37*100</f>
        <v>#DIV/0!</v>
      </c>
      <c r="O24" s="8">
        <f>'Tav48'!O24/'Tav48'!O$37*100</f>
        <v>0.67176777392198139</v>
      </c>
      <c r="P24" s="8">
        <f>'Tav48'!P24/'Tav48'!P$37*100</f>
        <v>0.56643470119496797</v>
      </c>
      <c r="Q24" s="8">
        <f>'Tav48'!Q24/'Tav48'!Q$37*100</f>
        <v>0.63048002522327351</v>
      </c>
      <c r="R24" s="8" t="e">
        <f>'Tav48'!R24/'Tav48'!R$37*100</f>
        <v>#DIV/0!</v>
      </c>
      <c r="S24" s="8">
        <f>'Tav48'!S24/'Tav48'!S$37*100</f>
        <v>0.52888462719418838</v>
      </c>
      <c r="T24" s="8">
        <f>'Tav48'!T24/'Tav48'!T$37*100</f>
        <v>0.47480040147972319</v>
      </c>
      <c r="U24" s="8">
        <f>'Tav48'!U24/'Tav48'!U$37*100</f>
        <v>0.50550028706058048</v>
      </c>
      <c r="V24" s="8" t="e">
        <f>'Tav48'!V24/'Tav48'!V$37*100</f>
        <v>#DIV/0!</v>
      </c>
      <c r="W24" s="8">
        <f>'Tav48'!W24/'Tav48'!W$37*100</f>
        <v>0.81456865286329627</v>
      </c>
      <c r="X24" s="8">
        <f>'Tav48'!X24/'Tav48'!X$37*100</f>
        <v>0.29169553055968767</v>
      </c>
      <c r="Y24" s="8">
        <f>'Tav48'!Y24/'Tav48'!Y$37*100</f>
        <v>0.61694247278869152</v>
      </c>
      <c r="Z24"/>
      <c r="AA24" s="8">
        <f>'Tav48'!AA24/'Tav48'!AA$37*100</f>
        <v>0.62814853432008655</v>
      </c>
      <c r="AB24" s="8">
        <f>'Tav48'!AB24/'Tav48'!AB$37*100</f>
        <v>0.29126553124734589</v>
      </c>
      <c r="AC24" s="8">
        <f>'Tav48'!AC24/'Tav48'!AC$37*100</f>
        <v>0.50623482425515676</v>
      </c>
      <c r="AE24" s="334">
        <f>'Tav48'!AE24/'Tav48'!AE$37*100</f>
        <v>0.48839016242672822</v>
      </c>
      <c r="AF24" s="334">
        <f>'Tav48'!AF24/'Tav48'!AF$37*100</f>
        <v>0.11324508378605862</v>
      </c>
      <c r="AG24" s="334">
        <f>'Tav48'!AG24/'Tav48'!AG$37*100</f>
        <v>0.3920829109995364</v>
      </c>
      <c r="AH24" s="334"/>
      <c r="AI24" s="334">
        <f>'Tav48'!AI24/'Tav48'!AI$37*100</f>
        <v>0.52194767586502011</v>
      </c>
      <c r="AJ24" s="334">
        <f>'Tav48'!AJ24/'Tav48'!AJ$37*100</f>
        <v>4.2125861202081831E-2</v>
      </c>
      <c r="AK24" s="334">
        <f>'Tav48'!AK24/'Tav48'!AK$37*100</f>
        <v>0.39334661485174838</v>
      </c>
      <c r="AL24" s="334"/>
      <c r="AM24" s="334">
        <f>'Tav48'!AM24/'Tav48'!AM$37*100</f>
        <v>0.40680685269008193</v>
      </c>
      <c r="AN24" s="334">
        <f>'Tav48'!AN24/'Tav48'!AN$37*100</f>
        <v>0.1761659248123833</v>
      </c>
      <c r="AO24" s="334">
        <f>'Tav48'!AO24/'Tav48'!AO$37*100</f>
        <v>0.32573289902280134</v>
      </c>
      <c r="AP24" s="334"/>
      <c r="AQ24" s="334">
        <f t="shared" si="2"/>
        <v>-0.11514082317493818</v>
      </c>
      <c r="AR24" s="334">
        <f t="shared" si="3"/>
        <v>0.13404006361030146</v>
      </c>
      <c r="AS24" s="334">
        <f t="shared" si="4"/>
        <v>-6.7613715828947041E-2</v>
      </c>
      <c r="AT24"/>
      <c r="AU24" s="334">
        <f t="shared" si="5"/>
        <v>-5.1173631733993585E-2</v>
      </c>
      <c r="AV24" s="334">
        <f t="shared" si="6"/>
        <v>-0.26227191852880294</v>
      </c>
      <c r="AW24" s="334">
        <f t="shared" si="7"/>
        <v>-0.12446710823790863</v>
      </c>
    </row>
    <row r="25" spans="1:51" x14ac:dyDescent="0.25">
      <c r="A25" s="27" t="s">
        <v>15</v>
      </c>
      <c r="C25" s="8">
        <f>'Tav48'!C25/'Tav48'!C$37*100</f>
        <v>17.609482097253494</v>
      </c>
      <c r="D25" s="8">
        <f>'Tav48'!D25/'Tav48'!D$37*100</f>
        <v>14.156503145672438</v>
      </c>
      <c r="E25" s="8">
        <f>'Tav48'!E25/'Tav48'!E$37*100</f>
        <v>16.234753688518566</v>
      </c>
      <c r="F25" s="8" t="e">
        <f>'Tav48'!F25/'Tav48'!F$37*100</f>
        <v>#DIV/0!</v>
      </c>
      <c r="G25" s="8">
        <f>'Tav48'!G25/'Tav48'!G$37*100</f>
        <v>15.885404329130045</v>
      </c>
      <c r="H25" s="8">
        <f>'Tav48'!H25/'Tav48'!H$37*100</f>
        <v>15.657110646363776</v>
      </c>
      <c r="I25" s="8">
        <f>'Tav48'!I25/'Tav48'!I$37*100</f>
        <v>15.792630120054227</v>
      </c>
      <c r="J25" s="8" t="e">
        <f>'Tav48'!J25/'Tav48'!J$37*100</f>
        <v>#DIV/0!</v>
      </c>
      <c r="K25" s="8">
        <f>'Tav48'!K25/'Tav48'!K$37*100</f>
        <v>16.138829695676577</v>
      </c>
      <c r="L25" s="8">
        <f>'Tav48'!L25/'Tav48'!L$37*100</f>
        <v>12.51511945583316</v>
      </c>
      <c r="M25" s="8">
        <f>'Tav48'!M25/'Tav48'!M$37*100</f>
        <v>14.676862667746054</v>
      </c>
      <c r="N25" s="8" t="e">
        <f>'Tav48'!N25/'Tav48'!N$37*100</f>
        <v>#DIV/0!</v>
      </c>
      <c r="O25" s="8">
        <f>'Tav48'!O25/'Tav48'!O$37*100</f>
        <v>16.592441260097598</v>
      </c>
      <c r="P25" s="8">
        <f>'Tav48'!P25/'Tav48'!P$37*100</f>
        <v>12.236223608341144</v>
      </c>
      <c r="Q25" s="8">
        <f>'Tav48'!Q25/'Tav48'!Q$37*100</f>
        <v>14.884920392945777</v>
      </c>
      <c r="R25" s="8" t="e">
        <f>'Tav48'!R25/'Tav48'!R$37*100</f>
        <v>#DIV/0!</v>
      </c>
      <c r="S25" s="8">
        <f>'Tav48'!S25/'Tav48'!S$37*100</f>
        <v>18.6740015737136</v>
      </c>
      <c r="T25" s="8">
        <f>'Tav48'!T25/'Tav48'!T$37*100</f>
        <v>10.856113346333254</v>
      </c>
      <c r="U25" s="8">
        <f>'Tav48'!U25/'Tav48'!U$37*100</f>
        <v>15.293789413503353</v>
      </c>
      <c r="V25" s="8" t="e">
        <f>'Tav48'!V25/'Tav48'!V$37*100</f>
        <v>#DIV/0!</v>
      </c>
      <c r="W25" s="8">
        <f>'Tav48'!W25/'Tav48'!W$37*100</f>
        <v>22.119010376280109</v>
      </c>
      <c r="X25" s="8">
        <f>'Tav48'!X25/'Tav48'!X$37*100</f>
        <v>9.3093119808138667</v>
      </c>
      <c r="Y25" s="8">
        <f>'Tav48'!Y25/'Tav48'!Y$37*100</f>
        <v>17.277430610884885</v>
      </c>
      <c r="Z25"/>
      <c r="AA25" s="8">
        <f>'Tav48'!AA25/'Tav48'!AA$37*100</f>
        <v>26.710621008550977</v>
      </c>
      <c r="AB25" s="8">
        <f>'Tav48'!AB25/'Tav48'!AB$37*100</f>
        <v>4.2890473169098868</v>
      </c>
      <c r="AC25" s="8">
        <f>'Tav48'!AC25/'Tav48'!AC$37*100</f>
        <v>18.596536269013185</v>
      </c>
      <c r="AE25" s="334">
        <f>'Tav48'!AE25/'Tav48'!AE$37*100</f>
        <v>24.695416849460603</v>
      </c>
      <c r="AF25" s="334">
        <f>'Tav48'!AF25/'Tav48'!AF$37*100</f>
        <v>3.8151350524141101</v>
      </c>
      <c r="AG25" s="334">
        <f>'Tav48'!AG25/'Tav48'!AG$37*100</f>
        <v>19.335030525893973</v>
      </c>
      <c r="AH25" s="334"/>
      <c r="AI25" s="334">
        <f>'Tav48'!AI25/'Tav48'!AI$37*100</f>
        <v>21.462548139597367</v>
      </c>
      <c r="AJ25" s="334">
        <f>'Tav48'!AJ25/'Tav48'!AJ$37*100</f>
        <v>5.382597942627295</v>
      </c>
      <c r="AK25" s="334">
        <f>'Tav48'!AK25/'Tav48'!AK$37*100</f>
        <v>17.152826086164762</v>
      </c>
      <c r="AL25" s="334"/>
      <c r="AM25" s="334">
        <f>'Tav48'!AM25/'Tav48'!AM$37*100</f>
        <v>22.599107444119763</v>
      </c>
      <c r="AN25" s="334">
        <f>'Tav48'!AN25/'Tav48'!AN$37*100</f>
        <v>2.7446651085769318</v>
      </c>
      <c r="AO25" s="334">
        <f>'Tav48'!AO25/'Tav48'!AO$37*100</f>
        <v>15.619903972785409</v>
      </c>
      <c r="AP25" s="334"/>
      <c r="AQ25" s="334">
        <f t="shared" si="2"/>
        <v>1.1365593045223967</v>
      </c>
      <c r="AR25" s="334">
        <f t="shared" si="3"/>
        <v>-2.6379328340503632</v>
      </c>
      <c r="AS25" s="334">
        <f t="shared" si="4"/>
        <v>-1.5329221133793531</v>
      </c>
      <c r="AT25"/>
      <c r="AU25" s="334">
        <f t="shared" si="5"/>
        <v>4.9896253468662692</v>
      </c>
      <c r="AV25" s="334">
        <f t="shared" si="6"/>
        <v>-11.411838037095507</v>
      </c>
      <c r="AW25" s="334">
        <f t="shared" si="7"/>
        <v>-0.61484971573315761</v>
      </c>
    </row>
    <row r="26" spans="1:51" x14ac:dyDescent="0.25">
      <c r="A26" s="27" t="s">
        <v>16</v>
      </c>
      <c r="C26" s="8">
        <f>'Tav48'!C26/'Tav48'!C$37*100</f>
        <v>8.0991011323255595</v>
      </c>
      <c r="D26" s="8">
        <f>'Tav48'!D26/'Tav48'!D$37*100</f>
        <v>5.1535774370896865</v>
      </c>
      <c r="E26" s="8">
        <f>'Tav48'!E26/'Tav48'!E$37*100</f>
        <v>6.9264049881487946</v>
      </c>
      <c r="F26" s="8" t="e">
        <f>'Tav48'!F26/'Tav48'!F$37*100</f>
        <v>#DIV/0!</v>
      </c>
      <c r="G26" s="8">
        <f>'Tav48'!G26/'Tav48'!G$37*100</f>
        <v>9.2350695894019292</v>
      </c>
      <c r="H26" s="8">
        <f>'Tav48'!H26/'Tav48'!H$37*100</f>
        <v>5.8346296500163746</v>
      </c>
      <c r="I26" s="8">
        <f>'Tav48'!I26/'Tav48'!I$37*100</f>
        <v>7.853286936937427</v>
      </c>
      <c r="J26" s="8" t="e">
        <f>'Tav48'!J26/'Tav48'!J$37*100</f>
        <v>#DIV/0!</v>
      </c>
      <c r="K26" s="8">
        <f>'Tav48'!K26/'Tav48'!K$37*100</f>
        <v>9.3019465501096388</v>
      </c>
      <c r="L26" s="8">
        <f>'Tav48'!L26/'Tav48'!L$37*100</f>
        <v>5.5925904669004938</v>
      </c>
      <c r="M26" s="8">
        <f>'Tav48'!M26/'Tav48'!M$37*100</f>
        <v>7.8054261526234399</v>
      </c>
      <c r="N26" s="8" t="e">
        <f>'Tav48'!N26/'Tav48'!N$37*100</f>
        <v>#DIV/0!</v>
      </c>
      <c r="O26" s="8">
        <f>'Tav48'!O26/'Tav48'!O$37*100</f>
        <v>8.6693365537453992</v>
      </c>
      <c r="P26" s="8">
        <f>'Tav48'!P26/'Tav48'!P$37*100</f>
        <v>4.899228243451029</v>
      </c>
      <c r="Q26" s="8">
        <f>'Tav48'!Q26/'Tav48'!Q$37*100</f>
        <v>7.1915548803126077</v>
      </c>
      <c r="R26" s="8" t="e">
        <f>'Tav48'!R26/'Tav48'!R$37*100</f>
        <v>#DIV/0!</v>
      </c>
      <c r="S26" s="8">
        <f>'Tav48'!S26/'Tav48'!S$37*100</f>
        <v>9.0561289349792364</v>
      </c>
      <c r="T26" s="8">
        <f>'Tav48'!T26/'Tav48'!T$37*100</f>
        <v>4.8373038588255364</v>
      </c>
      <c r="U26" s="8">
        <f>'Tav48'!U26/'Tav48'!U$37*100</f>
        <v>7.2320399470770473</v>
      </c>
      <c r="V26" s="8" t="e">
        <f>'Tav48'!V26/'Tav48'!V$37*100</f>
        <v>#DIV/0!</v>
      </c>
      <c r="W26" s="8">
        <f>'Tav48'!W26/'Tav48'!W$37*100</f>
        <v>8.2789217974836511</v>
      </c>
      <c r="X26" s="8">
        <f>'Tav48'!X26/'Tav48'!X$37*100</f>
        <v>3.3691839626301028</v>
      </c>
      <c r="Y26" s="8">
        <f>'Tav48'!Y26/'Tav48'!Y$37*100</f>
        <v>6.4232272881739076</v>
      </c>
      <c r="Z26"/>
      <c r="AA26" s="8">
        <f>'Tav48'!AA26/'Tav48'!AA$37*100</f>
        <v>8.0304979288381659</v>
      </c>
      <c r="AB26" s="8">
        <f>'Tav48'!AB26/'Tav48'!AB$37*100</f>
        <v>2.9840978012699777</v>
      </c>
      <c r="AC26" s="8">
        <f>'Tav48'!AC26/'Tav48'!AC$37*100</f>
        <v>6.204269367549986</v>
      </c>
      <c r="AE26" s="334">
        <f>'Tav48'!AE26/'Tav48'!AE$37*100</f>
        <v>8.0209098645298713</v>
      </c>
      <c r="AF26" s="334">
        <f>'Tav48'!AF26/'Tav48'!AF$37*100</f>
        <v>3.8732879332772212</v>
      </c>
      <c r="AG26" s="334">
        <f>'Tav48'!AG26/'Tav48'!AG$37*100</f>
        <v>6.9561322867312541</v>
      </c>
      <c r="AH26" s="334"/>
      <c r="AI26" s="334">
        <f>'Tav48'!AI26/'Tav48'!AI$37*100</f>
        <v>6.7375533640497958</v>
      </c>
      <c r="AJ26" s="334">
        <f>'Tav48'!AJ26/'Tav48'!AJ$37*100</f>
        <v>2.4582478359537432</v>
      </c>
      <c r="AK26" s="334">
        <f>'Tav48'!AK26/'Tav48'!AK$37*100</f>
        <v>5.5906208684947574</v>
      </c>
      <c r="AL26" s="334"/>
      <c r="AM26" s="334">
        <f>'Tav48'!AM26/'Tav48'!AM$37*100</f>
        <v>8.1125817274330423</v>
      </c>
      <c r="AN26" s="334">
        <f>'Tav48'!AN26/'Tav48'!AN$37*100</f>
        <v>1.7052861521838703</v>
      </c>
      <c r="AO26" s="334">
        <f>'Tav48'!AO26/'Tav48'!AO$37*100</f>
        <v>5.8603022834330343</v>
      </c>
      <c r="AP26" s="334"/>
      <c r="AQ26" s="334">
        <f t="shared" si="2"/>
        <v>1.3750283633832465</v>
      </c>
      <c r="AR26" s="334">
        <f t="shared" si="3"/>
        <v>-0.75296168376987294</v>
      </c>
      <c r="AS26" s="334">
        <f t="shared" si="4"/>
        <v>0.26968141493827691</v>
      </c>
      <c r="AT26"/>
      <c r="AU26" s="334">
        <f t="shared" si="5"/>
        <v>1.3480595107482785E-2</v>
      </c>
      <c r="AV26" s="334">
        <f t="shared" si="6"/>
        <v>-3.4482912849058165</v>
      </c>
      <c r="AW26" s="334">
        <f t="shared" si="7"/>
        <v>-1.0661027047157603</v>
      </c>
    </row>
    <row r="27" spans="1:51" x14ac:dyDescent="0.25">
      <c r="A27" s="27" t="s">
        <v>17</v>
      </c>
      <c r="C27" s="8">
        <f>'Tav48'!C27/'Tav48'!C$37*100</f>
        <v>0.98077940953349052</v>
      </c>
      <c r="D27" s="8">
        <f>'Tav48'!D27/'Tav48'!D$37*100</f>
        <v>0.59687905250272399</v>
      </c>
      <c r="E27" s="8">
        <f>'Tav48'!E27/'Tav48'!E$37*100</f>
        <v>0.82793783872344406</v>
      </c>
      <c r="F27" s="8" t="e">
        <f>'Tav48'!F27/'Tav48'!F$37*100</f>
        <v>#DIV/0!</v>
      </c>
      <c r="G27" s="8">
        <f>'Tav48'!G27/'Tav48'!G$37*100</f>
        <v>1.1136277744583447</v>
      </c>
      <c r="H27" s="8">
        <f>'Tav48'!H27/'Tav48'!H$37*100</f>
        <v>0.60860206846010212</v>
      </c>
      <c r="I27" s="8">
        <f>'Tav48'!I27/'Tav48'!I$37*100</f>
        <v>0.90840862067274619</v>
      </c>
      <c r="J27" s="8" t="e">
        <f>'Tav48'!J27/'Tav48'!J$37*100</f>
        <v>#DIV/0!</v>
      </c>
      <c r="K27" s="8">
        <f>'Tav48'!K27/'Tav48'!K$37*100</f>
        <v>0.94736948230647777</v>
      </c>
      <c r="L27" s="8">
        <f>'Tav48'!L27/'Tav48'!L$37*100</f>
        <v>0.63063333953564515</v>
      </c>
      <c r="M27" s="8">
        <f>'Tav48'!M27/'Tav48'!M$37*100</f>
        <v>0.81958393472228108</v>
      </c>
      <c r="N27" s="8" t="e">
        <f>'Tav48'!N27/'Tav48'!N$37*100</f>
        <v>#DIV/0!</v>
      </c>
      <c r="O27" s="8">
        <f>'Tav48'!O27/'Tav48'!O$37*100</f>
        <v>0.93509692262896371</v>
      </c>
      <c r="P27" s="8">
        <f>'Tav48'!P27/'Tav48'!P$37*100</f>
        <v>0.54471520066984491</v>
      </c>
      <c r="Q27" s="8">
        <f>'Tav48'!Q27/'Tav48'!Q$37*100</f>
        <v>0.78207772347781845</v>
      </c>
      <c r="R27" s="8" t="e">
        <f>'Tav48'!R27/'Tav48'!R$37*100</f>
        <v>#DIV/0!</v>
      </c>
      <c r="S27" s="8">
        <f>'Tav48'!S27/'Tav48'!S$37*100</f>
        <v>1.0868610482862764</v>
      </c>
      <c r="T27" s="8">
        <f>'Tav48'!T27/'Tav48'!T$37*100</f>
        <v>0.75149253359203871</v>
      </c>
      <c r="U27" s="8">
        <f>'Tav48'!U27/'Tav48'!U$37*100</f>
        <v>0.94185811417538934</v>
      </c>
      <c r="V27" s="8" t="e">
        <f>'Tav48'!V27/'Tav48'!V$37*100</f>
        <v>#DIV/0!</v>
      </c>
      <c r="W27" s="8">
        <f>'Tav48'!W27/'Tav48'!W$37*100</f>
        <v>1.1553575790612061</v>
      </c>
      <c r="X27" s="8">
        <f>'Tav48'!X27/'Tav48'!X$37*100</f>
        <v>1.0102723823936217</v>
      </c>
      <c r="Y27" s="8">
        <f>'Tav48'!Y27/'Tav48'!Y$37*100</f>
        <v>1.1005207482306534</v>
      </c>
      <c r="Z27"/>
      <c r="AA27" s="8">
        <f>'Tav48'!AA27/'Tav48'!AA$37*100</f>
        <v>1.2296637974511393</v>
      </c>
      <c r="AB27" s="8">
        <f>'Tav48'!AB27/'Tav48'!AB$37*100</f>
        <v>0.71142730102267671</v>
      </c>
      <c r="AC27" s="8">
        <f>'Tav48'!AC27/'Tav48'!AC$37*100</f>
        <v>1.0421205453595441</v>
      </c>
      <c r="AE27" s="334">
        <f>'Tav48'!AE27/'Tav48'!AE$37*100</f>
        <v>0.95246652888848948</v>
      </c>
      <c r="AF27" s="334">
        <f>'Tav48'!AF27/'Tav48'!AF$37*100</f>
        <v>0.59989287627209431</v>
      </c>
      <c r="AG27" s="334">
        <f>'Tav48'!AG27/'Tav48'!AG$37*100</f>
        <v>0.86195381436170637</v>
      </c>
      <c r="AH27" s="334"/>
      <c r="AI27" s="334">
        <f>'Tav48'!AI27/'Tav48'!AI$37*100</f>
        <v>1.1787359810526525</v>
      </c>
      <c r="AJ27" s="334">
        <f>'Tav48'!AJ27/'Tav48'!AJ$37*100</f>
        <v>0.52045822065797887</v>
      </c>
      <c r="AK27" s="334">
        <f>'Tav48'!AK27/'Tav48'!AK$37*100</f>
        <v>1.0023054482148255</v>
      </c>
      <c r="AL27" s="334"/>
      <c r="AM27" s="334">
        <f>'Tav48'!AM27/'Tav48'!AM$37*100</f>
        <v>1.0784519694162735</v>
      </c>
      <c r="AN27" s="334">
        <f>'Tav48'!AN27/'Tav48'!AN$37*100</f>
        <v>0.79861885914947095</v>
      </c>
      <c r="AO27" s="334">
        <f>'Tav48'!AO27/'Tav48'!AO$37*100</f>
        <v>0.98008859604579257</v>
      </c>
      <c r="AP27" s="334"/>
      <c r="AQ27" s="334">
        <f t="shared" si="2"/>
        <v>-0.10028401163637901</v>
      </c>
      <c r="AR27" s="334">
        <f t="shared" si="3"/>
        <v>0.27816063849149208</v>
      </c>
      <c r="AS27" s="334">
        <f t="shared" si="4"/>
        <v>-2.2216852169032908E-2</v>
      </c>
      <c r="AT27"/>
      <c r="AU27" s="334">
        <f t="shared" si="5"/>
        <v>9.7672559882783005E-2</v>
      </c>
      <c r="AV27" s="334">
        <f t="shared" si="6"/>
        <v>0.20173980664674696</v>
      </c>
      <c r="AW27" s="334">
        <f t="shared" si="7"/>
        <v>0.15215075732234851</v>
      </c>
    </row>
    <row r="28" spans="1:51" x14ac:dyDescent="0.25">
      <c r="A28" s="27" t="s">
        <v>18</v>
      </c>
      <c r="C28" s="8">
        <f>'Tav48'!C28/'Tav48'!C$37*100</f>
        <v>4.5171429106124377</v>
      </c>
      <c r="D28" s="8">
        <f>'Tav48'!D28/'Tav48'!D$37*100</f>
        <v>3.492692545520387</v>
      </c>
      <c r="E28" s="8">
        <f>'Tav48'!E28/'Tav48'!E$37*100</f>
        <v>4.1092802969159203</v>
      </c>
      <c r="F28" s="8" t="e">
        <f>'Tav48'!F28/'Tav48'!F$37*100</f>
        <v>#DIV/0!</v>
      </c>
      <c r="G28" s="8">
        <f>'Tav48'!G28/'Tav48'!G$37*100</f>
        <v>4.8521481783081004</v>
      </c>
      <c r="H28" s="8">
        <f>'Tav48'!H28/'Tav48'!H$37*100</f>
        <v>4.7030958493095865</v>
      </c>
      <c r="I28" s="8">
        <f>'Tav48'!I28/'Tav48'!I$37*100</f>
        <v>4.7915783673660544</v>
      </c>
      <c r="J28" s="8" t="e">
        <f>'Tav48'!J28/'Tav48'!J$37*100</f>
        <v>#DIV/0!</v>
      </c>
      <c r="K28" s="8">
        <f>'Tav48'!K28/'Tav48'!K$37*100</f>
        <v>4.2912032047391726</v>
      </c>
      <c r="L28" s="8">
        <f>'Tav48'!L28/'Tav48'!L$37*100</f>
        <v>2.9393769978943487</v>
      </c>
      <c r="M28" s="8">
        <f>'Tav48'!M28/'Tav48'!M$37*100</f>
        <v>3.7458159604254777</v>
      </c>
      <c r="N28" s="8" t="e">
        <f>'Tav48'!N28/'Tav48'!N$37*100</f>
        <v>#DIV/0!</v>
      </c>
      <c r="O28" s="8">
        <f>'Tav48'!O28/'Tav48'!O$37*100</f>
        <v>3.722567228488554</v>
      </c>
      <c r="P28" s="8">
        <f>'Tav48'!P28/'Tav48'!P$37*100</f>
        <v>2.6579238767619211</v>
      </c>
      <c r="Q28" s="8">
        <f>'Tav48'!Q28/'Tav48'!Q$37*100</f>
        <v>3.3052554951286082</v>
      </c>
      <c r="R28" s="8" t="e">
        <f>'Tav48'!R28/'Tav48'!R$37*100</f>
        <v>#DIV/0!</v>
      </c>
      <c r="S28" s="8">
        <f>'Tav48'!S28/'Tav48'!S$37*100</f>
        <v>4.8823983312964092</v>
      </c>
      <c r="T28" s="8">
        <f>'Tav48'!T28/'Tav48'!T$37*100</f>
        <v>3.6101866175012058</v>
      </c>
      <c r="U28" s="8">
        <f>'Tav48'!U28/'Tav48'!U$37*100</f>
        <v>4.3323334825471651</v>
      </c>
      <c r="V28" s="8" t="e">
        <f>'Tav48'!V28/'Tav48'!V$37*100</f>
        <v>#DIV/0!</v>
      </c>
      <c r="W28" s="8">
        <f>'Tav48'!W28/'Tav48'!W$37*100</f>
        <v>5.1186790076985886</v>
      </c>
      <c r="X28" s="8">
        <f>'Tav48'!X28/'Tav48'!X$37*100</f>
        <v>2.9632242518235858</v>
      </c>
      <c r="Y28" s="8">
        <f>'Tav48'!Y28/'Tav48'!Y$37*100</f>
        <v>4.3039987200735368</v>
      </c>
      <c r="Z28"/>
      <c r="AA28" s="8">
        <f>'Tav48'!AA28/'Tav48'!AA$37*100</f>
        <v>4.7894554912705205</v>
      </c>
      <c r="AB28" s="8">
        <f>'Tav48'!AB28/'Tav48'!AB$37*100</f>
        <v>2.169253750730662</v>
      </c>
      <c r="AC28" s="8">
        <f>'Tav48'!AC28/'Tav48'!AC$37*100</f>
        <v>3.8412375271875221</v>
      </c>
      <c r="AE28" s="334">
        <f>'Tav48'!AE28/'Tav48'!AE$37*100</f>
        <v>4.6370637391446836</v>
      </c>
      <c r="AF28" s="334">
        <f>'Tav48'!AF28/'Tav48'!AF$37*100</f>
        <v>1.2854847348687735</v>
      </c>
      <c r="AG28" s="334">
        <f>'Tav48'!AG28/'Tav48'!AG$37*100</f>
        <v>3.7766463160706851</v>
      </c>
      <c r="AH28" s="334"/>
      <c r="AI28" s="334">
        <f>'Tav48'!AI28/'Tav48'!AI$37*100</f>
        <v>5.5598125167928831</v>
      </c>
      <c r="AJ28" s="334">
        <f>'Tav48'!AJ28/'Tav48'!AJ$37*100</f>
        <v>1.5681691557162074</v>
      </c>
      <c r="AK28" s="334">
        <f>'Tav48'!AK28/'Tav48'!AK$37*100</f>
        <v>4.4899787665669946</v>
      </c>
      <c r="AL28" s="334"/>
      <c r="AM28" s="334">
        <f>'Tav48'!AM28/'Tav48'!AM$37*100</f>
        <v>5.1497036485290648</v>
      </c>
      <c r="AN28" s="334">
        <f>'Tav48'!AN28/'Tav48'!AN$37*100</f>
        <v>0.13388610285741129</v>
      </c>
      <c r="AO28" s="334">
        <f>'Tav48'!AO28/'Tav48'!AO$37*100</f>
        <v>3.3865487587883893</v>
      </c>
      <c r="AP28" s="334"/>
      <c r="AQ28" s="334">
        <f t="shared" si="2"/>
        <v>-0.41010886826381832</v>
      </c>
      <c r="AR28" s="334">
        <f t="shared" si="3"/>
        <v>-1.4342830528587962</v>
      </c>
      <c r="AS28" s="334">
        <f t="shared" si="4"/>
        <v>-1.1034300077786052</v>
      </c>
      <c r="AT28"/>
      <c r="AU28" s="334">
        <f t="shared" si="5"/>
        <v>0.63256073791662715</v>
      </c>
      <c r="AV28" s="334">
        <f t="shared" si="6"/>
        <v>-3.3588064426629756</v>
      </c>
      <c r="AW28" s="334">
        <f t="shared" si="7"/>
        <v>-0.72273153812753099</v>
      </c>
    </row>
    <row r="29" spans="1:51" x14ac:dyDescent="0.25">
      <c r="A29" s="27" t="s">
        <v>19</v>
      </c>
      <c r="C29" s="8">
        <f>'Tav48'!C29/'Tav48'!C$37*100</f>
        <v>6.2770991270915566</v>
      </c>
      <c r="D29" s="8">
        <f>'Tav48'!D29/'Tav48'!D$37*100</f>
        <v>8.4974228031626087</v>
      </c>
      <c r="E29" s="8">
        <f>'Tav48'!E29/'Tav48'!E$37*100</f>
        <v>7.161072669033949</v>
      </c>
      <c r="F29" s="8" t="e">
        <f>'Tav48'!F29/'Tav48'!F$37*100</f>
        <v>#DIV/0!</v>
      </c>
      <c r="G29" s="8">
        <f>'Tav48'!G29/'Tav48'!G$37*100</f>
        <v>6.3765487555786979</v>
      </c>
      <c r="H29" s="8">
        <f>'Tav48'!H29/'Tav48'!H$37*100</f>
        <v>7.810530284442585</v>
      </c>
      <c r="I29" s="8">
        <f>'Tav48'!I29/'Tav48'!I$37*100</f>
        <v>6.9592488738791012</v>
      </c>
      <c r="J29" s="8" t="e">
        <f>'Tav48'!J29/'Tav48'!J$37*100</f>
        <v>#DIV/0!</v>
      </c>
      <c r="K29" s="8">
        <f>'Tav48'!K29/'Tav48'!K$37*100</f>
        <v>6.7935705344572606</v>
      </c>
      <c r="L29" s="8">
        <f>'Tav48'!L29/'Tav48'!L$37*100</f>
        <v>8.4579277419259675</v>
      </c>
      <c r="M29" s="8">
        <f>'Tav48'!M29/'Tav48'!M$37*100</f>
        <v>7.4650467836517631</v>
      </c>
      <c r="N29" s="8" t="e">
        <f>'Tav48'!N29/'Tav48'!N$37*100</f>
        <v>#DIV/0!</v>
      </c>
      <c r="O29" s="8">
        <f>'Tav48'!O29/'Tav48'!O$37*100</f>
        <v>11.132219872679164</v>
      </c>
      <c r="P29" s="8">
        <f>'Tav48'!P29/'Tav48'!P$37*100</f>
        <v>9.6930675468540208</v>
      </c>
      <c r="Q29" s="8">
        <f>'Tav48'!Q29/'Tav48'!Q$37*100</f>
        <v>10.568110633012115</v>
      </c>
      <c r="R29" s="8" t="e">
        <f>'Tav48'!R29/'Tav48'!R$37*100</f>
        <v>#DIV/0!</v>
      </c>
      <c r="S29" s="8">
        <f>'Tav48'!S29/'Tav48'!S$37*100</f>
        <v>6.6243479759886261</v>
      </c>
      <c r="T29" s="8">
        <f>'Tav48'!T29/'Tav48'!T$37*100</f>
        <v>9.5012286358607341</v>
      </c>
      <c r="U29" s="8">
        <f>'Tav48'!U29/'Tav48'!U$37*100</f>
        <v>7.8682218594646871</v>
      </c>
      <c r="V29" s="8" t="e">
        <f>'Tav48'!V29/'Tav48'!V$37*100</f>
        <v>#DIV/0!</v>
      </c>
      <c r="W29" s="8">
        <f>'Tav48'!W29/'Tav48'!W$37*100</f>
        <v>7.0362890056156644</v>
      </c>
      <c r="X29" s="8">
        <f>'Tav48'!X29/'Tav48'!X$37*100</f>
        <v>7.3032514078888973</v>
      </c>
      <c r="Y29" s="8">
        <f>'Tav48'!Y29/'Tav48'!Y$37*100</f>
        <v>7.1371895533311438</v>
      </c>
      <c r="Z29"/>
      <c r="AA29" s="8">
        <f>'Tav48'!AA29/'Tav48'!AA$37*100</f>
        <v>6.9453337942211464</v>
      </c>
      <c r="AB29" s="8">
        <f>'Tav48'!AB29/'Tav48'!AB$37*100</f>
        <v>4.9115462053047292</v>
      </c>
      <c r="AC29" s="8">
        <f>'Tav48'!AC29/'Tav48'!AC$37*100</f>
        <v>6.2093317157925378</v>
      </c>
      <c r="AE29" s="334">
        <f>'Tav48'!AE29/'Tav48'!AE$37*100</f>
        <v>6.083734599060219</v>
      </c>
      <c r="AF29" s="334">
        <f>'Tav48'!AF29/'Tav48'!AF$37*100</f>
        <v>3.5809931899915832</v>
      </c>
      <c r="AG29" s="334">
        <f>'Tav48'!AG29/'Tav48'!AG$37*100</f>
        <v>5.4412307789013816</v>
      </c>
      <c r="AH29" s="334"/>
      <c r="AI29" s="334">
        <f>'Tav48'!AI29/'Tav48'!AI$37*100</f>
        <v>5.1587735971101312</v>
      </c>
      <c r="AJ29" s="334">
        <f>'Tav48'!AJ29/'Tav48'!AJ$37*100</f>
        <v>3.7437660519914666</v>
      </c>
      <c r="AK29" s="334">
        <f>'Tav48'!AK29/'Tav48'!AK$37*100</f>
        <v>4.7795255802773093</v>
      </c>
      <c r="AL29" s="334"/>
      <c r="AM29" s="334">
        <f>'Tav48'!AM29/'Tav48'!AM$37*100</f>
        <v>4.502250488613865</v>
      </c>
      <c r="AN29" s="334">
        <f>'Tav48'!AN29/'Tav48'!AN$37*100</f>
        <v>1.3999318825090725</v>
      </c>
      <c r="AO29" s="334">
        <f>'Tav48'!AO29/'Tav48'!AO$37*100</f>
        <v>3.4117321641627756</v>
      </c>
      <c r="AP29" s="334"/>
      <c r="AQ29" s="334">
        <f t="shared" si="2"/>
        <v>-0.65652310849626616</v>
      </c>
      <c r="AR29" s="334">
        <f t="shared" si="3"/>
        <v>-2.3438341694823941</v>
      </c>
      <c r="AS29" s="334">
        <f t="shared" si="4"/>
        <v>-1.3677934161145338</v>
      </c>
      <c r="AT29"/>
      <c r="AU29" s="334">
        <f t="shared" si="5"/>
        <v>-1.7748486384776916</v>
      </c>
      <c r="AV29" s="334">
        <f t="shared" si="6"/>
        <v>-7.0974909206535362</v>
      </c>
      <c r="AW29" s="334">
        <f t="shared" si="7"/>
        <v>-3.7493405048711734</v>
      </c>
    </row>
    <row r="30" spans="1:51" x14ac:dyDescent="0.25">
      <c r="A30" s="27" t="s">
        <v>20</v>
      </c>
      <c r="C30" s="8">
        <f>'Tav48'!C30/'Tav48'!C$37*100</f>
        <v>2.3586641899956997</v>
      </c>
      <c r="D30" s="8">
        <f>'Tav48'!D30/'Tav48'!D$37*100</f>
        <v>1.3771624206074866</v>
      </c>
      <c r="E30" s="8">
        <f>'Tav48'!E30/'Tav48'!E$37*100</f>
        <v>1.9679006248185205</v>
      </c>
      <c r="F30" s="8" t="e">
        <f>'Tav48'!F30/'Tav48'!F$37*100</f>
        <v>#DIV/0!</v>
      </c>
      <c r="G30" s="8">
        <f>'Tav48'!G30/'Tav48'!G$37*100</f>
        <v>1.7501473482998993</v>
      </c>
      <c r="H30" s="8">
        <f>'Tav48'!H30/'Tav48'!H$37*100</f>
        <v>1.53411584464087</v>
      </c>
      <c r="I30" s="8">
        <f>'Tav48'!I30/'Tav48'!I$37*100</f>
        <v>1.6623615969083394</v>
      </c>
      <c r="J30" s="8" t="e">
        <f>'Tav48'!J30/'Tav48'!J$37*100</f>
        <v>#DIV/0!</v>
      </c>
      <c r="K30" s="8">
        <f>'Tav48'!K30/'Tav48'!K$37*100</f>
        <v>1.7535348451571273</v>
      </c>
      <c r="L30" s="8">
        <f>'Tav48'!L30/'Tav48'!L$37*100</f>
        <v>2.0233205266991892</v>
      </c>
      <c r="M30" s="8">
        <f>'Tav48'!M30/'Tav48'!M$37*100</f>
        <v>1.8623784736254188</v>
      </c>
      <c r="N30" s="8" t="e">
        <f>'Tav48'!N30/'Tav48'!N$37*100</f>
        <v>#DIV/0!</v>
      </c>
      <c r="O30" s="8">
        <f>'Tav48'!O30/'Tav48'!O$37*100</f>
        <v>1.5674051020619231</v>
      </c>
      <c r="P30" s="8">
        <f>'Tav48'!P30/'Tav48'!P$37*100</f>
        <v>1.7960546059240876</v>
      </c>
      <c r="Q30" s="8">
        <f>'Tav48'!Q30/'Tav48'!Q$37*100</f>
        <v>1.657029595216239</v>
      </c>
      <c r="R30" s="8" t="e">
        <f>'Tav48'!R30/'Tav48'!R$37*100</f>
        <v>#DIV/0!</v>
      </c>
      <c r="S30" s="8">
        <f>'Tav48'!S30/'Tav48'!S$37*100</f>
        <v>1.7965752433062576</v>
      </c>
      <c r="T30" s="8">
        <f>'Tav48'!T30/'Tav48'!T$37*100</f>
        <v>1.2191489475494974</v>
      </c>
      <c r="U30" s="8">
        <f>'Tav48'!U30/'Tav48'!U$37*100</f>
        <v>1.5469140394396752</v>
      </c>
      <c r="V30" s="8" t="e">
        <f>'Tav48'!V30/'Tav48'!V$37*100</f>
        <v>#DIV/0!</v>
      </c>
      <c r="W30" s="8">
        <f>'Tav48'!W30/'Tav48'!W$37*100</f>
        <v>1.4010483041895412</v>
      </c>
      <c r="X30" s="8">
        <f>'Tav48'!X30/'Tav48'!X$37*100</f>
        <v>2.4132272997200088</v>
      </c>
      <c r="Y30" s="8">
        <f>'Tav48'!Y30/'Tav48'!Y$37*100</f>
        <v>1.7836130794524434</v>
      </c>
      <c r="Z30"/>
      <c r="AA30" s="8">
        <f>'Tav48'!AA30/'Tav48'!AA$37*100</f>
        <v>1.5169631270860369</v>
      </c>
      <c r="AB30" s="8">
        <f>'Tav48'!AB30/'Tav48'!AB$37*100</f>
        <v>1.940437947452301</v>
      </c>
      <c r="AC30" s="8">
        <f>'Tav48'!AC30/'Tav48'!AC$37*100</f>
        <v>1.6702133237389782</v>
      </c>
      <c r="AE30" s="334">
        <f>'Tav48'!AE30/'Tav48'!AE$37*100</f>
        <v>1.4926556479362343</v>
      </c>
      <c r="AF30" s="334">
        <f>'Tav48'!AF30/'Tav48'!AF$37*100</f>
        <v>0.73150202769913542</v>
      </c>
      <c r="AG30" s="334">
        <f>'Tav48'!AG30/'Tav48'!AG$37*100</f>
        <v>1.2972522766738168</v>
      </c>
      <c r="AH30" s="334"/>
      <c r="AI30" s="334">
        <f>'Tav48'!AI30/'Tav48'!AI$37*100</f>
        <v>1.3941824478301108</v>
      </c>
      <c r="AJ30" s="334">
        <f>'Tav48'!AJ30/'Tav48'!AJ$37*100</f>
        <v>1.3045427985160827</v>
      </c>
      <c r="AK30" s="334">
        <f>'Tav48'!AK30/'Tav48'!AK$37*100</f>
        <v>1.3701573750669236</v>
      </c>
      <c r="AL30" s="334"/>
      <c r="AM30" s="334">
        <f>'Tav48'!AM30/'Tav48'!AM$37*100</f>
        <v>1.2745341456737778</v>
      </c>
      <c r="AN30" s="334">
        <f>'Tav48'!AN30/'Tav48'!AN$37*100</f>
        <v>0.62597625283333536</v>
      </c>
      <c r="AO30" s="334">
        <f>'Tav48'!AO30/'Tav48'!AO$37*100</f>
        <v>1.0469691152367859</v>
      </c>
      <c r="AP30" s="334"/>
      <c r="AQ30" s="334">
        <f t="shared" si="2"/>
        <v>-0.11964830215633304</v>
      </c>
      <c r="AR30" s="334">
        <f t="shared" si="3"/>
        <v>-0.67856654568274732</v>
      </c>
      <c r="AS30" s="334">
        <f t="shared" si="4"/>
        <v>-0.32318825983013766</v>
      </c>
      <c r="AT30"/>
      <c r="AU30" s="334">
        <f t="shared" si="5"/>
        <v>-1.0841300443219219</v>
      </c>
      <c r="AV30" s="334">
        <f t="shared" si="6"/>
        <v>-0.75118616777415126</v>
      </c>
      <c r="AW30" s="334">
        <f t="shared" si="7"/>
        <v>-0.92093150958173453</v>
      </c>
    </row>
    <row r="31" spans="1:51" s="249" customFormat="1" x14ac:dyDescent="0.25"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AA31" s="160"/>
      <c r="AB31" s="160"/>
      <c r="AC31" s="160"/>
      <c r="AE31" s="334"/>
      <c r="AF31" s="334"/>
      <c r="AG31" s="334"/>
      <c r="AH31" s="334"/>
      <c r="AI31"/>
      <c r="AJ31"/>
      <c r="AK31"/>
      <c r="AL31" s="334"/>
      <c r="AM31"/>
      <c r="AN31"/>
      <c r="AO31"/>
      <c r="AP31" s="334"/>
      <c r="AQ31"/>
      <c r="AR31"/>
      <c r="AS31"/>
      <c r="AT31"/>
      <c r="AU31" s="334"/>
      <c r="AV31" s="334"/>
      <c r="AW31" s="334"/>
    </row>
    <row r="32" spans="1:51" s="42" customFormat="1" x14ac:dyDescent="0.25">
      <c r="A32" s="42" t="s">
        <v>38</v>
      </c>
      <c r="C32" s="36">
        <f>'Tav48'!C32/'Tav48'!C$37*100</f>
        <v>19.721194434912444</v>
      </c>
      <c r="D32" s="36">
        <f>'Tav48'!D32/'Tav48'!D$37*100</f>
        <v>22.576199393626418</v>
      </c>
      <c r="E32" s="36">
        <f>'Tav48'!E32/'Tav48'!E$37*100</f>
        <v>20.857852514460266</v>
      </c>
      <c r="F32" s="36" t="e">
        <f>'Tav48'!F32/'Tav48'!F$37*100</f>
        <v>#DIV/0!</v>
      </c>
      <c r="G32" s="36">
        <f>'Tav48'!G32/'Tav48'!G$37*100</f>
        <v>21.605728272259878</v>
      </c>
      <c r="H32" s="36">
        <f>'Tav48'!H32/'Tav48'!H$37*100</f>
        <v>23.662901916625472</v>
      </c>
      <c r="I32" s="36">
        <f>'Tav48'!I32/'Tav48'!I$37*100</f>
        <v>22.441658245924241</v>
      </c>
      <c r="J32" s="36" t="e">
        <f>'Tav48'!J32/'Tav48'!J$37*100</f>
        <v>#DIV/0!</v>
      </c>
      <c r="K32" s="36">
        <f>'Tav48'!K32/'Tav48'!K$37*100</f>
        <v>21.064898990619511</v>
      </c>
      <c r="L32" s="36">
        <f>'Tav48'!L32/'Tav48'!L$37*100</f>
        <v>28.04583631143025</v>
      </c>
      <c r="M32" s="36">
        <f>'Tav48'!M32/'Tav48'!M$37*100</f>
        <v>23.881321803585916</v>
      </c>
      <c r="N32" s="36" t="e">
        <f>'Tav48'!N32/'Tav48'!N$37*100</f>
        <v>#DIV/0!</v>
      </c>
      <c r="O32" s="36">
        <f>'Tav48'!O32/'Tav48'!O$37*100</f>
        <v>18.945856026577946</v>
      </c>
      <c r="P32" s="36">
        <f>'Tav48'!P32/'Tav48'!P$37*100</f>
        <v>26.153755146822714</v>
      </c>
      <c r="Q32" s="36">
        <f>'Tav48'!Q32/'Tav48'!Q$37*100</f>
        <v>21.771159796967073</v>
      </c>
      <c r="R32" s="36" t="e">
        <f>'Tav48'!R32/'Tav48'!R$37*100</f>
        <v>#DIV/0!</v>
      </c>
      <c r="S32" s="36">
        <f>'Tav48'!S32/'Tav48'!S$37*100</f>
        <v>18.447184110402166</v>
      </c>
      <c r="T32" s="36">
        <f>'Tav48'!T32/'Tav48'!T$37*100</f>
        <v>25.183850948898566</v>
      </c>
      <c r="U32" s="36">
        <f>'Tav48'!U32/'Tav48'!U$37*100</f>
        <v>21.359909708987622</v>
      </c>
      <c r="V32" s="36" t="e">
        <f>'Tav48'!V32/'Tav48'!V$37*100</f>
        <v>#DIV/0!</v>
      </c>
      <c r="W32" s="36">
        <f>'Tav48'!W32/'Tav48'!W$37*100</f>
        <v>16.889350831619417</v>
      </c>
      <c r="X32" s="36">
        <f>'Tav48'!X32/'Tav48'!X$37*100</f>
        <v>27.958053035235647</v>
      </c>
      <c r="Y32" s="36">
        <f>'Tav48'!Y32/'Tav48'!Y$37*100</f>
        <v>21.072894804873453</v>
      </c>
      <c r="Z32"/>
      <c r="AA32" s="36">
        <f>'Tav48'!AA32/'Tav48'!AA$37*100</f>
        <v>16.711527673102097</v>
      </c>
      <c r="AB32" s="36">
        <f>'Tav48'!AB32/'Tav48'!AB$37*100</f>
        <v>34.54569071897123</v>
      </c>
      <c r="AC32" s="36">
        <f>'Tav48'!AC32/'Tav48'!AC$37*100</f>
        <v>23.165486356067497</v>
      </c>
      <c r="AD32" s="36"/>
      <c r="AE32" s="289">
        <f>'Tav48'!AE32/'Tav48'!AE$37*100</f>
        <v>18.410300592516638</v>
      </c>
      <c r="AF32" s="289">
        <f>'Tav48'!AF32/'Tav48'!AF$37*100</f>
        <v>37.254571887673123</v>
      </c>
      <c r="AG32" s="289">
        <f>'Tav48'!AG32/'Tav48'!AG$37*100</f>
        <v>23.248002262923414</v>
      </c>
      <c r="AH32" s="289"/>
      <c r="AI32" s="289">
        <f>'Tav48'!AI32/'Tav48'!AI$37*100</f>
        <v>25.127128342405637</v>
      </c>
      <c r="AJ32" s="289">
        <f>'Tav48'!AJ32/'Tav48'!AJ$37*100</f>
        <v>34.880213075323759</v>
      </c>
      <c r="AK32" s="289">
        <f>'Tav48'!AK32/'Tav48'!AK$37*100</f>
        <v>27.741134222248121</v>
      </c>
      <c r="AL32" s="289"/>
      <c r="AM32" s="289">
        <f>'Tav48'!AM32/'Tav48'!AM$37*100</f>
        <v>24.365756921764483</v>
      </c>
      <c r="AN32" s="289">
        <f>'Tav48'!AN32/'Tav48'!AN$37*100</f>
        <v>42.562861874170551</v>
      </c>
      <c r="AO32" s="289">
        <f>'Tav48'!AO32/'Tav48'!AO$37*100</f>
        <v>30.76256177159064</v>
      </c>
      <c r="AP32" s="289"/>
      <c r="AQ32" s="289">
        <f t="shared" si="2"/>
        <v>-0.76137142064115437</v>
      </c>
      <c r="AR32" s="289">
        <f t="shared" si="3"/>
        <v>7.6826487988467917</v>
      </c>
      <c r="AS32" s="289">
        <f t="shared" si="4"/>
        <v>3.0214275493425191</v>
      </c>
      <c r="AT32"/>
      <c r="AU32" s="289">
        <f t="shared" si="5"/>
        <v>4.6445624868520383</v>
      </c>
      <c r="AV32" s="289">
        <f t="shared" si="6"/>
        <v>19.986662480544133</v>
      </c>
      <c r="AW32" s="289">
        <f t="shared" si="7"/>
        <v>9.9047092571303743</v>
      </c>
      <c r="AX32"/>
      <c r="AY32"/>
    </row>
    <row r="33" spans="1:49" s="42" customFormat="1" x14ac:dyDescent="0.25">
      <c r="A33" s="42" t="s">
        <v>39</v>
      </c>
      <c r="C33" s="36">
        <f>'Tav48'!C33/'Tav48'!C$37*100</f>
        <v>11.215541606346569</v>
      </c>
      <c r="D33" s="36">
        <f>'Tav48'!D33/'Tav48'!D$37*100</f>
        <v>9.974533476191219</v>
      </c>
      <c r="E33" s="36">
        <f>'Tav48'!E33/'Tav48'!E$37*100</f>
        <v>10.721461232293201</v>
      </c>
      <c r="F33" s="36" t="e">
        <f>'Tav48'!F33/'Tav48'!F$37*100</f>
        <v>#DIV/0!</v>
      </c>
      <c r="G33" s="36">
        <f>'Tav48'!G33/'Tav48'!G$37*100</f>
        <v>11.315529497665198</v>
      </c>
      <c r="H33" s="36">
        <f>'Tav48'!H33/'Tav48'!H$37*100</f>
        <v>10.93654369174304</v>
      </c>
      <c r="I33" s="36">
        <f>'Tav48'!I33/'Tav48'!I$37*100</f>
        <v>11.161522931480667</v>
      </c>
      <c r="J33" s="36" t="e">
        <f>'Tav48'!J33/'Tav48'!J$37*100</f>
        <v>#DIV/0!</v>
      </c>
      <c r="K33" s="36">
        <f>'Tav48'!K33/'Tav48'!K$37*100</f>
        <v>10.116221401987879</v>
      </c>
      <c r="L33" s="36">
        <f>'Tav48'!L33/'Tav48'!L$37*100</f>
        <v>9.7839087667310753</v>
      </c>
      <c r="M33" s="36">
        <f>'Tav48'!M33/'Tav48'!M$37*100</f>
        <v>9.9821515996156176</v>
      </c>
      <c r="N33" s="36" t="e">
        <f>'Tav48'!N33/'Tav48'!N$37*100</f>
        <v>#DIV/0!</v>
      </c>
      <c r="O33" s="36">
        <f>'Tav48'!O33/'Tav48'!O$37*100</f>
        <v>9.7401553880644265</v>
      </c>
      <c r="P33" s="36">
        <f>'Tav48'!P33/'Tav48'!P$37*100</f>
        <v>9.9427493049700715</v>
      </c>
      <c r="Q33" s="36">
        <f>'Tav48'!Q33/'Tav48'!Q$37*100</f>
        <v>9.8195667876612607</v>
      </c>
      <c r="R33" s="36" t="e">
        <f>'Tav48'!R33/'Tav48'!R$37*100</f>
        <v>#DIV/0!</v>
      </c>
      <c r="S33" s="36">
        <f>'Tav48'!S33/'Tav48'!S$37*100</f>
        <v>9.6810465030934481</v>
      </c>
      <c r="T33" s="36">
        <f>'Tav48'!T33/'Tav48'!T$37*100</f>
        <v>8.0507260404596561</v>
      </c>
      <c r="U33" s="36">
        <f>'Tav48'!U33/'Tav48'!U$37*100</f>
        <v>8.9761465489685044</v>
      </c>
      <c r="V33" s="36" t="e">
        <f>'Tav48'!V33/'Tav48'!V$37*100</f>
        <v>#DIV/0!</v>
      </c>
      <c r="W33" s="36">
        <f>'Tav48'!W33/'Tav48'!W$37*100</f>
        <v>9.3746405737210221</v>
      </c>
      <c r="X33" s="36">
        <f>'Tav48'!X33/'Tav48'!X$37*100</f>
        <v>6.3375209169181934</v>
      </c>
      <c r="Y33" s="36">
        <f>'Tav48'!Y33/'Tav48'!Y$37*100</f>
        <v>8.2267240159803752</v>
      </c>
      <c r="Z33"/>
      <c r="AA33" s="36">
        <f>'Tav48'!AA33/'Tav48'!AA$37*100</f>
        <v>8.2563140686005063</v>
      </c>
      <c r="AB33" s="36">
        <f>'Tav48'!AB33/'Tav48'!AB$37*100</f>
        <v>5.0529323894265117</v>
      </c>
      <c r="AC33" s="36">
        <f>'Tav48'!AC33/'Tav48'!AC$37*100</f>
        <v>7.0970506397542588</v>
      </c>
      <c r="AD33" s="36"/>
      <c r="AE33" s="289">
        <f>'Tav48'!AE33/'Tav48'!AE$37*100</f>
        <v>8.0335953232942021</v>
      </c>
      <c r="AF33" s="289">
        <f>'Tav48'!AF33/'Tav48'!AF$37*100</f>
        <v>3.4983548856071618</v>
      </c>
      <c r="AG33" s="289">
        <f>'Tav48'!AG33/'Tav48'!AG$37*100</f>
        <v>6.8693083154578103</v>
      </c>
      <c r="AH33" s="289"/>
      <c r="AI33" s="289">
        <f>'Tav48'!AI33/'Tav48'!AI$37*100</f>
        <v>8.8442516096289143</v>
      </c>
      <c r="AJ33" s="289">
        <f>'Tav48'!AJ33/'Tav48'!AJ$37*100</f>
        <v>2.2299528462134286</v>
      </c>
      <c r="AK33" s="289">
        <f>'Tav48'!AK33/'Tav48'!AK$37*100</f>
        <v>7.0718622412744434</v>
      </c>
      <c r="AL33" s="289"/>
      <c r="AM33" s="289">
        <f>'Tav48'!AM33/'Tav48'!AM$37*100</f>
        <v>8.6906421691272442</v>
      </c>
      <c r="AN33" s="289">
        <f>'Tav48'!AN33/'Tav48'!AN$37*100</f>
        <v>2.6695009806569812</v>
      </c>
      <c r="AO33" s="289">
        <f>'Tav48'!AO33/'Tav48'!AO$37*100</f>
        <v>6.5736944881369652</v>
      </c>
      <c r="AP33" s="289"/>
      <c r="AQ33" s="289">
        <f t="shared" si="2"/>
        <v>-0.15360944050167014</v>
      </c>
      <c r="AR33" s="289">
        <f t="shared" si="3"/>
        <v>0.43954813444355256</v>
      </c>
      <c r="AS33" s="289">
        <f t="shared" si="4"/>
        <v>-0.49816775313747819</v>
      </c>
      <c r="AT33"/>
      <c r="AU33" s="289">
        <f t="shared" si="5"/>
        <v>-2.5248994372193252</v>
      </c>
      <c r="AV33" s="289">
        <f t="shared" si="6"/>
        <v>-7.3050324955342383</v>
      </c>
      <c r="AW33" s="289">
        <f t="shared" si="7"/>
        <v>-4.147766744156236</v>
      </c>
    </row>
    <row r="34" spans="1:49" s="42" customFormat="1" x14ac:dyDescent="0.25">
      <c r="A34" s="42" t="s">
        <v>23</v>
      </c>
      <c r="C34" s="36">
        <f>'Tav48'!C34/'Tav48'!C$37*100</f>
        <v>25.712161536526246</v>
      </c>
      <c r="D34" s="36">
        <f>'Tav48'!D34/'Tav48'!D$37*100</f>
        <v>30.832357503535668</v>
      </c>
      <c r="E34" s="36">
        <f>'Tav48'!E34/'Tav48'!E$37*100</f>
        <v>27.750656109716402</v>
      </c>
      <c r="F34" s="36" t="e">
        <f>'Tav48'!F34/'Tav48'!F$37*100</f>
        <v>#DIV/0!</v>
      </c>
      <c r="G34" s="36">
        <f>'Tav48'!G34/'Tav48'!G$37*100</f>
        <v>24.447092069066848</v>
      </c>
      <c r="H34" s="36">
        <f>'Tav48'!H34/'Tav48'!H$37*100</f>
        <v>26.203759854391329</v>
      </c>
      <c r="I34" s="36">
        <f>'Tav48'!I34/'Tav48'!I$37*100</f>
        <v>25.160946875859185</v>
      </c>
      <c r="J34" s="36" t="e">
        <f>'Tav48'!J34/'Tav48'!J$37*100</f>
        <v>#DIV/0!</v>
      </c>
      <c r="K34" s="36">
        <f>'Tav48'!K34/'Tav48'!K$37*100</f>
        <v>26.246688120954442</v>
      </c>
      <c r="L34" s="36">
        <f>'Tav48'!L34/'Tav48'!L$37*100</f>
        <v>27.305157128370855</v>
      </c>
      <c r="M34" s="36">
        <f>'Tav48'!M34/'Tav48'!M$37*100</f>
        <v>26.673721930643378</v>
      </c>
      <c r="N34" s="36" t="e">
        <f>'Tav48'!N34/'Tav48'!N$37*100</f>
        <v>#DIV/0!</v>
      </c>
      <c r="O34" s="36">
        <f>'Tav48'!O34/'Tav48'!O$37*100</f>
        <v>25.838397049440644</v>
      </c>
      <c r="P34" s="36">
        <f>'Tav48'!P34/'Tav48'!P$37*100</f>
        <v>28.957009424150858</v>
      </c>
      <c r="Q34" s="36">
        <f>'Tav48'!Q34/'Tav48'!Q$37*100</f>
        <v>27.060809732201907</v>
      </c>
      <c r="R34" s="36" t="e">
        <f>'Tav48'!R34/'Tav48'!R$37*100</f>
        <v>#DIV/0!</v>
      </c>
      <c r="S34" s="36">
        <f>'Tav48'!S34/'Tav48'!S$37*100</f>
        <v>27.040883539701237</v>
      </c>
      <c r="T34" s="36">
        <f>'Tav48'!T34/'Tav48'!T$37*100</f>
        <v>33.005176298870978</v>
      </c>
      <c r="U34" s="36">
        <f>'Tav48'!U34/'Tav48'!U$37*100</f>
        <v>29.61965856503247</v>
      </c>
      <c r="V34" s="36" t="e">
        <f>'Tav48'!V34/'Tav48'!V$37*100</f>
        <v>#DIV/0!</v>
      </c>
      <c r="W34" s="36">
        <f>'Tav48'!W34/'Tav48'!W$37*100</f>
        <v>25.353975289207209</v>
      </c>
      <c r="X34" s="36">
        <f>'Tav48'!X34/'Tav48'!X$37*100</f>
        <v>37.17016722110953</v>
      </c>
      <c r="Y34" s="36">
        <f>'Tav48'!Y34/'Tav48'!Y$37*100</f>
        <v>29.820040566219724</v>
      </c>
      <c r="Z34"/>
      <c r="AA34" s="36">
        <f>'Tav48'!AA34/'Tav48'!AA$37*100</f>
        <v>22.656980467045575</v>
      </c>
      <c r="AB34" s="36">
        <f>'Tav48'!AB34/'Tav48'!AB$37*100</f>
        <v>41.395176882609498</v>
      </c>
      <c r="AC34" s="36">
        <f>'Tav48'!AC34/'Tav48'!AC$37*100</f>
        <v>29.438097424891929</v>
      </c>
      <c r="AD34" s="36"/>
      <c r="AE34" s="289">
        <f>'Tav48'!AE34/'Tav48'!AE$37*100</f>
        <v>24.433779262446283</v>
      </c>
      <c r="AF34" s="289">
        <f>'Tav48'!AF34/'Tav48'!AF$37*100</f>
        <v>44.375239115464076</v>
      </c>
      <c r="AG34" s="289">
        <f>'Tav48'!AG34/'Tav48'!AG$37*100</f>
        <v>29.553151199427987</v>
      </c>
      <c r="AH34" s="289"/>
      <c r="AI34" s="289">
        <f>'Tav48'!AI34/'Tav48'!AI$37*100</f>
        <v>21.958622336773178</v>
      </c>
      <c r="AJ34" s="289">
        <f>'Tav48'!AJ34/'Tav48'!AJ$37*100</f>
        <v>46.891519112910899</v>
      </c>
      <c r="AK34" s="289">
        <f>'Tav48'!AK34/'Tav48'!AK$37*100</f>
        <v>28.640732498807214</v>
      </c>
      <c r="AL34" s="289"/>
      <c r="AM34" s="289">
        <f>'Tav48'!AM34/'Tav48'!AM$37*100</f>
        <v>21.873348739790039</v>
      </c>
      <c r="AN34" s="289">
        <f>'Tav48'!AN34/'Tav48'!AN$37*100</f>
        <v>46.477268723501709</v>
      </c>
      <c r="AO34" s="289">
        <f>'Tav48'!AO34/'Tav48'!AO$37*100</f>
        <v>30.52228731375633</v>
      </c>
      <c r="AP34" s="289"/>
      <c r="AQ34" s="289">
        <f t="shared" si="2"/>
        <v>-8.5273596983139299E-2</v>
      </c>
      <c r="AR34" s="289">
        <f t="shared" si="3"/>
        <v>-0.41425038940919023</v>
      </c>
      <c r="AS34" s="289">
        <f t="shared" si="4"/>
        <v>1.8815548149491157</v>
      </c>
      <c r="AT34"/>
      <c r="AU34" s="289">
        <f t="shared" si="5"/>
        <v>-3.8388127967362067</v>
      </c>
      <c r="AV34" s="289">
        <f t="shared" si="6"/>
        <v>15.644911219966041</v>
      </c>
      <c r="AW34" s="289">
        <f t="shared" si="7"/>
        <v>2.7716312040399274</v>
      </c>
    </row>
    <row r="35" spans="1:49" s="42" customFormat="1" x14ac:dyDescent="0.25">
      <c r="A35" s="42" t="s">
        <v>24</v>
      </c>
      <c r="C35" s="36">
        <f>'Tav48'!C35/'Tav48'!C$37*100</f>
        <v>34.715336232660093</v>
      </c>
      <c r="D35" s="36">
        <f>'Tav48'!D35/'Tav48'!D$37*100</f>
        <v>26.742351564226752</v>
      </c>
      <c r="E35" s="36">
        <f>'Tav48'!E35/'Tav48'!E$37*100</f>
        <v>31.541065934520969</v>
      </c>
      <c r="F35" s="36" t="e">
        <f>'Tav48'!F35/'Tav48'!F$37*100</f>
        <v>#DIV/0!</v>
      </c>
      <c r="G35" s="36">
        <f>'Tav48'!G35/'Tav48'!G$37*100</f>
        <v>34.505019124930072</v>
      </c>
      <c r="H35" s="36">
        <f>'Tav48'!H35/'Tav48'!H$37*100</f>
        <v>29.852155870385676</v>
      </c>
      <c r="I35" s="36">
        <f>'Tav48'!I35/'Tav48'!I$37*100</f>
        <v>32.61430313552659</v>
      </c>
      <c r="J35" s="36" t="e">
        <f>'Tav48'!J35/'Tav48'!J$37*100</f>
        <v>#DIV/0!</v>
      </c>
      <c r="K35" s="36">
        <f>'Tav48'!K35/'Tav48'!K$37*100</f>
        <v>34.025058469372098</v>
      </c>
      <c r="L35" s="36">
        <f>'Tav48'!L35/'Tav48'!L$37*100</f>
        <v>24.383764654959322</v>
      </c>
      <c r="M35" s="36">
        <f>'Tav48'!M35/'Tav48'!M$37*100</f>
        <v>30.13532868129969</v>
      </c>
      <c r="N35" s="36" t="e">
        <f>'Tav48'!N35/'Tav48'!N$37*100</f>
        <v>#DIV/0!</v>
      </c>
      <c r="O35" s="36">
        <f>'Tav48'!O35/'Tav48'!O$37*100</f>
        <v>32.775648338639698</v>
      </c>
      <c r="P35" s="36">
        <f>'Tav48'!P35/'Tav48'!P$37*100</f>
        <v>23.457270219547855</v>
      </c>
      <c r="Q35" s="36">
        <f>'Tav48'!Q35/'Tav48'!Q$37*100</f>
        <v>29.123093218960427</v>
      </c>
      <c r="R35" s="36" t="e">
        <f>'Tav48'!R35/'Tav48'!R$37*100</f>
        <v>#DIV/0!</v>
      </c>
      <c r="S35" s="36">
        <f>'Tav48'!S35/'Tav48'!S$37*100</f>
        <v>36.410024289553718</v>
      </c>
      <c r="T35" s="36">
        <f>'Tav48'!T35/'Tav48'!T$37*100</f>
        <v>23.03981523796546</v>
      </c>
      <c r="U35" s="36">
        <f>'Tav48'!U35/'Tav48'!U$37*100</f>
        <v>30.629160978864562</v>
      </c>
      <c r="V35" s="36" t="e">
        <f>'Tav48'!V35/'Tav48'!V$37*100</f>
        <v>#DIV/0!</v>
      </c>
      <c r="W35" s="36">
        <f>'Tav48'!W35/'Tav48'!W$37*100</f>
        <v>39.944756787599999</v>
      </c>
      <c r="X35" s="36">
        <f>'Tav48'!X35/'Tav48'!X$37*100</f>
        <v>18.81764726690125</v>
      </c>
      <c r="Y35" s="36">
        <f>'Tav48'!Y35/'Tav48'!Y$37*100</f>
        <v>31.959525581986636</v>
      </c>
      <c r="Z35"/>
      <c r="AA35" s="36">
        <f>'Tav48'!AA35/'Tav48'!AA$37*100</f>
        <v>43.912880869944637</v>
      </c>
      <c r="AB35" s="36">
        <f>'Tav48'!AB35/'Tav48'!AB$37*100</f>
        <v>12.15421585623573</v>
      </c>
      <c r="AC35" s="36">
        <f>'Tav48'!AC35/'Tav48'!AC$37*100</f>
        <v>32.419820539754802</v>
      </c>
      <c r="AD35" s="36"/>
      <c r="AE35" s="289">
        <f>'Tav48'!AE35/'Tav48'!AE$37*100</f>
        <v>41.545934574746425</v>
      </c>
      <c r="AF35" s="289">
        <f>'Tav48'!AF35/'Tav48'!AF$37*100</f>
        <v>10.559338893564925</v>
      </c>
      <c r="AG35" s="289">
        <f>'Tav48'!AG35/'Tav48'!AG$37*100</f>
        <v>33.59105516661559</v>
      </c>
      <c r="AH35" s="289"/>
      <c r="AI35" s="289">
        <f>'Tav48'!AI35/'Tav48'!AI$37*100</f>
        <v>37.517041666252027</v>
      </c>
      <c r="AJ35" s="289">
        <f>'Tav48'!AJ35/'Tav48'!AJ$37*100</f>
        <v>10.950006115044369</v>
      </c>
      <c r="AK35" s="289">
        <f>'Tav48'!AK35/'Tav48'!AK$37*100</f>
        <v>30.396588082325987</v>
      </c>
      <c r="AL35" s="289"/>
      <c r="AM35" s="289">
        <f>'Tav48'!AM35/'Tav48'!AM$37*100</f>
        <v>39.293467535030594</v>
      </c>
      <c r="AN35" s="289">
        <f>'Tav48'!AN35/'Tav48'!AN$37*100</f>
        <v>6.2632858468296009</v>
      </c>
      <c r="AO35" s="289">
        <f>'Tav48'!AO35/'Tav48'!AO$37*100</f>
        <v>27.682755147116499</v>
      </c>
      <c r="AP35" s="289"/>
      <c r="AQ35" s="289">
        <f t="shared" si="2"/>
        <v>1.776425868778567</v>
      </c>
      <c r="AR35" s="289">
        <f t="shared" si="3"/>
        <v>-4.6867202682147679</v>
      </c>
      <c r="AS35" s="289">
        <f t="shared" si="4"/>
        <v>-2.7138329352094885</v>
      </c>
      <c r="AT35"/>
      <c r="AU35" s="289">
        <f t="shared" si="5"/>
        <v>4.578131302370501</v>
      </c>
      <c r="AV35" s="289">
        <f t="shared" si="6"/>
        <v>-20.479065717397152</v>
      </c>
      <c r="AW35" s="289">
        <f t="shared" si="7"/>
        <v>-3.85831078740447</v>
      </c>
    </row>
    <row r="36" spans="1:49" s="42" customFormat="1" x14ac:dyDescent="0.25">
      <c r="A36" s="42" t="s">
        <v>25</v>
      </c>
      <c r="C36" s="36">
        <f>'Tav48'!C36/'Tav48'!C$37*100</f>
        <v>8.6357661895546567</v>
      </c>
      <c r="D36" s="36">
        <f>'Tav48'!D36/'Tav48'!D$37*100</f>
        <v>9.8745580652143321</v>
      </c>
      <c r="E36" s="36">
        <f>'Tav48'!E36/'Tav48'!E$37*100</f>
        <v>9.1289642101216799</v>
      </c>
      <c r="F36" s="36" t="e">
        <f>'Tav48'!F36/'Tav48'!F$37*100</f>
        <v>#DIV/0!</v>
      </c>
      <c r="G36" s="36">
        <f>'Tav48'!G36/'Tav48'!G$37*100</f>
        <v>8.1266310313866672</v>
      </c>
      <c r="H36" s="36">
        <f>'Tav48'!H36/'Tav48'!H$37*100</f>
        <v>9.3446386668544914</v>
      </c>
      <c r="I36" s="36">
        <f>'Tav48'!I36/'Tav48'!I$37*100</f>
        <v>8.6215688084243229</v>
      </c>
      <c r="J36" s="36" t="e">
        <f>'Tav48'!J36/'Tav48'!J$37*100</f>
        <v>#DIV/0!</v>
      </c>
      <c r="K36" s="36">
        <f>'Tav48'!K36/'Tav48'!K$37*100</f>
        <v>8.5471330170660664</v>
      </c>
      <c r="L36" s="36">
        <f>'Tav48'!L36/'Tav48'!L$37*100</f>
        <v>10.481333138508488</v>
      </c>
      <c r="M36" s="36">
        <f>'Tav48'!M36/'Tav48'!M$37*100</f>
        <v>9.3274759848554059</v>
      </c>
      <c r="N36" s="36" t="e">
        <f>'Tav48'!N36/'Tav48'!N$37*100</f>
        <v>#DIV/0!</v>
      </c>
      <c r="O36" s="36">
        <f>'Tav48'!O36/'Tav48'!O$37*100</f>
        <v>12.699624974741086</v>
      </c>
      <c r="P36" s="36">
        <f>'Tav48'!P36/'Tav48'!P$37*100</f>
        <v>11.4892159045085</v>
      </c>
      <c r="Q36" s="36">
        <f>'Tav48'!Q36/'Tav48'!Q$37*100</f>
        <v>12.225176976400453</v>
      </c>
      <c r="R36" s="36" t="e">
        <f>'Tav48'!R36/'Tav48'!R$37*100</f>
        <v>#DIV/0!</v>
      </c>
      <c r="S36" s="36">
        <f>'Tav48'!S36/'Tav48'!S$37*100</f>
        <v>8.4208615572494292</v>
      </c>
      <c r="T36" s="36">
        <f>'Tav48'!T36/'Tav48'!T$37*100</f>
        <v>10.720431473805338</v>
      </c>
      <c r="U36" s="36">
        <f>'Tav48'!U36/'Tav48'!U$37*100</f>
        <v>9.4151241981468381</v>
      </c>
      <c r="V36" s="36" t="e">
        <f>'Tav48'!V36/'Tav48'!V$37*100</f>
        <v>#DIV/0!</v>
      </c>
      <c r="W36" s="36">
        <f>'Tav48'!W36/'Tav48'!W$37*100</f>
        <v>8.4372765178523519</v>
      </c>
      <c r="X36" s="36">
        <f>'Tav48'!X36/'Tav48'!X$37*100</f>
        <v>9.7166115598353766</v>
      </c>
      <c r="Y36" s="36">
        <f>'Tav48'!Y36/'Tav48'!Y$37*100</f>
        <v>8.9208150309398135</v>
      </c>
      <c r="Z36"/>
      <c r="AA36" s="36">
        <f>'Tav48'!AA36/'Tav48'!AA$37*100</f>
        <v>8.4622969213071837</v>
      </c>
      <c r="AB36" s="36">
        <f>'Tav48'!AB36/'Tav48'!AB$37*100</f>
        <v>6.8519841527570309</v>
      </c>
      <c r="AC36" s="36">
        <f>'Tav48'!AC36/'Tav48'!AC$37*100</f>
        <v>7.8795450395315161</v>
      </c>
      <c r="AD36" s="36"/>
      <c r="AE36" s="289">
        <f>'Tav48'!AE36/'Tav48'!AE$37*100</f>
        <v>7.5763902469964535</v>
      </c>
      <c r="AF36" s="289">
        <f>'Tav48'!AF36/'Tav48'!AF$37*100</f>
        <v>4.314025556660801</v>
      </c>
      <c r="AG36" s="289">
        <f>'Tav48'!AG36/'Tav48'!AG$37*100</f>
        <v>6.7388759242234944</v>
      </c>
      <c r="AH36" s="289"/>
      <c r="AI36" s="289">
        <f>'Tav48'!AI36/'Tav48'!AI$37*100</f>
        <v>6.5529560449402418</v>
      </c>
      <c r="AJ36" s="289">
        <f>'Tav48'!AJ36/'Tav48'!AJ$37*100</f>
        <v>5.0483088505075484</v>
      </c>
      <c r="AK36" s="289">
        <f>'Tav48'!AK36/'Tav48'!AK$37*100</f>
        <v>6.1500471651727988</v>
      </c>
      <c r="AL36" s="289"/>
      <c r="AM36" s="289">
        <f>'Tav48'!AM36/'Tav48'!AM$37*100</f>
        <v>5.776784634287643</v>
      </c>
      <c r="AN36" s="289">
        <f>'Tav48'!AN36/'Tav48'!AN$37*100</f>
        <v>2.0259081353424078</v>
      </c>
      <c r="AO36" s="289">
        <f>'Tav48'!AO36/'Tav48'!AO$37*100</f>
        <v>4.4582884366885063</v>
      </c>
      <c r="AP36" s="289"/>
      <c r="AQ36" s="289">
        <f t="shared" si="2"/>
        <v>-0.77617141065259876</v>
      </c>
      <c r="AR36" s="289">
        <f t="shared" si="3"/>
        <v>-3.0224007151651406</v>
      </c>
      <c r="AS36" s="289">
        <f t="shared" si="4"/>
        <v>-1.6917587284842925</v>
      </c>
      <c r="AT36"/>
      <c r="AU36" s="289">
        <f t="shared" si="5"/>
        <v>-2.8589815552670137</v>
      </c>
      <c r="AV36" s="289">
        <f t="shared" si="6"/>
        <v>-7.8486499298719243</v>
      </c>
      <c r="AW36" s="289">
        <f t="shared" si="7"/>
        <v>-4.6706757734331736</v>
      </c>
    </row>
    <row r="37" spans="1:49" s="42" customFormat="1" x14ac:dyDescent="0.25">
      <c r="A37" s="42" t="s">
        <v>1</v>
      </c>
      <c r="C37" s="36">
        <f>'Tav48'!C37/'Tav48'!C$37*100</f>
        <v>100</v>
      </c>
      <c r="D37" s="36">
        <f>'Tav48'!D37/'Tav48'!D$37*100</f>
        <v>100</v>
      </c>
      <c r="E37" s="36">
        <f>'Tav48'!E37/'Tav48'!E$37*100</f>
        <v>100</v>
      </c>
      <c r="F37" s="36" t="e">
        <f>'Tav48'!F37/'Tav48'!F$37*100</f>
        <v>#DIV/0!</v>
      </c>
      <c r="G37" s="36">
        <f>'Tav48'!G37/'Tav48'!G$37*100</f>
        <v>100</v>
      </c>
      <c r="H37" s="36">
        <f>'Tav48'!H37/'Tav48'!H$37*100</f>
        <v>100</v>
      </c>
      <c r="I37" s="36">
        <f>'Tav48'!I37/'Tav48'!I$37*100</f>
        <v>100</v>
      </c>
      <c r="J37" s="36" t="e">
        <f>'Tav48'!J37/'Tav48'!J$37*100</f>
        <v>#DIV/0!</v>
      </c>
      <c r="K37" s="36">
        <f>'Tav48'!K37/'Tav48'!K$37*100</f>
        <v>100</v>
      </c>
      <c r="L37" s="36">
        <f>'Tav48'!L37/'Tav48'!L$37*100</f>
        <v>100</v>
      </c>
      <c r="M37" s="36">
        <f>'Tav48'!M37/'Tav48'!M$37*100</f>
        <v>100</v>
      </c>
      <c r="N37" s="36" t="e">
        <f>'Tav48'!N37/'Tav48'!N$37*100</f>
        <v>#DIV/0!</v>
      </c>
      <c r="O37" s="36">
        <f>'Tav48'!O37/'Tav48'!O$37*100</f>
        <v>100</v>
      </c>
      <c r="P37" s="36">
        <f>'Tav48'!P37/'Tav48'!P$37*100</f>
        <v>100</v>
      </c>
      <c r="Q37" s="36">
        <f>'Tav48'!Q37/'Tav48'!Q$37*100</f>
        <v>100</v>
      </c>
      <c r="R37" s="36" t="e">
        <f>'Tav48'!R37/'Tav48'!R$37*100</f>
        <v>#DIV/0!</v>
      </c>
      <c r="S37" s="36">
        <f>'Tav48'!S37/'Tav48'!S$37*100</f>
        <v>100</v>
      </c>
      <c r="T37" s="36">
        <f>'Tav48'!T37/'Tav48'!T$37*100</f>
        <v>100</v>
      </c>
      <c r="U37" s="36">
        <f>'Tav48'!U37/'Tav48'!U$37*100</f>
        <v>100</v>
      </c>
      <c r="V37" s="36" t="e">
        <f>'Tav48'!V37/'Tav48'!V$37*100</f>
        <v>#DIV/0!</v>
      </c>
      <c r="W37" s="36">
        <f>'Tav48'!W37/'Tav48'!W$37*100</f>
        <v>100</v>
      </c>
      <c r="X37" s="36">
        <f>'Tav48'!X37/'Tav48'!X$37*100</f>
        <v>100</v>
      </c>
      <c r="Y37" s="36">
        <f>'Tav48'!Y37/'Tav48'!Y$37*100</f>
        <v>100</v>
      </c>
      <c r="Z37"/>
      <c r="AA37" s="36">
        <f>'Tav48'!AA37/'Tav48'!AA$37*100</f>
        <v>100</v>
      </c>
      <c r="AB37" s="36">
        <f>'Tav48'!AB37/'Tav48'!AB$37*100</f>
        <v>100</v>
      </c>
      <c r="AC37" s="36">
        <f>'Tav48'!AC37/'Tav48'!AC$37*100</f>
        <v>100</v>
      </c>
      <c r="AD37" s="36"/>
      <c r="AE37" s="289">
        <f>'Tav48'!AE37/'Tav48'!AE$37*100</f>
        <v>100</v>
      </c>
      <c r="AF37" s="289">
        <f>'Tav48'!AF37/'Tav48'!AF$37*100</f>
        <v>100</v>
      </c>
      <c r="AG37" s="289">
        <f>'Tav48'!AG37/'Tav48'!AG$37*100</f>
        <v>100</v>
      </c>
      <c r="AH37" s="289"/>
      <c r="AI37" s="289">
        <f>'Tav48'!AI37/'Tav48'!AI$37*100</f>
        <v>100</v>
      </c>
      <c r="AJ37" s="289">
        <f>'Tav48'!AJ37/'Tav48'!AJ$37*100</f>
        <v>100</v>
      </c>
      <c r="AK37" s="289">
        <f>'Tav48'!AK37/'Tav48'!AK$37*100</f>
        <v>100</v>
      </c>
      <c r="AL37" s="289"/>
      <c r="AM37" s="289">
        <f>'Tav48'!AM37/'Tav48'!AM$37*100</f>
        <v>100</v>
      </c>
      <c r="AN37" s="289">
        <f>'Tav48'!AN37/'Tav48'!AN$37*100</f>
        <v>100</v>
      </c>
      <c r="AO37" s="289">
        <f>'Tav48'!AO37/'Tav48'!AO$37*100</f>
        <v>100</v>
      </c>
      <c r="AP37" s="289"/>
      <c r="AQ37" s="289">
        <f t="shared" si="2"/>
        <v>0</v>
      </c>
      <c r="AR37" s="289">
        <f t="shared" si="3"/>
        <v>0</v>
      </c>
      <c r="AS37" s="289">
        <f t="shared" si="4"/>
        <v>0</v>
      </c>
      <c r="AT37"/>
      <c r="AU37" s="289">
        <f t="shared" si="5"/>
        <v>0</v>
      </c>
      <c r="AV37" s="289">
        <f t="shared" si="6"/>
        <v>0</v>
      </c>
      <c r="AW37" s="289">
        <f t="shared" si="7"/>
        <v>0</v>
      </c>
    </row>
    <row r="38" spans="1:49" s="252" customFormat="1" x14ac:dyDescent="0.25">
      <c r="A38" s="80"/>
      <c r="B38" s="80"/>
      <c r="C38" s="81"/>
      <c r="D38" s="81"/>
      <c r="E38" s="81"/>
      <c r="F38" s="82"/>
      <c r="G38" s="81"/>
      <c r="H38" s="81"/>
      <c r="I38" s="81"/>
      <c r="J38" s="82"/>
      <c r="K38" s="81"/>
      <c r="L38" s="81"/>
      <c r="M38" s="81"/>
      <c r="N38" s="82"/>
      <c r="O38" s="81"/>
      <c r="P38" s="81"/>
      <c r="Q38" s="81"/>
      <c r="R38" s="81"/>
      <c r="S38" s="81"/>
      <c r="T38" s="81"/>
      <c r="U38" s="81"/>
      <c r="V38" s="82"/>
      <c r="W38" s="81"/>
      <c r="X38" s="81"/>
      <c r="Y38" s="81"/>
      <c r="Z38" s="81"/>
      <c r="AA38" s="81"/>
      <c r="AB38" s="81"/>
      <c r="AC38" s="81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3"/>
      <c r="AV38" s="83"/>
      <c r="AW38" s="83"/>
    </row>
    <row r="39" spans="1:49" ht="6" customHeight="1" x14ac:dyDescent="0.25">
      <c r="O39" s="7"/>
      <c r="Q39" s="7"/>
    </row>
    <row r="40" spans="1:49" x14ac:dyDescent="0.25">
      <c r="A40" s="50" t="s">
        <v>534</v>
      </c>
    </row>
  </sheetData>
  <mergeCells count="15">
    <mergeCell ref="A4:A7"/>
    <mergeCell ref="AU4:AW6"/>
    <mergeCell ref="C6:E6"/>
    <mergeCell ref="G6:I6"/>
    <mergeCell ref="K6:M6"/>
    <mergeCell ref="O6:Q6"/>
    <mergeCell ref="S6:U6"/>
    <mergeCell ref="W6:Y6"/>
    <mergeCell ref="AA6:AD6"/>
    <mergeCell ref="AQ4:AS6"/>
    <mergeCell ref="AE6:AG6"/>
    <mergeCell ref="C4:AG4"/>
    <mergeCell ref="C5:AG5"/>
    <mergeCell ref="AI6:AK6"/>
    <mergeCell ref="AM6:AO6"/>
  </mergeCells>
  <pageMargins left="0.7" right="0.7" top="0.75" bottom="0.75" header="0.3" footer="0.3"/>
  <pageSetup paperSize="9" orientation="portrait" horizontalDpi="200" verticalDpi="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zoomScale="98" zoomScaleNormal="98" workbookViewId="0"/>
  </sheetViews>
  <sheetFormatPr defaultColWidth="8.85546875" defaultRowHeight="15" x14ac:dyDescent="0.25"/>
  <cols>
    <col min="1" max="1" width="26" customWidth="1"/>
    <col min="2" max="2" width="0.85546875" customWidth="1"/>
    <col min="6" max="6" width="0.85546875" customWidth="1"/>
    <col min="10" max="10" width="0.85546875" customWidth="1"/>
    <col min="14" max="14" width="0.85546875" customWidth="1"/>
    <col min="18" max="18" width="0.85546875" customWidth="1"/>
    <col min="22" max="22" width="0.85546875" customWidth="1"/>
    <col min="26" max="26" width="0.85546875" style="129" customWidth="1"/>
    <col min="27" max="28" width="8.85546875" style="129"/>
    <col min="30" max="30" width="0.85546875" style="129" customWidth="1"/>
    <col min="31" max="31" width="8.7109375" style="419" customWidth="1"/>
    <col min="32" max="32" width="10.7109375" style="419" customWidth="1"/>
    <col min="33" max="33" width="8.5703125" style="419" customWidth="1"/>
    <col min="34" max="34" width="1" style="419" customWidth="1"/>
    <col min="35" max="35" width="9.140625" style="456" customWidth="1"/>
    <col min="36" max="36" width="8.7109375" style="456" customWidth="1"/>
    <col min="37" max="37" width="7.85546875" style="456" customWidth="1"/>
    <col min="38" max="38" width="0.85546875" style="456" customWidth="1"/>
    <col min="39" max="39" width="9.42578125" style="304" customWidth="1"/>
    <col min="40" max="41" width="7.85546875" style="304" customWidth="1"/>
    <col min="42" max="42" width="0.85546875" style="456" customWidth="1"/>
    <col min="43" max="43" width="11.5703125" style="129" customWidth="1"/>
    <col min="44" max="45" width="8.140625" style="129" customWidth="1"/>
    <col min="46" max="46" width="0.85546875" style="129" customWidth="1"/>
    <col min="47" max="47" width="12.42578125" customWidth="1"/>
  </cols>
  <sheetData>
    <row r="1" spans="1:49" s="27" customFormat="1" x14ac:dyDescent="0.25">
      <c r="A1" s="27" t="s">
        <v>332</v>
      </c>
      <c r="Z1" s="129"/>
      <c r="AA1" s="129"/>
      <c r="AB1" s="129"/>
      <c r="AD1" s="129"/>
      <c r="AE1" s="419"/>
      <c r="AF1" s="419"/>
      <c r="AG1" s="419"/>
      <c r="AH1" s="419"/>
      <c r="AI1" s="456"/>
      <c r="AJ1" s="456"/>
      <c r="AK1" s="456"/>
      <c r="AL1" s="456"/>
      <c r="AM1" s="304"/>
      <c r="AN1" s="304"/>
      <c r="AO1" s="304"/>
      <c r="AP1" s="456"/>
      <c r="AQ1" s="129"/>
      <c r="AR1" s="129"/>
      <c r="AS1" s="129"/>
      <c r="AT1" s="129"/>
    </row>
    <row r="2" spans="1:49" s="27" customFormat="1" x14ac:dyDescent="0.25">
      <c r="A2" s="11" t="s">
        <v>349</v>
      </c>
      <c r="Z2" s="129"/>
      <c r="AA2" s="129"/>
      <c r="AB2" s="129"/>
      <c r="AD2" s="129"/>
      <c r="AE2" s="419"/>
      <c r="AF2" s="419"/>
      <c r="AG2" s="419"/>
      <c r="AH2" s="419"/>
      <c r="AI2" s="456"/>
      <c r="AJ2" s="456"/>
      <c r="AK2" s="456"/>
      <c r="AL2" s="456"/>
      <c r="AM2" s="304"/>
      <c r="AN2" s="304"/>
      <c r="AO2" s="304"/>
      <c r="AP2" s="456"/>
      <c r="AQ2" s="129"/>
      <c r="AR2" s="129"/>
      <c r="AS2" s="129"/>
      <c r="AT2" s="129"/>
    </row>
    <row r="3" spans="1:49" s="27" customFormat="1" x14ac:dyDescent="0.25">
      <c r="A3" s="3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25"/>
      <c r="AF3" s="325"/>
      <c r="AG3" s="325"/>
      <c r="AH3" s="325"/>
      <c r="AI3" s="325"/>
      <c r="AJ3" s="325"/>
      <c r="AK3" s="325"/>
      <c r="AL3" s="325"/>
      <c r="AM3" s="308"/>
      <c r="AN3" s="308"/>
      <c r="AO3" s="308"/>
      <c r="AP3" s="325"/>
      <c r="AQ3" s="1"/>
      <c r="AR3" s="1"/>
      <c r="AS3" s="1"/>
      <c r="AT3" s="1"/>
      <c r="AU3" s="1"/>
      <c r="AV3" s="1"/>
      <c r="AW3" s="1"/>
    </row>
    <row r="4" spans="1:49" s="27" customFormat="1" ht="15" customHeight="1" x14ac:dyDescent="0.25">
      <c r="A4" s="676" t="s">
        <v>42</v>
      </c>
      <c r="B4" s="1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100"/>
      <c r="AI4" s="100"/>
      <c r="AJ4" s="100"/>
      <c r="AK4" s="100"/>
      <c r="AL4" s="100"/>
      <c r="AM4" s="368"/>
      <c r="AN4" s="368"/>
      <c r="AO4" s="368"/>
      <c r="AP4" s="456"/>
      <c r="AQ4" s="677" t="s">
        <v>391</v>
      </c>
      <c r="AR4" s="676"/>
      <c r="AS4" s="676"/>
      <c r="AT4" s="129"/>
      <c r="AU4" s="677" t="s">
        <v>392</v>
      </c>
      <c r="AV4" s="676"/>
      <c r="AW4" s="676"/>
    </row>
    <row r="5" spans="1:49" s="27" customFormat="1" x14ac:dyDescent="0.25">
      <c r="A5" s="677"/>
      <c r="B5" s="2"/>
      <c r="C5" s="689" t="s">
        <v>33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470"/>
      <c r="AI5" s="470"/>
      <c r="AJ5" s="470"/>
      <c r="AK5" s="470"/>
      <c r="AL5" s="470"/>
      <c r="AM5" s="542"/>
      <c r="AN5" s="542"/>
      <c r="AO5" s="542"/>
      <c r="AP5" s="469"/>
      <c r="AQ5" s="677"/>
      <c r="AR5" s="677"/>
      <c r="AS5" s="677"/>
      <c r="AT5" s="117"/>
      <c r="AU5" s="677"/>
      <c r="AV5" s="677"/>
      <c r="AW5" s="677"/>
    </row>
    <row r="6" spans="1:49" s="27" customFormat="1" x14ac:dyDescent="0.25">
      <c r="A6" s="677"/>
      <c r="B6" s="2"/>
      <c r="C6" s="689">
        <v>2013</v>
      </c>
      <c r="D6" s="689"/>
      <c r="E6" s="689"/>
      <c r="G6" s="690">
        <v>2014</v>
      </c>
      <c r="H6" s="690"/>
      <c r="I6" s="690"/>
      <c r="K6" s="689">
        <v>2015</v>
      </c>
      <c r="L6" s="689"/>
      <c r="M6" s="689"/>
      <c r="O6" s="689">
        <v>2016</v>
      </c>
      <c r="P6" s="689"/>
      <c r="Q6" s="689"/>
      <c r="S6" s="689">
        <v>2017</v>
      </c>
      <c r="T6" s="689"/>
      <c r="U6" s="689"/>
      <c r="W6" s="689">
        <v>2018</v>
      </c>
      <c r="X6" s="689"/>
      <c r="Y6" s="689"/>
      <c r="Z6" s="119"/>
      <c r="AA6" s="689">
        <v>2019</v>
      </c>
      <c r="AB6" s="689"/>
      <c r="AC6" s="689"/>
      <c r="AD6" s="118"/>
      <c r="AE6" s="689">
        <v>2020</v>
      </c>
      <c r="AF6" s="689"/>
      <c r="AG6" s="689"/>
      <c r="AH6" s="442"/>
      <c r="AI6" s="689">
        <v>2021</v>
      </c>
      <c r="AJ6" s="689"/>
      <c r="AK6" s="689"/>
      <c r="AL6" s="466"/>
      <c r="AM6" s="687">
        <v>2022</v>
      </c>
      <c r="AN6" s="687"/>
      <c r="AO6" s="687"/>
      <c r="AP6" s="466"/>
      <c r="AQ6" s="678"/>
      <c r="AR6" s="678"/>
      <c r="AS6" s="678"/>
      <c r="AT6" s="118"/>
      <c r="AU6" s="678"/>
      <c r="AV6" s="678"/>
      <c r="AW6" s="678"/>
    </row>
    <row r="7" spans="1:49" s="27" customFormat="1" ht="60" x14ac:dyDescent="0.25">
      <c r="A7" s="678"/>
      <c r="B7" s="1"/>
      <c r="C7" s="94" t="s">
        <v>41</v>
      </c>
      <c r="D7" s="93" t="s">
        <v>2</v>
      </c>
      <c r="E7" s="93" t="s">
        <v>66</v>
      </c>
      <c r="F7" s="93"/>
      <c r="G7" s="94" t="s">
        <v>41</v>
      </c>
      <c r="H7" s="93" t="s">
        <v>2</v>
      </c>
      <c r="I7" s="93" t="s">
        <v>66</v>
      </c>
      <c r="J7" s="93"/>
      <c r="K7" s="94" t="s">
        <v>41</v>
      </c>
      <c r="L7" s="93" t="s">
        <v>2</v>
      </c>
      <c r="M7" s="93" t="s">
        <v>0</v>
      </c>
      <c r="N7" s="93"/>
      <c r="O7" s="94" t="s">
        <v>41</v>
      </c>
      <c r="P7" s="93" t="s">
        <v>2</v>
      </c>
      <c r="Q7" s="93" t="s">
        <v>0</v>
      </c>
      <c r="R7" s="93"/>
      <c r="S7" s="94" t="s">
        <v>41</v>
      </c>
      <c r="T7" s="94" t="s">
        <v>2</v>
      </c>
      <c r="U7" s="93" t="s">
        <v>0</v>
      </c>
      <c r="V7" s="93"/>
      <c r="W7" s="94" t="s">
        <v>41</v>
      </c>
      <c r="X7" s="93" t="s">
        <v>2</v>
      </c>
      <c r="Y7" s="93" t="s">
        <v>66</v>
      </c>
      <c r="Z7" s="111"/>
      <c r="AA7" s="116" t="s">
        <v>41</v>
      </c>
      <c r="AB7" s="120" t="s">
        <v>2</v>
      </c>
      <c r="AC7" s="120" t="s">
        <v>0</v>
      </c>
      <c r="AD7" s="120"/>
      <c r="AE7" s="440" t="s">
        <v>41</v>
      </c>
      <c r="AF7" s="443" t="s">
        <v>2</v>
      </c>
      <c r="AG7" s="443" t="s">
        <v>0</v>
      </c>
      <c r="AH7" s="443"/>
      <c r="AI7" s="465" t="s">
        <v>41</v>
      </c>
      <c r="AJ7" s="467" t="s">
        <v>2</v>
      </c>
      <c r="AK7" s="467" t="s">
        <v>0</v>
      </c>
      <c r="AL7" s="467"/>
      <c r="AM7" s="524" t="s">
        <v>41</v>
      </c>
      <c r="AN7" s="537" t="s">
        <v>2</v>
      </c>
      <c r="AO7" s="537" t="s">
        <v>0</v>
      </c>
      <c r="AP7" s="467"/>
      <c r="AQ7" s="116" t="s">
        <v>41</v>
      </c>
      <c r="AR7" s="120" t="s">
        <v>2</v>
      </c>
      <c r="AS7" s="120" t="s">
        <v>0</v>
      </c>
      <c r="AT7" s="120"/>
      <c r="AU7" s="94" t="s">
        <v>41</v>
      </c>
      <c r="AV7" s="93" t="s">
        <v>2</v>
      </c>
      <c r="AW7" s="93" t="s">
        <v>0</v>
      </c>
    </row>
    <row r="8" spans="1:49" s="27" customFormat="1" x14ac:dyDescent="0.25">
      <c r="Q8" s="7"/>
      <c r="Z8" s="129"/>
      <c r="AA8" s="129"/>
      <c r="AB8" s="129"/>
      <c r="AD8" s="129"/>
      <c r="AE8" s="419"/>
      <c r="AF8" s="419"/>
      <c r="AG8" s="419"/>
      <c r="AH8" s="419"/>
      <c r="AI8" s="456"/>
      <c r="AJ8" s="456"/>
      <c r="AK8" s="456"/>
      <c r="AL8" s="456"/>
      <c r="AM8" s="304"/>
      <c r="AN8" s="304"/>
      <c r="AO8" s="304"/>
      <c r="AP8" s="456"/>
      <c r="AQ8" s="129"/>
      <c r="AR8" s="129"/>
      <c r="AS8" s="129"/>
      <c r="AT8" s="129"/>
    </row>
    <row r="9" spans="1:49" s="27" customFormat="1" x14ac:dyDescent="0.25">
      <c r="A9" s="27" t="s">
        <v>37</v>
      </c>
      <c r="C9" s="45">
        <f>'Tav48'!C9/'Tav48'!$E9*100</f>
        <v>66.994383676160652</v>
      </c>
      <c r="D9" s="45">
        <f>'Tav48'!D9/'Tav48'!$E9*100</f>
        <v>33.005616323839355</v>
      </c>
      <c r="E9" s="45">
        <f>'Tav48'!E9/'Tav48'!$E9*100</f>
        <v>100</v>
      </c>
      <c r="F9" s="30"/>
      <c r="G9" s="45">
        <f>'Tav48'!G9/'Tav48'!$I9*100</f>
        <v>65.142889037731635</v>
      </c>
      <c r="H9" s="45">
        <f>'Tav48'!H9/'Tav48'!$I9*100</f>
        <v>34.857110962268365</v>
      </c>
      <c r="I9" s="45">
        <f>'Tav48'!I9/'Tav48'!$I9*100</f>
        <v>100</v>
      </c>
      <c r="J9" s="30"/>
      <c r="K9" s="45">
        <f>'Tav48'!K9/'Tav48'!$M9*100</f>
        <v>57.353778222398532</v>
      </c>
      <c r="L9" s="45">
        <f>'Tav48'!L9/'Tav48'!$M9*100</f>
        <v>42.646221777601461</v>
      </c>
      <c r="M9" s="45">
        <f>'Tav48'!M9/'Tav48'!$M9*100</f>
        <v>100</v>
      </c>
      <c r="N9" s="30"/>
      <c r="O9" s="51">
        <f>'Tav48'!O9/'Tav48'!$Q9*100</f>
        <v>62.96588755527479</v>
      </c>
      <c r="P9" s="51">
        <f>'Tav48'!P9/'Tav48'!$Q9*100</f>
        <v>37.034112444725203</v>
      </c>
      <c r="Q9" s="51">
        <f>'Tav48'!Q9/'Tav48'!$Q9*100</f>
        <v>100</v>
      </c>
      <c r="R9" s="28"/>
      <c r="S9" s="45">
        <f>'Tav48'!S9/'Tav48'!$U9*100</f>
        <v>67.722182611248584</v>
      </c>
      <c r="T9" s="45">
        <f>'Tav48'!T9/'Tav48'!$U9*100</f>
        <v>32.277817388751416</v>
      </c>
      <c r="U9" s="45">
        <f>'Tav48'!U9/'Tav48'!$U9*100</f>
        <v>100</v>
      </c>
      <c r="V9" s="30"/>
      <c r="W9" s="45">
        <f>'Tav48'!W9/'Tav48'!$Y9*100</f>
        <v>78.416241244212287</v>
      </c>
      <c r="X9" s="45">
        <f>'Tav48'!X9/'Tav48'!$Y9*100</f>
        <v>21.583758755787724</v>
      </c>
      <c r="Y9" s="45">
        <f>'Tav48'!Y9/'Tav48'!$Y9*100</f>
        <v>100</v>
      </c>
      <c r="Z9" s="45"/>
      <c r="AA9" s="45">
        <f>'Tav48'!AA9/'Tav48'!$AC9*100</f>
        <v>84.024946030223077</v>
      </c>
      <c r="AB9" s="45">
        <f>'Tav48'!AB9/'Tav48'!$AC9*100</f>
        <v>15.975053969776926</v>
      </c>
      <c r="AC9" s="45">
        <f>'Tav48'!AC9/'Tav48'!$AC9*100</f>
        <v>100</v>
      </c>
      <c r="AD9" s="30"/>
      <c r="AE9" s="46">
        <f>'Tav48'!AE9/'Tav48'!$AG9*100</f>
        <v>93.049511936963427</v>
      </c>
      <c r="AF9" s="46">
        <f>'Tav48'!AF9/'Tav48'!$AG9*100</f>
        <v>6.9504880630365751</v>
      </c>
      <c r="AG9" s="46">
        <f>'Tav48'!AG9/'Tav48'!$AG9*100</f>
        <v>100</v>
      </c>
      <c r="AH9" s="30"/>
      <c r="AI9" s="46">
        <f>'Tav48'!AI9/'Tav48'!$AK9*100</f>
        <v>96.053189984439101</v>
      </c>
      <c r="AJ9" s="46">
        <f>'Tav48'!AJ9/'Tav48'!$AK9*100</f>
        <v>3.9468100155608998</v>
      </c>
      <c r="AK9" s="46">
        <f>'Tav48'!AK9/'Tav48'!$AK9*100</f>
        <v>100</v>
      </c>
      <c r="AL9" s="30"/>
      <c r="AM9" s="256">
        <f>'Tav48'!AM9/'Tav48'!$AO9*100</f>
        <v>88.305582761998039</v>
      </c>
      <c r="AN9" s="256">
        <f>'Tav48'!AN9/'Tav48'!$AO9*100</f>
        <v>11.694417238001959</v>
      </c>
      <c r="AO9" s="256">
        <f>'Tav48'!AO9/'Tav48'!$AO9*100</f>
        <v>100</v>
      </c>
      <c r="AP9" s="30"/>
      <c r="AQ9" s="46">
        <f>AM9-AI9</f>
        <v>-7.7476072224410615</v>
      </c>
      <c r="AR9" s="46">
        <f t="shared" ref="AR9:AS9" si="0">AN9-AJ9</f>
        <v>7.7476072224410597</v>
      </c>
      <c r="AS9" s="46">
        <f t="shared" si="0"/>
        <v>0</v>
      </c>
      <c r="AT9"/>
      <c r="AU9" s="46">
        <f>AM9-C9</f>
        <v>21.311199085837387</v>
      </c>
      <c r="AV9" s="46">
        <f t="shared" ref="AV9:AW9" si="1">AN9-D9</f>
        <v>-21.311199085837394</v>
      </c>
      <c r="AW9" s="46">
        <f t="shared" si="1"/>
        <v>0</v>
      </c>
    </row>
    <row r="10" spans="1:49" s="27" customFormat="1" x14ac:dyDescent="0.25">
      <c r="A10" s="249" t="s">
        <v>82</v>
      </c>
      <c r="C10" s="45">
        <f>'Tav48'!C10/'Tav48'!$E10*100</f>
        <v>80.033840947546537</v>
      </c>
      <c r="D10" s="45">
        <f>'Tav48'!D10/'Tav48'!$E10*100</f>
        <v>19.96615905245347</v>
      </c>
      <c r="E10" s="45">
        <f>'Tav48'!E10/'Tav48'!$E10*100</f>
        <v>100</v>
      </c>
      <c r="F10" s="30"/>
      <c r="G10" s="45">
        <f>'Tav48'!G10/'Tav48'!$I10*100</f>
        <v>84.160401002506262</v>
      </c>
      <c r="H10" s="45">
        <f>'Tav48'!H10/'Tav48'!$I10*100</f>
        <v>15.839598997493734</v>
      </c>
      <c r="I10" s="45">
        <f>'Tav48'!I10/'Tav48'!$I10*100</f>
        <v>100</v>
      </c>
      <c r="J10" s="30"/>
      <c r="K10" s="45">
        <f>'Tav48'!K10/'Tav48'!$M10*100</f>
        <v>55.778894472361806</v>
      </c>
      <c r="L10" s="45">
        <f>'Tav48'!L10/'Tav48'!$M10*100</f>
        <v>44.221105527638194</v>
      </c>
      <c r="M10" s="45">
        <f>'Tav48'!M10/'Tav48'!$M10*100</f>
        <v>100</v>
      </c>
      <c r="N10" s="30"/>
      <c r="O10" s="51">
        <f>'Tav48'!O10/'Tav48'!$Q10*100</f>
        <v>89.37360178970917</v>
      </c>
      <c r="P10" s="51">
        <f>'Tav48'!P10/'Tav48'!$Q10*100</f>
        <v>10.626398210290827</v>
      </c>
      <c r="Q10" s="51">
        <f>'Tav48'!Q10/'Tav48'!$Q10*100</f>
        <v>100</v>
      </c>
      <c r="R10" s="28"/>
      <c r="S10" s="45">
        <f>'Tav48'!S10/'Tav48'!$U10*100</f>
        <v>84.210526315789465</v>
      </c>
      <c r="T10" s="45">
        <f>'Tav48'!T10/'Tav48'!$U10*100</f>
        <v>15.789473684210526</v>
      </c>
      <c r="U10" s="45">
        <f>'Tav48'!U10/'Tav48'!$U10*100</f>
        <v>100</v>
      </c>
      <c r="V10" s="30"/>
      <c r="W10" s="45">
        <f>'Tav48'!W10/'Tav48'!$Y10*100</f>
        <v>97.71573604060913</v>
      </c>
      <c r="X10" s="45">
        <f>'Tav48'!X10/'Tav48'!$Y10*100</f>
        <v>2.2842639593908629</v>
      </c>
      <c r="Y10" s="45">
        <f>'Tav48'!Y10/'Tav48'!$Y10*100</f>
        <v>100</v>
      </c>
      <c r="Z10" s="45"/>
      <c r="AA10" s="45">
        <f>'Tav48'!AA10/'Tav48'!$AC10*100</f>
        <v>100</v>
      </c>
      <c r="AB10" s="45">
        <f>'Tav48'!AB10/'Tav48'!$AC10*100</f>
        <v>0</v>
      </c>
      <c r="AC10" s="45">
        <f>'Tav48'!AC10/'Tav48'!$AC10*100</f>
        <v>100</v>
      </c>
      <c r="AD10" s="30"/>
      <c r="AE10" s="46">
        <f>'Tav48'!AE10/'Tav48'!$AG10*100</f>
        <v>100</v>
      </c>
      <c r="AF10" s="46">
        <f>'Tav48'!AF10/'Tav48'!$AG10*100</f>
        <v>0</v>
      </c>
      <c r="AG10" s="46">
        <f>'Tav48'!AG10/'Tav48'!$AG10*100</f>
        <v>100</v>
      </c>
      <c r="AH10" s="30"/>
      <c r="AI10" s="46">
        <f>'Tav48'!AI10/'Tav48'!$AK10*100</f>
        <v>100</v>
      </c>
      <c r="AJ10" s="46">
        <f>'Tav48'!AJ10/'Tav48'!$AK10*100</f>
        <v>0</v>
      </c>
      <c r="AK10" s="46">
        <f>'Tav48'!AK10/'Tav48'!$AK10*100</f>
        <v>100</v>
      </c>
      <c r="AL10" s="30"/>
      <c r="AM10" s="256">
        <f>'Tav48'!AM10/'Tav48'!$AO10*100</f>
        <v>100</v>
      </c>
      <c r="AN10" s="256">
        <f>'Tav48'!AN10/'Tav48'!$AO10*100</f>
        <v>0</v>
      </c>
      <c r="AO10" s="256">
        <f>'Tav48'!AO10/'Tav48'!$AO10*100</f>
        <v>100</v>
      </c>
      <c r="AP10" s="30"/>
      <c r="AQ10" s="46">
        <f t="shared" ref="AQ10:AQ37" si="2">AM10-AI10</f>
        <v>0</v>
      </c>
      <c r="AR10" s="46">
        <f t="shared" ref="AR10:AR37" si="3">AN10-AJ10</f>
        <v>0</v>
      </c>
      <c r="AS10" s="46">
        <f t="shared" ref="AS10:AS37" si="4">AO10-AK10</f>
        <v>0</v>
      </c>
      <c r="AT10"/>
      <c r="AU10" s="46">
        <f t="shared" ref="AU10:AU37" si="5">AM10-C10</f>
        <v>19.966159052453463</v>
      </c>
      <c r="AV10" s="46">
        <f t="shared" ref="AV10:AV37" si="6">AN10-D10</f>
        <v>-19.96615905245347</v>
      </c>
      <c r="AW10" s="46">
        <f t="shared" ref="AW10:AW37" si="7">AO10-E10</f>
        <v>0</v>
      </c>
    </row>
    <row r="11" spans="1:49" s="27" customFormat="1" x14ac:dyDescent="0.25">
      <c r="A11" s="27" t="s">
        <v>5</v>
      </c>
      <c r="C11" s="45">
        <f>'Tav48'!C11/'Tav48'!$E11*100</f>
        <v>65.744410971935935</v>
      </c>
      <c r="D11" s="45">
        <f>'Tav48'!D11/'Tav48'!$E11*100</f>
        <v>34.255589028064051</v>
      </c>
      <c r="E11" s="45">
        <f>'Tav48'!E11/'Tav48'!$E11*100</f>
        <v>100</v>
      </c>
      <c r="F11" s="30"/>
      <c r="G11" s="45">
        <f>'Tav48'!G11/'Tav48'!$I11*100</f>
        <v>74.665326449490564</v>
      </c>
      <c r="H11" s="45">
        <f>'Tav48'!H11/'Tav48'!$I11*100</f>
        <v>25.334673550509436</v>
      </c>
      <c r="I11" s="45">
        <f>'Tav48'!I11/'Tav48'!$I11*100</f>
        <v>100</v>
      </c>
      <c r="J11" s="30"/>
      <c r="K11" s="45">
        <f>'Tav48'!K11/'Tav48'!$M11*100</f>
        <v>62.927686332531906</v>
      </c>
      <c r="L11" s="45">
        <f>'Tav48'!L11/'Tav48'!$M11*100</f>
        <v>37.072313667468102</v>
      </c>
      <c r="M11" s="45">
        <f>'Tav48'!M11/'Tav48'!$M11*100</f>
        <v>100</v>
      </c>
      <c r="N11" s="30"/>
      <c r="O11" s="51">
        <f>'Tav48'!O11/'Tav48'!$Q11*100</f>
        <v>65.77415599534342</v>
      </c>
      <c r="P11" s="51">
        <f>'Tav48'!P11/'Tav48'!$Q11*100</f>
        <v>34.225844004656572</v>
      </c>
      <c r="Q11" s="51">
        <f>'Tav48'!Q11/'Tav48'!$Q11*100</f>
        <v>100</v>
      </c>
      <c r="R11" s="28"/>
      <c r="S11" s="45">
        <f>'Tav48'!S11/'Tav48'!$U11*100</f>
        <v>59.713583104296255</v>
      </c>
      <c r="T11" s="45">
        <f>'Tav48'!T11/'Tav48'!$U11*100</f>
        <v>40.286416895703745</v>
      </c>
      <c r="U11" s="45">
        <f>'Tav48'!U11/'Tav48'!$U11*100</f>
        <v>100</v>
      </c>
      <c r="V11" s="30"/>
      <c r="W11" s="45">
        <f>'Tav48'!W11/'Tav48'!$Y11*100</f>
        <v>71.118012422360238</v>
      </c>
      <c r="X11" s="45">
        <f>'Tav48'!X11/'Tav48'!$Y11*100</f>
        <v>28.881987577639752</v>
      </c>
      <c r="Y11" s="45">
        <f>'Tav48'!Y11/'Tav48'!$Y11*100</f>
        <v>100</v>
      </c>
      <c r="Z11" s="45"/>
      <c r="AA11" s="45">
        <f>'Tav48'!AA11/'Tav48'!$AC11*100</f>
        <v>81.439153439153444</v>
      </c>
      <c r="AB11" s="45">
        <f>'Tav48'!AB11/'Tav48'!$AC11*100</f>
        <v>18.56084656084656</v>
      </c>
      <c r="AC11" s="45">
        <f>'Tav48'!AC11/'Tav48'!$AC11*100</f>
        <v>100</v>
      </c>
      <c r="AD11" s="30"/>
      <c r="AE11" s="46">
        <f>'Tav48'!AE11/'Tav48'!$AG11*100</f>
        <v>95.248700816629551</v>
      </c>
      <c r="AF11" s="46">
        <f>'Tav48'!AF11/'Tav48'!$AG11*100</f>
        <v>4.7512991833704525</v>
      </c>
      <c r="AG11" s="46">
        <f>'Tav48'!AG11/'Tav48'!$AG11*100</f>
        <v>100</v>
      </c>
      <c r="AH11" s="30"/>
      <c r="AI11" s="46">
        <f>'Tav48'!AI11/'Tav48'!$AK11*100</f>
        <v>91.142191142191137</v>
      </c>
      <c r="AJ11" s="46">
        <f>'Tav48'!AJ11/'Tav48'!$AK11*100</f>
        <v>8.8578088578088572</v>
      </c>
      <c r="AK11" s="46">
        <f>'Tav48'!AK11/'Tav48'!$AK11*100</f>
        <v>100</v>
      </c>
      <c r="AL11" s="30"/>
      <c r="AM11" s="256">
        <f>'Tav48'!AM11/'Tav48'!$AO11*100</f>
        <v>89.06414300736067</v>
      </c>
      <c r="AN11" s="256">
        <f>'Tav48'!AN11/'Tav48'!$AO11*100</f>
        <v>10.935856992639327</v>
      </c>
      <c r="AO11" s="256">
        <f>'Tav48'!AO11/'Tav48'!$AO11*100</f>
        <v>100</v>
      </c>
      <c r="AP11" s="30"/>
      <c r="AQ11" s="46">
        <f t="shared" si="2"/>
        <v>-2.0780481348304676</v>
      </c>
      <c r="AR11" s="46">
        <f t="shared" si="3"/>
        <v>2.0780481348304694</v>
      </c>
      <c r="AS11" s="46">
        <f t="shared" si="4"/>
        <v>0</v>
      </c>
      <c r="AT11"/>
      <c r="AU11" s="46">
        <f t="shared" si="5"/>
        <v>23.319732035424735</v>
      </c>
      <c r="AV11" s="46">
        <f t="shared" si="6"/>
        <v>-23.319732035424725</v>
      </c>
      <c r="AW11" s="46">
        <f t="shared" si="7"/>
        <v>0</v>
      </c>
    </row>
    <row r="12" spans="1:49" s="27" customFormat="1" x14ac:dyDescent="0.25">
      <c r="A12" s="27" t="s">
        <v>6</v>
      </c>
      <c r="C12" s="45">
        <f>'Tav48'!C12/'Tav48'!$E12*100</f>
        <v>54.419820827673163</v>
      </c>
      <c r="D12" s="45">
        <f>'Tav48'!D12/'Tav48'!$E12*100</f>
        <v>45.580179172326844</v>
      </c>
      <c r="E12" s="45">
        <f>'Tav48'!E12/'Tav48'!$E12*100</f>
        <v>100</v>
      </c>
      <c r="F12" s="30"/>
      <c r="G12" s="45">
        <f>'Tav48'!G12/'Tav48'!$I12*100</f>
        <v>53.867977628620793</v>
      </c>
      <c r="H12" s="45">
        <f>'Tav48'!H12/'Tav48'!$I12*100</f>
        <v>46.132022371379207</v>
      </c>
      <c r="I12" s="45">
        <f>'Tav48'!I12/'Tav48'!$I12*100</f>
        <v>100</v>
      </c>
      <c r="J12" s="30"/>
      <c r="K12" s="45">
        <f>'Tav48'!K12/'Tav48'!$M12*100</f>
        <v>51.064170203234305</v>
      </c>
      <c r="L12" s="45">
        <f>'Tav48'!L12/'Tav48'!$M12*100</f>
        <v>48.935829796765688</v>
      </c>
      <c r="M12" s="45">
        <f>'Tav48'!M12/'Tav48'!$M12*100</f>
        <v>100</v>
      </c>
      <c r="N12" s="30"/>
      <c r="O12" s="51">
        <f>'Tav48'!O12/'Tav48'!$Q12*100</f>
        <v>50.3310824100177</v>
      </c>
      <c r="P12" s="51">
        <f>'Tav48'!P12/'Tav48'!$Q12*100</f>
        <v>49.6689175899823</v>
      </c>
      <c r="Q12" s="51">
        <f>'Tav48'!Q12/'Tav48'!$Q12*100</f>
        <v>100</v>
      </c>
      <c r="R12" s="28"/>
      <c r="S12" s="45">
        <f>'Tav48'!S12/'Tav48'!$U12*100</f>
        <v>45.4114051856439</v>
      </c>
      <c r="T12" s="45">
        <f>'Tav48'!T12/'Tav48'!$U12*100</f>
        <v>54.588594814356107</v>
      </c>
      <c r="U12" s="45">
        <f>'Tav48'!U12/'Tav48'!$U12*100</f>
        <v>100</v>
      </c>
      <c r="V12" s="30"/>
      <c r="W12" s="45">
        <f>'Tav48'!W12/'Tav48'!$Y12*100</f>
        <v>44.608075191723401</v>
      </c>
      <c r="X12" s="45">
        <f>'Tav48'!X12/'Tav48'!$Y12*100</f>
        <v>55.391924808276592</v>
      </c>
      <c r="Y12" s="45">
        <f>'Tav48'!Y12/'Tav48'!$Y12*100</f>
        <v>100</v>
      </c>
      <c r="Z12" s="45"/>
      <c r="AA12" s="45">
        <f>'Tav48'!AA12/'Tav48'!$AC12*100</f>
        <v>40.126122544856621</v>
      </c>
      <c r="AB12" s="45">
        <f>'Tav48'!AB12/'Tav48'!$AC12*100</f>
        <v>59.873877455143379</v>
      </c>
      <c r="AC12" s="45">
        <f>'Tav48'!AC12/'Tav48'!$AC12*100</f>
        <v>100</v>
      </c>
      <c r="AD12" s="30"/>
      <c r="AE12" s="46">
        <f>'Tav48'!AE12/'Tav48'!$AG12*100</f>
        <v>51.892693229357057</v>
      </c>
      <c r="AF12" s="46">
        <f>'Tav48'!AF12/'Tav48'!$AG12*100</f>
        <v>48.10730677064295</v>
      </c>
      <c r="AG12" s="46">
        <f>'Tav48'!AG12/'Tav48'!$AG12*100</f>
        <v>100</v>
      </c>
      <c r="AH12" s="30"/>
      <c r="AI12" s="46">
        <f>'Tav48'!AI12/'Tav48'!$AK12*100</f>
        <v>62.323759400744585</v>
      </c>
      <c r="AJ12" s="46">
        <f>'Tav48'!AJ12/'Tav48'!$AK12*100</f>
        <v>37.676240599255415</v>
      </c>
      <c r="AK12" s="46">
        <f>'Tav48'!AK12/'Tav48'!$AK12*100</f>
        <v>100</v>
      </c>
      <c r="AL12" s="30"/>
      <c r="AM12" s="256">
        <f>'Tav48'!AM12/'Tav48'!$AO12*100</f>
        <v>47.490553456323624</v>
      </c>
      <c r="AN12" s="256">
        <f>'Tav48'!AN12/'Tav48'!$AO12*100</f>
        <v>52.509446543676376</v>
      </c>
      <c r="AO12" s="256">
        <f>'Tav48'!AO12/'Tav48'!$AO12*100</f>
        <v>100</v>
      </c>
      <c r="AP12" s="30"/>
      <c r="AQ12" s="46">
        <f t="shared" si="2"/>
        <v>-14.833205944420961</v>
      </c>
      <c r="AR12" s="46">
        <f t="shared" si="3"/>
        <v>14.833205944420961</v>
      </c>
      <c r="AS12" s="46">
        <f t="shared" si="4"/>
        <v>0</v>
      </c>
      <c r="AT12"/>
      <c r="AU12" s="46">
        <f t="shared" si="5"/>
        <v>-6.929267371349539</v>
      </c>
      <c r="AV12" s="46">
        <f t="shared" si="6"/>
        <v>6.9292673713495319</v>
      </c>
      <c r="AW12" s="46">
        <f t="shared" si="7"/>
        <v>0</v>
      </c>
    </row>
    <row r="13" spans="1:49" s="27" customFormat="1" x14ac:dyDescent="0.25">
      <c r="A13" s="249" t="s">
        <v>83</v>
      </c>
      <c r="C13" s="45">
        <f>'Tav48'!C13/'Tav48'!$E13*100</f>
        <v>59.752540874944756</v>
      </c>
      <c r="D13" s="45">
        <f>'Tav48'!D13/'Tav48'!$E13*100</f>
        <v>40.247459125055236</v>
      </c>
      <c r="E13" s="45">
        <f>'Tav48'!E13/'Tav48'!$E13*100</f>
        <v>100</v>
      </c>
      <c r="F13" s="30"/>
      <c r="G13" s="45">
        <f>'Tav48'!G13/'Tav48'!$I13*100</f>
        <v>57.701348509216878</v>
      </c>
      <c r="H13" s="45">
        <f>'Tav48'!H13/'Tav48'!$I13*100</f>
        <v>42.298651490783122</v>
      </c>
      <c r="I13" s="45">
        <f>'Tav48'!I13/'Tav48'!$I13*100</f>
        <v>100</v>
      </c>
      <c r="J13" s="30"/>
      <c r="K13" s="45">
        <f>'Tav48'!K13/'Tav48'!$M13*100</f>
        <v>61.143257934420483</v>
      </c>
      <c r="L13" s="45">
        <f>'Tav48'!L13/'Tav48'!$M13*100</f>
        <v>38.856742065579517</v>
      </c>
      <c r="M13" s="45">
        <f>'Tav48'!M13/'Tav48'!$M13*100</f>
        <v>100</v>
      </c>
      <c r="N13" s="30"/>
      <c r="O13" s="51">
        <f>'Tav48'!O13/'Tav48'!$Q13*100</f>
        <v>67.094430992736079</v>
      </c>
      <c r="P13" s="51">
        <f>'Tav48'!P13/'Tav48'!$Q13*100</f>
        <v>32.905569007263921</v>
      </c>
      <c r="Q13" s="51">
        <f>'Tav48'!Q13/'Tav48'!$Q13*100</f>
        <v>100</v>
      </c>
      <c r="R13" s="28"/>
      <c r="S13" s="45">
        <f>'Tav48'!S13/'Tav48'!$U13*100</f>
        <v>44.404332129963898</v>
      </c>
      <c r="T13" s="45">
        <f>'Tav48'!T13/'Tav48'!$U13*100</f>
        <v>55.595667870036102</v>
      </c>
      <c r="U13" s="45">
        <f>'Tav48'!U13/'Tav48'!$U13*100</f>
        <v>100</v>
      </c>
      <c r="V13" s="30"/>
      <c r="W13" s="45">
        <f>'Tav48'!W13/'Tav48'!$Y13*100</f>
        <v>79.332181922855497</v>
      </c>
      <c r="X13" s="45">
        <f>'Tav48'!X13/'Tav48'!$Y13*100</f>
        <v>20.667818077144499</v>
      </c>
      <c r="Y13" s="45">
        <f>'Tav48'!Y13/'Tav48'!$Y13*100</f>
        <v>100</v>
      </c>
      <c r="Z13" s="45"/>
      <c r="AA13" s="45">
        <f>'Tav48'!AA13/'Tav48'!$AC13*100</f>
        <v>77.848678213309014</v>
      </c>
      <c r="AB13" s="45">
        <f>'Tav48'!AB13/'Tav48'!$AC13*100</f>
        <v>22.151321786690975</v>
      </c>
      <c r="AC13" s="45">
        <f>'Tav48'!AC13/'Tav48'!$AC13*100</f>
        <v>100</v>
      </c>
      <c r="AD13" s="30"/>
      <c r="AE13" s="46">
        <f>'Tav48'!AE13/'Tav48'!$AG13*100</f>
        <v>89.670329670329679</v>
      </c>
      <c r="AF13" s="46">
        <f>'Tav48'!AF13/'Tav48'!$AG13*100</f>
        <v>10.329670329670328</v>
      </c>
      <c r="AG13" s="46">
        <f>'Tav48'!AG13/'Tav48'!$AG13*100</f>
        <v>100</v>
      </c>
      <c r="AH13" s="30"/>
      <c r="AI13" s="46">
        <f>'Tav48'!AI13/'Tav48'!$AK13*100</f>
        <v>100</v>
      </c>
      <c r="AJ13" s="46">
        <f>'Tav48'!AJ13/'Tav48'!$AK13*100</f>
        <v>0</v>
      </c>
      <c r="AK13" s="46">
        <f>'Tav48'!AK13/'Tav48'!$AK13*100</f>
        <v>100</v>
      </c>
      <c r="AL13" s="30"/>
      <c r="AM13" s="256">
        <f>'Tav48'!AM13/'Tav48'!$AO13*100</f>
        <v>100</v>
      </c>
      <c r="AN13" s="256">
        <f>'Tav48'!AN13/'Tav48'!$AO13*100</f>
        <v>0</v>
      </c>
      <c r="AO13" s="256">
        <f>'Tav48'!AO13/'Tav48'!$AO13*100</f>
        <v>100</v>
      </c>
      <c r="AP13" s="30"/>
      <c r="AQ13" s="46">
        <f t="shared" si="2"/>
        <v>0</v>
      </c>
      <c r="AR13" s="46">
        <f t="shared" si="3"/>
        <v>0</v>
      </c>
      <c r="AS13" s="46">
        <f t="shared" si="4"/>
        <v>0</v>
      </c>
      <c r="AT13"/>
      <c r="AU13" s="46">
        <f t="shared" si="5"/>
        <v>40.247459125055244</v>
      </c>
      <c r="AV13" s="46">
        <f t="shared" si="6"/>
        <v>-40.247459125055236</v>
      </c>
      <c r="AW13" s="46">
        <f t="shared" si="7"/>
        <v>0</v>
      </c>
    </row>
    <row r="14" spans="1:49" s="27" customFormat="1" x14ac:dyDescent="0.25">
      <c r="A14" s="27" t="s">
        <v>3</v>
      </c>
      <c r="C14" s="45">
        <f>'Tav48'!C14/'Tav48'!$E14*100</f>
        <v>59.017412935323385</v>
      </c>
      <c r="D14" s="45">
        <f>'Tav48'!D14/'Tav48'!$E14*100</f>
        <v>40.982587064676615</v>
      </c>
      <c r="E14" s="45">
        <f>'Tav48'!E14/'Tav48'!$E14*100</f>
        <v>100</v>
      </c>
      <c r="F14" s="30"/>
      <c r="G14" s="45">
        <f>'Tav48'!G14/'Tav48'!$I14*100</f>
        <v>60.54233536247925</v>
      </c>
      <c r="H14" s="45">
        <f>'Tav48'!H14/'Tav48'!$I14*100</f>
        <v>39.45766463752075</v>
      </c>
      <c r="I14" s="45">
        <f>'Tav48'!I14/'Tav48'!$I14*100</f>
        <v>100</v>
      </c>
      <c r="J14" s="30"/>
      <c r="K14" s="45">
        <f>'Tav48'!K14/'Tav48'!$M14*100</f>
        <v>53.685258964143422</v>
      </c>
      <c r="L14" s="45">
        <f>'Tav48'!L14/'Tav48'!$M14*100</f>
        <v>46.314741035856571</v>
      </c>
      <c r="M14" s="45">
        <f>'Tav48'!M14/'Tav48'!$M14*100</f>
        <v>100</v>
      </c>
      <c r="N14" s="30"/>
      <c r="O14" s="51">
        <f>'Tav48'!O14/'Tav48'!$Q14*100</f>
        <v>68.487727632620746</v>
      </c>
      <c r="P14" s="51">
        <f>'Tav48'!P14/'Tav48'!$Q14*100</f>
        <v>31.512272367379257</v>
      </c>
      <c r="Q14" s="51">
        <f>'Tav48'!Q14/'Tav48'!$Q14*100</f>
        <v>100</v>
      </c>
      <c r="R14" s="28"/>
      <c r="S14" s="45">
        <f>'Tav48'!S14/'Tav48'!$U14*100</f>
        <v>37.721324095458044</v>
      </c>
      <c r="T14" s="45">
        <f>'Tav48'!T14/'Tav48'!$U14*100</f>
        <v>62.278675904541956</v>
      </c>
      <c r="U14" s="45">
        <f>'Tav48'!U14/'Tav48'!$U14*100</f>
        <v>100</v>
      </c>
      <c r="V14" s="30"/>
      <c r="W14" s="45">
        <f>'Tav48'!W14/'Tav48'!$Y14*100</f>
        <v>76.688453159041387</v>
      </c>
      <c r="X14" s="45">
        <f>'Tav48'!X14/'Tav48'!$Y14*100</f>
        <v>23.311546840958606</v>
      </c>
      <c r="Y14" s="45">
        <f>'Tav48'!Y14/'Tav48'!$Y14*100</f>
        <v>100</v>
      </c>
      <c r="Z14" s="45"/>
      <c r="AA14" s="45">
        <f>'Tav48'!AA14/'Tav48'!$AC14*100</f>
        <v>98.341232227488149</v>
      </c>
      <c r="AB14" s="45">
        <f>'Tav48'!AB14/'Tav48'!$AC14*100</f>
        <v>1.6587677725118484</v>
      </c>
      <c r="AC14" s="45">
        <f>'Tav48'!AC14/'Tav48'!$AC14*100</f>
        <v>100</v>
      </c>
      <c r="AD14" s="30"/>
      <c r="AE14" s="46">
        <f>'Tav48'!AE14/'Tav48'!$AG14*100</f>
        <v>95.906432748538009</v>
      </c>
      <c r="AF14" s="46">
        <f>'Tav48'!AF14/'Tav48'!$AG14*100</f>
        <v>4.0935672514619883</v>
      </c>
      <c r="AG14" s="46">
        <f>'Tav48'!AG14/'Tav48'!$AG14*100</f>
        <v>100</v>
      </c>
      <c r="AH14" s="30"/>
      <c r="AI14" s="46">
        <f>'Tav48'!AI14/'Tav48'!$AK14*100</f>
        <v>100</v>
      </c>
      <c r="AJ14" s="46">
        <f>'Tav48'!AJ14/'Tav48'!$AK14*100</f>
        <v>0</v>
      </c>
      <c r="AK14" s="46">
        <f>'Tav48'!AK14/'Tav48'!$AK14*100</f>
        <v>100</v>
      </c>
      <c r="AL14" s="30"/>
      <c r="AM14" s="256">
        <f>'Tav48'!AM14/'Tav48'!$AO14*100</f>
        <v>100</v>
      </c>
      <c r="AN14" s="256">
        <f>'Tav48'!AN14/'Tav48'!$AO14*100</f>
        <v>0</v>
      </c>
      <c r="AO14" s="256">
        <f>'Tav48'!AO14/'Tav48'!$AO14*100</f>
        <v>100</v>
      </c>
      <c r="AP14" s="30"/>
      <c r="AQ14" s="46">
        <f t="shared" si="2"/>
        <v>0</v>
      </c>
      <c r="AR14" s="46">
        <f t="shared" si="3"/>
        <v>0</v>
      </c>
      <c r="AS14" s="46">
        <f t="shared" si="4"/>
        <v>0</v>
      </c>
      <c r="AT14"/>
      <c r="AU14" s="46">
        <f t="shared" si="5"/>
        <v>40.982587064676615</v>
      </c>
      <c r="AV14" s="46">
        <f t="shared" si="6"/>
        <v>-40.982587064676615</v>
      </c>
      <c r="AW14" s="46">
        <f t="shared" si="7"/>
        <v>0</v>
      </c>
    </row>
    <row r="15" spans="1:49" s="27" customFormat="1" x14ac:dyDescent="0.25">
      <c r="A15" s="27" t="s">
        <v>4</v>
      </c>
      <c r="C15" s="45">
        <f>'Tav48'!C15/'Tav48'!$E15*100</f>
        <v>60.049382716049379</v>
      </c>
      <c r="D15" s="45">
        <f>'Tav48'!D15/'Tav48'!$E15*100</f>
        <v>39.950617283950621</v>
      </c>
      <c r="E15" s="45">
        <f>'Tav48'!E15/'Tav48'!$E15*100</f>
        <v>100</v>
      </c>
      <c r="F15" s="30"/>
      <c r="G15" s="45">
        <f>'Tav48'!G15/'Tav48'!$I15*100</f>
        <v>56.874303010992513</v>
      </c>
      <c r="H15" s="45">
        <f>'Tav48'!H15/'Tav48'!$I15*100</f>
        <v>43.125696989007487</v>
      </c>
      <c r="I15" s="45">
        <f>'Tav48'!I15/'Tav48'!$I15*100</f>
        <v>100</v>
      </c>
      <c r="J15" s="30"/>
      <c r="K15" s="45">
        <f>'Tav48'!K15/'Tav48'!$M15*100</f>
        <v>65.196211096075771</v>
      </c>
      <c r="L15" s="45">
        <f>'Tav48'!L15/'Tav48'!$M15*100</f>
        <v>34.803788903924222</v>
      </c>
      <c r="M15" s="45">
        <f>'Tav48'!M15/'Tav48'!$M15*100</f>
        <v>100</v>
      </c>
      <c r="N15" s="30"/>
      <c r="O15" s="51">
        <f>'Tav48'!O15/'Tav48'!$Q15*100</f>
        <v>66.492146596858632</v>
      </c>
      <c r="P15" s="51">
        <f>'Tav48'!P15/'Tav48'!$Q15*100</f>
        <v>33.507853403141361</v>
      </c>
      <c r="Q15" s="51">
        <f>'Tav48'!Q15/'Tav48'!$Q15*100</f>
        <v>100</v>
      </c>
      <c r="R15" s="28"/>
      <c r="S15" s="45">
        <f>'Tav48'!S15/'Tav48'!$U15*100</f>
        <v>50.30591434398368</v>
      </c>
      <c r="T15" s="45">
        <f>'Tav48'!T15/'Tav48'!$U15*100</f>
        <v>49.69408565601632</v>
      </c>
      <c r="U15" s="45">
        <f>'Tav48'!U15/'Tav48'!$U15*100</f>
        <v>100</v>
      </c>
      <c r="V15" s="30"/>
      <c r="W15" s="45">
        <f>'Tav48'!W15/'Tav48'!$Y15*100</f>
        <v>80.281690140845072</v>
      </c>
      <c r="X15" s="45">
        <f>'Tav48'!X15/'Tav48'!$Y15*100</f>
        <v>19.718309859154928</v>
      </c>
      <c r="Y15" s="45">
        <f>'Tav48'!Y15/'Tav48'!$Y15*100</f>
        <v>100</v>
      </c>
      <c r="Z15" s="45"/>
      <c r="AA15" s="45">
        <f>'Tav48'!AA15/'Tav48'!$AC15*100</f>
        <v>65.133531157270028</v>
      </c>
      <c r="AB15" s="45">
        <f>'Tav48'!AB15/'Tav48'!$AC15*100</f>
        <v>34.866468842729972</v>
      </c>
      <c r="AC15" s="45">
        <f>'Tav48'!AC15/'Tav48'!$AC15*100</f>
        <v>100</v>
      </c>
      <c r="AD15" s="30"/>
      <c r="AE15" s="46">
        <f>'Tav48'!AE15/'Tav48'!$AG15*100</f>
        <v>85.964912280701753</v>
      </c>
      <c r="AF15" s="46">
        <f>'Tav48'!AF15/'Tav48'!$AG15*100</f>
        <v>14.035087719298245</v>
      </c>
      <c r="AG15" s="46">
        <f>'Tav48'!AG15/'Tav48'!$AG15*100</f>
        <v>100</v>
      </c>
      <c r="AH15" s="30"/>
      <c r="AI15" s="46">
        <f>'Tav48'!AI15/'Tav48'!$AK15*100</f>
        <v>100</v>
      </c>
      <c r="AJ15" s="46">
        <f>'Tav48'!AJ15/'Tav48'!$AK15*100</f>
        <v>0</v>
      </c>
      <c r="AK15" s="46">
        <f>'Tav48'!AK15/'Tav48'!$AK15*100</f>
        <v>100</v>
      </c>
      <c r="AL15" s="30"/>
      <c r="AM15" s="256">
        <f>'Tav48'!AM15/'Tav48'!$AO15*100</f>
        <v>100</v>
      </c>
      <c r="AN15" s="256">
        <f>'Tav48'!AN15/'Tav48'!$AO15*100</f>
        <v>0</v>
      </c>
      <c r="AO15" s="256">
        <f>'Tav48'!AO15/'Tav48'!$AO15*100</f>
        <v>100</v>
      </c>
      <c r="AP15" s="30"/>
      <c r="AQ15" s="46">
        <f t="shared" si="2"/>
        <v>0</v>
      </c>
      <c r="AR15" s="46">
        <f t="shared" si="3"/>
        <v>0</v>
      </c>
      <c r="AS15" s="46">
        <f t="shared" si="4"/>
        <v>0</v>
      </c>
      <c r="AT15"/>
      <c r="AU15" s="46">
        <f t="shared" si="5"/>
        <v>39.950617283950621</v>
      </c>
      <c r="AV15" s="46">
        <f t="shared" si="6"/>
        <v>-39.950617283950621</v>
      </c>
      <c r="AW15" s="46">
        <f t="shared" si="7"/>
        <v>0</v>
      </c>
    </row>
    <row r="16" spans="1:49" s="27" customFormat="1" x14ac:dyDescent="0.25">
      <c r="A16" s="27" t="s">
        <v>7</v>
      </c>
      <c r="C16" s="45">
        <f>'Tav48'!C16/'Tav48'!$E16*100</f>
        <v>60.833232212919143</v>
      </c>
      <c r="D16" s="45">
        <f>'Tav48'!D16/'Tav48'!$E16*100</f>
        <v>39.166767787080857</v>
      </c>
      <c r="E16" s="45">
        <f>'Tav48'!E16/'Tav48'!$E16*100</f>
        <v>100</v>
      </c>
      <c r="F16" s="30"/>
      <c r="G16" s="45">
        <f>'Tav48'!G16/'Tav48'!$I16*100</f>
        <v>61.300323977844094</v>
      </c>
      <c r="H16" s="45">
        <f>'Tav48'!H16/'Tav48'!$I16*100</f>
        <v>38.699676022155906</v>
      </c>
      <c r="I16" s="45">
        <f>'Tav48'!I16/'Tav48'!$I16*100</f>
        <v>100</v>
      </c>
      <c r="J16" s="30"/>
      <c r="K16" s="45">
        <f>'Tav48'!K16/'Tav48'!$M16*100</f>
        <v>60.438236577913571</v>
      </c>
      <c r="L16" s="45">
        <f>'Tav48'!L16/'Tav48'!$M16*100</f>
        <v>39.561763422086429</v>
      </c>
      <c r="M16" s="45">
        <f>'Tav48'!M16/'Tav48'!$M16*100</f>
        <v>100</v>
      </c>
      <c r="N16" s="30"/>
      <c r="O16" s="51">
        <f>'Tav48'!O16/'Tav48'!$Q16*100</f>
        <v>56.546023235031271</v>
      </c>
      <c r="P16" s="51">
        <f>'Tav48'!P16/'Tav48'!$Q16*100</f>
        <v>43.453976764968722</v>
      </c>
      <c r="Q16" s="51">
        <f>'Tav48'!Q16/'Tav48'!$Q16*100</f>
        <v>100</v>
      </c>
      <c r="R16" s="28"/>
      <c r="S16" s="45">
        <f>'Tav48'!S16/'Tav48'!$U16*100</f>
        <v>62.886935038511851</v>
      </c>
      <c r="T16" s="45">
        <f>'Tav48'!T16/'Tav48'!$U16*100</f>
        <v>37.113064961488156</v>
      </c>
      <c r="U16" s="45">
        <f>'Tav48'!U16/'Tav48'!$U16*100</f>
        <v>100</v>
      </c>
      <c r="V16" s="30"/>
      <c r="W16" s="45">
        <f>'Tav48'!W16/'Tav48'!$Y16*100</f>
        <v>68.866652164455076</v>
      </c>
      <c r="X16" s="45">
        <f>'Tav48'!X16/'Tav48'!$Y16*100</f>
        <v>31.133347835544921</v>
      </c>
      <c r="Y16" s="45">
        <f>'Tav48'!Y16/'Tav48'!$Y16*100</f>
        <v>100</v>
      </c>
      <c r="Z16" s="45"/>
      <c r="AA16" s="45">
        <f>'Tav48'!AA16/'Tav48'!$AC16*100</f>
        <v>71.074282332050899</v>
      </c>
      <c r="AB16" s="45">
        <f>'Tav48'!AB16/'Tav48'!$AC16*100</f>
        <v>28.925717667949097</v>
      </c>
      <c r="AC16" s="45">
        <f>'Tav48'!AC16/'Tav48'!$AC16*100</f>
        <v>100</v>
      </c>
      <c r="AD16" s="30"/>
      <c r="AE16" s="46">
        <f>'Tav48'!AE16/'Tav48'!$AG16*100</f>
        <v>89.51951484994558</v>
      </c>
      <c r="AF16" s="46">
        <f>'Tav48'!AF16/'Tav48'!$AG16*100</f>
        <v>10.480485150054424</v>
      </c>
      <c r="AG16" s="46">
        <f>'Tav48'!AG16/'Tav48'!$AG16*100</f>
        <v>100</v>
      </c>
      <c r="AH16" s="30"/>
      <c r="AI16" s="46">
        <f>'Tav48'!AI16/'Tav48'!$AK16*100</f>
        <v>89.922015596880627</v>
      </c>
      <c r="AJ16" s="46">
        <f>'Tav48'!AJ16/'Tav48'!$AK16*100</f>
        <v>10.077984403119377</v>
      </c>
      <c r="AK16" s="46">
        <f>'Tav48'!AK16/'Tav48'!$AK16*100</f>
        <v>100</v>
      </c>
      <c r="AL16" s="30"/>
      <c r="AM16" s="256">
        <f>'Tav48'!AM16/'Tav48'!$AO16*100</f>
        <v>85.524126455906824</v>
      </c>
      <c r="AN16" s="256">
        <f>'Tav48'!AN16/'Tav48'!$AO16*100</f>
        <v>14.475873544093179</v>
      </c>
      <c r="AO16" s="256">
        <f>'Tav48'!AO16/'Tav48'!$AO16*100</f>
        <v>100</v>
      </c>
      <c r="AP16" s="30"/>
      <c r="AQ16" s="46">
        <f t="shared" si="2"/>
        <v>-4.3978891409738026</v>
      </c>
      <c r="AR16" s="46">
        <f t="shared" si="3"/>
        <v>4.3978891409738026</v>
      </c>
      <c r="AS16" s="46">
        <f t="shared" si="4"/>
        <v>0</v>
      </c>
      <c r="AT16"/>
      <c r="AU16" s="46">
        <f t="shared" si="5"/>
        <v>24.690894242987682</v>
      </c>
      <c r="AV16" s="46">
        <f t="shared" si="6"/>
        <v>-24.690894242987678</v>
      </c>
      <c r="AW16" s="46">
        <f t="shared" si="7"/>
        <v>0</v>
      </c>
    </row>
    <row r="17" spans="1:49" s="27" customFormat="1" x14ac:dyDescent="0.25">
      <c r="A17" s="249" t="s">
        <v>50</v>
      </c>
      <c r="C17" s="45">
        <f>'Tav48'!C17/'Tav48'!$E17*100</f>
        <v>69.447877020414211</v>
      </c>
      <c r="D17" s="45">
        <f>'Tav48'!D17/'Tav48'!$E17*100</f>
        <v>30.552122979585782</v>
      </c>
      <c r="E17" s="45">
        <f>'Tav48'!E17/'Tav48'!$E17*100</f>
        <v>100</v>
      </c>
      <c r="F17" s="30"/>
      <c r="G17" s="45">
        <f>'Tav48'!G17/'Tav48'!$I17*100</f>
        <v>61.949661030156619</v>
      </c>
      <c r="H17" s="45">
        <f>'Tav48'!H17/'Tav48'!$I17*100</f>
        <v>38.050338969843374</v>
      </c>
      <c r="I17" s="45">
        <f>'Tav48'!I17/'Tav48'!$I17*100</f>
        <v>100</v>
      </c>
      <c r="J17" s="30"/>
      <c r="K17" s="45">
        <f>'Tav48'!K17/'Tav48'!$M17*100</f>
        <v>73.219956971621755</v>
      </c>
      <c r="L17" s="45">
        <f>'Tav48'!L17/'Tav48'!$M17*100</f>
        <v>26.780043028378241</v>
      </c>
      <c r="M17" s="45">
        <f>'Tav48'!M17/'Tav48'!$M17*100</f>
        <v>100</v>
      </c>
      <c r="N17" s="30"/>
      <c r="O17" s="51">
        <f>'Tav48'!O17/'Tav48'!$Q17*100</f>
        <v>72.521246458923514</v>
      </c>
      <c r="P17" s="51">
        <f>'Tav48'!P17/'Tav48'!$Q17*100</f>
        <v>27.47875354107649</v>
      </c>
      <c r="Q17" s="51">
        <f>'Tav48'!Q17/'Tav48'!$Q17*100</f>
        <v>100</v>
      </c>
      <c r="R17" s="28"/>
      <c r="S17" s="45">
        <f>'Tav48'!S17/'Tav48'!$U17*100</f>
        <v>56.697247706422019</v>
      </c>
      <c r="T17" s="45">
        <f>'Tav48'!T17/'Tav48'!$U17*100</f>
        <v>43.302752293577981</v>
      </c>
      <c r="U17" s="45">
        <f>'Tav48'!U17/'Tav48'!$U17*100</f>
        <v>100</v>
      </c>
      <c r="V17" s="30"/>
      <c r="W17" s="45">
        <f>'Tav48'!W17/'Tav48'!$Y17*100</f>
        <v>82.995594713656388</v>
      </c>
      <c r="X17" s="45">
        <f>'Tav48'!X17/'Tav48'!$Y17*100</f>
        <v>17.004405286343612</v>
      </c>
      <c r="Y17" s="45">
        <f>'Tav48'!Y17/'Tav48'!$Y17*100</f>
        <v>100</v>
      </c>
      <c r="Z17" s="45"/>
      <c r="AA17" s="45">
        <f>'Tav48'!AA17/'Tav48'!$AC17*100</f>
        <v>83.353057199211051</v>
      </c>
      <c r="AB17" s="45">
        <f>'Tav48'!AB17/'Tav48'!$AC17*100</f>
        <v>16.646942800788956</v>
      </c>
      <c r="AC17" s="45">
        <f>'Tav48'!AC17/'Tav48'!$AC17*100</f>
        <v>100</v>
      </c>
      <c r="AD17" s="30"/>
      <c r="AE17" s="46">
        <f>'Tav48'!AE17/'Tav48'!$AG17*100</f>
        <v>98.427947598253269</v>
      </c>
      <c r="AF17" s="46">
        <f>'Tav48'!AF17/'Tav48'!$AG17*100</f>
        <v>1.572052401746725</v>
      </c>
      <c r="AG17" s="46">
        <f>'Tav48'!AG17/'Tav48'!$AG17*100</f>
        <v>100</v>
      </c>
      <c r="AH17" s="30"/>
      <c r="AI17" s="46">
        <f>'Tav48'!AI17/'Tav48'!$AK17*100</f>
        <v>95.770804911323324</v>
      </c>
      <c r="AJ17" s="46">
        <f>'Tav48'!AJ17/'Tav48'!$AK17*100</f>
        <v>4.2291950886766712</v>
      </c>
      <c r="AK17" s="46">
        <f>'Tav48'!AK17/'Tav48'!$AK17*100</f>
        <v>100</v>
      </c>
      <c r="AL17" s="30"/>
      <c r="AM17" s="256">
        <f>'Tav48'!AM17/'Tav48'!$AO17*100</f>
        <v>95.840407470288625</v>
      </c>
      <c r="AN17" s="256">
        <f>'Tav48'!AN17/'Tav48'!$AO17*100</f>
        <v>4.1595925297113752</v>
      </c>
      <c r="AO17" s="256">
        <f>'Tav48'!AO17/'Tav48'!$AO17*100</f>
        <v>100</v>
      </c>
      <c r="AP17" s="30"/>
      <c r="AQ17" s="46">
        <f t="shared" si="2"/>
        <v>6.9602558965300432E-2</v>
      </c>
      <c r="AR17" s="46">
        <f t="shared" si="3"/>
        <v>-6.9602558965295991E-2</v>
      </c>
      <c r="AS17" s="46">
        <f t="shared" si="4"/>
        <v>0</v>
      </c>
      <c r="AT17"/>
      <c r="AU17" s="46">
        <f t="shared" si="5"/>
        <v>26.392530449874414</v>
      </c>
      <c r="AV17" s="46">
        <f t="shared" si="6"/>
        <v>-26.392530449874407</v>
      </c>
      <c r="AW17" s="46">
        <f t="shared" si="7"/>
        <v>0</v>
      </c>
    </row>
    <row r="18" spans="1:49" s="27" customFormat="1" x14ac:dyDescent="0.25">
      <c r="A18" s="249" t="s">
        <v>8</v>
      </c>
      <c r="C18" s="45">
        <f>'Tav48'!C18/'Tav48'!$E18*100</f>
        <v>64.214793358815101</v>
      </c>
      <c r="D18" s="45">
        <f>'Tav48'!D18/'Tav48'!$E18*100</f>
        <v>35.785206641184899</v>
      </c>
      <c r="E18" s="45">
        <f>'Tav48'!E18/'Tav48'!$E18*100</f>
        <v>100</v>
      </c>
      <c r="F18" s="30"/>
      <c r="G18" s="45">
        <f>'Tav48'!G18/'Tav48'!$I18*100</f>
        <v>59.125917197793363</v>
      </c>
      <c r="H18" s="45">
        <f>'Tav48'!H18/'Tav48'!$I18*100</f>
        <v>40.87408280220663</v>
      </c>
      <c r="I18" s="45">
        <f>'Tav48'!I18/'Tav48'!$I18*100</f>
        <v>100</v>
      </c>
      <c r="J18" s="30"/>
      <c r="K18" s="45">
        <f>'Tav48'!K18/'Tav48'!$M18*100</f>
        <v>58.365745983293124</v>
      </c>
      <c r="L18" s="45">
        <f>'Tav48'!L18/'Tav48'!$M18*100</f>
        <v>41.634254016706876</v>
      </c>
      <c r="M18" s="45">
        <f>'Tav48'!M18/'Tav48'!$M18*100</f>
        <v>100</v>
      </c>
      <c r="N18" s="30"/>
      <c r="O18" s="51">
        <f>'Tav48'!O18/'Tav48'!$Q18*100</f>
        <v>61.524152875524962</v>
      </c>
      <c r="P18" s="51">
        <f>'Tav48'!P18/'Tav48'!$Q18*100</f>
        <v>38.475847124475045</v>
      </c>
      <c r="Q18" s="51">
        <f>'Tav48'!Q18/'Tav48'!$Q18*100</f>
        <v>100</v>
      </c>
      <c r="R18" s="28"/>
      <c r="S18" s="45">
        <f>'Tav48'!S18/'Tav48'!$U18*100</f>
        <v>62.003512215278135</v>
      </c>
      <c r="T18" s="45">
        <f>'Tav48'!T18/'Tav48'!$U18*100</f>
        <v>37.996487784721865</v>
      </c>
      <c r="U18" s="45">
        <f>'Tav48'!U18/'Tav48'!$U18*100</f>
        <v>100</v>
      </c>
      <c r="V18" s="30"/>
      <c r="W18" s="45">
        <f>'Tav48'!W18/'Tav48'!$Y18*100</f>
        <v>70.511685211565862</v>
      </c>
      <c r="X18" s="45">
        <f>'Tav48'!X18/'Tav48'!$Y18*100</f>
        <v>29.488314788434145</v>
      </c>
      <c r="Y18" s="45">
        <f>'Tav48'!Y18/'Tav48'!$Y18*100</f>
        <v>100</v>
      </c>
      <c r="Z18" s="45"/>
      <c r="AA18" s="45">
        <f>'Tav48'!AA18/'Tav48'!$AC18*100</f>
        <v>75.639451059966888</v>
      </c>
      <c r="AB18" s="45">
        <f>'Tav48'!AB18/'Tav48'!$AC18*100</f>
        <v>24.360548940033109</v>
      </c>
      <c r="AC18" s="45">
        <f>'Tav48'!AC18/'Tav48'!$AC18*100</f>
        <v>100</v>
      </c>
      <c r="AD18" s="30"/>
      <c r="AE18" s="46">
        <f>'Tav48'!AE18/'Tav48'!$AG18*100</f>
        <v>83.625978421832031</v>
      </c>
      <c r="AF18" s="46">
        <f>'Tav48'!AF18/'Tav48'!$AG18*100</f>
        <v>16.374021578167973</v>
      </c>
      <c r="AG18" s="46">
        <f>'Tav48'!AG18/'Tav48'!$AG18*100</f>
        <v>100</v>
      </c>
      <c r="AH18" s="30"/>
      <c r="AI18" s="46">
        <f>'Tav48'!AI18/'Tav48'!$AK18*100</f>
        <v>91.48436766500798</v>
      </c>
      <c r="AJ18" s="46">
        <f>'Tav48'!AJ18/'Tav48'!$AK18*100</f>
        <v>8.506243545207024</v>
      </c>
      <c r="AK18" s="46">
        <f>'Tav48'!AK18/'Tav48'!$AK18*100</f>
        <v>100</v>
      </c>
      <c r="AL18" s="30"/>
      <c r="AM18" s="256">
        <f>'Tav48'!AM18/'Tav48'!$AO18*100</f>
        <v>83.233873259448714</v>
      </c>
      <c r="AN18" s="256">
        <f>'Tav48'!AN18/'Tav48'!$AO18*100</f>
        <v>16.766126740551293</v>
      </c>
      <c r="AO18" s="256">
        <f>'Tav48'!AO18/'Tav48'!$AO18*100</f>
        <v>100</v>
      </c>
      <c r="AP18" s="30"/>
      <c r="AQ18" s="46">
        <f t="shared" si="2"/>
        <v>-8.2504944055592659</v>
      </c>
      <c r="AR18" s="46">
        <f t="shared" si="3"/>
        <v>8.2598831953442691</v>
      </c>
      <c r="AS18" s="46">
        <f t="shared" si="4"/>
        <v>0</v>
      </c>
      <c r="AT18"/>
      <c r="AU18" s="46">
        <f t="shared" si="5"/>
        <v>19.019079900633614</v>
      </c>
      <c r="AV18" s="46">
        <f t="shared" si="6"/>
        <v>-19.019079900633606</v>
      </c>
      <c r="AW18" s="46">
        <f t="shared" si="7"/>
        <v>0</v>
      </c>
    </row>
    <row r="19" spans="1:49" s="27" customFormat="1" x14ac:dyDescent="0.25">
      <c r="A19" s="27" t="s">
        <v>9</v>
      </c>
      <c r="C19" s="45">
        <f>'Tav48'!C19/'Tav48'!$E19*100</f>
        <v>72.451821571357982</v>
      </c>
      <c r="D19" s="45">
        <f>'Tav48'!D19/'Tav48'!$E19*100</f>
        <v>27.548178428642018</v>
      </c>
      <c r="E19" s="45">
        <f>'Tav48'!E19/'Tav48'!$E19*100</f>
        <v>100</v>
      </c>
      <c r="F19" s="30"/>
      <c r="G19" s="45">
        <f>'Tav48'!G19/'Tav48'!$I19*100</f>
        <v>70.196475889270147</v>
      </c>
      <c r="H19" s="45">
        <f>'Tav48'!H19/'Tav48'!$I19*100</f>
        <v>29.803524110729857</v>
      </c>
      <c r="I19" s="45">
        <f>'Tav48'!I19/'Tav48'!$I19*100</f>
        <v>100</v>
      </c>
      <c r="J19" s="30"/>
      <c r="K19" s="45">
        <f>'Tav48'!K19/'Tav48'!$M19*100</f>
        <v>64.494301994301992</v>
      </c>
      <c r="L19" s="45">
        <f>'Tav48'!L19/'Tav48'!$M19*100</f>
        <v>35.505698005698008</v>
      </c>
      <c r="M19" s="45">
        <f>'Tav48'!M19/'Tav48'!$M19*100</f>
        <v>100</v>
      </c>
      <c r="N19" s="30"/>
      <c r="O19" s="51">
        <f>'Tav48'!O19/'Tav48'!$Q19*100</f>
        <v>69.639567169214004</v>
      </c>
      <c r="P19" s="51">
        <f>'Tav48'!P19/'Tav48'!$Q19*100</f>
        <v>30.360432830785999</v>
      </c>
      <c r="Q19" s="51">
        <f>'Tav48'!Q19/'Tav48'!$Q19*100</f>
        <v>100</v>
      </c>
      <c r="R19" s="28"/>
      <c r="S19" s="45">
        <f>'Tav48'!S19/'Tav48'!$U19*100</f>
        <v>62.384563184138322</v>
      </c>
      <c r="T19" s="45">
        <f>'Tav48'!T19/'Tav48'!$U19*100</f>
        <v>37.615436815861678</v>
      </c>
      <c r="U19" s="45">
        <f>'Tav48'!U19/'Tav48'!$U19*100</f>
        <v>100</v>
      </c>
      <c r="V19" s="30"/>
      <c r="W19" s="45">
        <f>'Tav48'!W19/'Tav48'!$Y19*100</f>
        <v>76.112895823772377</v>
      </c>
      <c r="X19" s="45">
        <f>'Tav48'!X19/'Tav48'!$Y19*100</f>
        <v>23.887104176227627</v>
      </c>
      <c r="Y19" s="45">
        <f>'Tav48'!Y19/'Tav48'!$Y19*100</f>
        <v>100</v>
      </c>
      <c r="Z19" s="45"/>
      <c r="AA19" s="45">
        <f>'Tav48'!AA19/'Tav48'!$AC19*100</f>
        <v>86.452247037623536</v>
      </c>
      <c r="AB19" s="45">
        <f>'Tav48'!AB19/'Tav48'!$AC19*100</f>
        <v>13.547752962376453</v>
      </c>
      <c r="AC19" s="45">
        <f>'Tav48'!AC19/'Tav48'!$AC19*100</f>
        <v>100</v>
      </c>
      <c r="AD19" s="30"/>
      <c r="AE19" s="46">
        <f>'Tav48'!AE19/'Tav48'!$AG19*100</f>
        <v>90.915462111257114</v>
      </c>
      <c r="AF19" s="46">
        <f>'Tav48'!AF19/'Tav48'!$AG19*100</f>
        <v>9.0845378887428812</v>
      </c>
      <c r="AG19" s="46">
        <f>'Tav48'!AG19/'Tav48'!$AG19*100</f>
        <v>100</v>
      </c>
      <c r="AH19" s="30"/>
      <c r="AI19" s="46">
        <f>'Tav48'!AI19/'Tav48'!$AK19*100</f>
        <v>57.024307370622061</v>
      </c>
      <c r="AJ19" s="46">
        <f>'Tav48'!AJ19/'Tav48'!$AK19*100</f>
        <v>42.975692629377946</v>
      </c>
      <c r="AK19" s="46">
        <f>'Tav48'!AK19/'Tav48'!$AK19*100</f>
        <v>100</v>
      </c>
      <c r="AL19" s="30"/>
      <c r="AM19" s="256">
        <f>'Tav48'!AM19/'Tav48'!$AO19*100</f>
        <v>84.93550368550369</v>
      </c>
      <c r="AN19" s="256">
        <f>'Tav48'!AN19/'Tav48'!$AO19*100</f>
        <v>15.064496314496315</v>
      </c>
      <c r="AO19" s="256">
        <f>'Tav48'!AO19/'Tav48'!$AO19*100</f>
        <v>100</v>
      </c>
      <c r="AP19" s="30"/>
      <c r="AQ19" s="46">
        <f t="shared" si="2"/>
        <v>27.911196314881629</v>
      </c>
      <c r="AR19" s="46">
        <f t="shared" si="3"/>
        <v>-27.911196314881629</v>
      </c>
      <c r="AS19" s="46">
        <f t="shared" si="4"/>
        <v>0</v>
      </c>
      <c r="AT19"/>
      <c r="AU19" s="46">
        <f t="shared" si="5"/>
        <v>12.483682114145708</v>
      </c>
      <c r="AV19" s="46">
        <f t="shared" si="6"/>
        <v>-12.483682114145703</v>
      </c>
      <c r="AW19" s="46">
        <f t="shared" si="7"/>
        <v>0</v>
      </c>
    </row>
    <row r="20" spans="1:49" s="27" customFormat="1" x14ac:dyDescent="0.25">
      <c r="A20" s="27" t="s">
        <v>10</v>
      </c>
      <c r="C20" s="45">
        <f>'Tav48'!C20/'Tav48'!$E20*100</f>
        <v>70.196988308084258</v>
      </c>
      <c r="D20" s="45">
        <f>'Tav48'!D20/'Tav48'!$E20*100</f>
        <v>29.803011691915742</v>
      </c>
      <c r="E20" s="45">
        <f>'Tav48'!E20/'Tav48'!$E20*100</f>
        <v>100</v>
      </c>
      <c r="F20" s="30"/>
      <c r="G20" s="45">
        <f>'Tav48'!G20/'Tav48'!$I20*100</f>
        <v>68.14943643600121</v>
      </c>
      <c r="H20" s="45">
        <f>'Tav48'!H20/'Tav48'!$I20*100</f>
        <v>31.850563563998797</v>
      </c>
      <c r="I20" s="45">
        <f>'Tav48'!I20/'Tav48'!$I20*100</f>
        <v>100</v>
      </c>
      <c r="J20" s="30"/>
      <c r="K20" s="45">
        <f>'Tav48'!K20/'Tav48'!$M20*100</f>
        <v>72.262657387239017</v>
      </c>
      <c r="L20" s="45">
        <f>'Tav48'!L20/'Tav48'!$M20*100</f>
        <v>27.737342612760983</v>
      </c>
      <c r="M20" s="45">
        <f>'Tav48'!M20/'Tav48'!$M20*100</f>
        <v>100</v>
      </c>
      <c r="N20" s="30"/>
      <c r="O20" s="51">
        <f>'Tav48'!O20/'Tav48'!$Q20*100</f>
        <v>74.813180556544026</v>
      </c>
      <c r="P20" s="51">
        <f>'Tav48'!P20/'Tav48'!$Q20*100</f>
        <v>25.186819443455981</v>
      </c>
      <c r="Q20" s="51">
        <f>'Tav48'!Q20/'Tav48'!$Q20*100</f>
        <v>100</v>
      </c>
      <c r="R20" s="28"/>
      <c r="S20" s="45">
        <f>'Tav48'!S20/'Tav48'!$U20*100</f>
        <v>69.408945686900964</v>
      </c>
      <c r="T20" s="45">
        <f>'Tav48'!T20/'Tav48'!$U20*100</f>
        <v>30.591054313099043</v>
      </c>
      <c r="U20" s="45">
        <f>'Tav48'!U20/'Tav48'!$U20*100</f>
        <v>100</v>
      </c>
      <c r="V20" s="30"/>
      <c r="W20" s="45">
        <f>'Tav48'!W20/'Tav48'!$Y20*100</f>
        <v>87.010078387458009</v>
      </c>
      <c r="X20" s="45">
        <f>'Tav48'!X20/'Tav48'!$Y20*100</f>
        <v>12.989921612541993</v>
      </c>
      <c r="Y20" s="45">
        <f>'Tav48'!Y20/'Tav48'!$Y20*100</f>
        <v>100</v>
      </c>
      <c r="Z20" s="45"/>
      <c r="AA20" s="45">
        <f>'Tav48'!AA20/'Tav48'!$AC20*100</f>
        <v>96.310870634530261</v>
      </c>
      <c r="AB20" s="45">
        <f>'Tav48'!AB20/'Tav48'!$AC20*100</f>
        <v>3.689129365469749</v>
      </c>
      <c r="AC20" s="45">
        <f>'Tav48'!AC20/'Tav48'!$AC20*100</f>
        <v>100</v>
      </c>
      <c r="AD20" s="30"/>
      <c r="AE20" s="46">
        <f>'Tav48'!AE20/'Tav48'!$AG20*100</f>
        <v>98.828301036502936</v>
      </c>
      <c r="AF20" s="46">
        <f>'Tav48'!AF20/'Tav48'!$AG20*100</f>
        <v>1.1716989634970707</v>
      </c>
      <c r="AG20" s="46">
        <f>'Tav48'!AG20/'Tav48'!$AG20*100</f>
        <v>100</v>
      </c>
      <c r="AH20" s="30"/>
      <c r="AI20" s="46">
        <f>'Tav48'!AI20/'Tav48'!$AK20*100</f>
        <v>95.927731574419269</v>
      </c>
      <c r="AJ20" s="46">
        <f>'Tav48'!AJ20/'Tav48'!$AK20*100</f>
        <v>4.0435904789217085</v>
      </c>
      <c r="AK20" s="46">
        <f>'Tav48'!AK20/'Tav48'!$AK20*100</f>
        <v>100</v>
      </c>
      <c r="AL20" s="30"/>
      <c r="AM20" s="256">
        <f>'Tav48'!AM20/'Tav48'!$AO20*100</f>
        <v>97.344013490725118</v>
      </c>
      <c r="AN20" s="256">
        <f>'Tav48'!AN20/'Tav48'!$AO20*100</f>
        <v>2.6559865092748733</v>
      </c>
      <c r="AO20" s="256">
        <f>'Tav48'!AO20/'Tav48'!$AO20*100</f>
        <v>100</v>
      </c>
      <c r="AP20" s="30"/>
      <c r="AQ20" s="46">
        <f t="shared" si="2"/>
        <v>1.4162819163058487</v>
      </c>
      <c r="AR20" s="46">
        <f t="shared" si="3"/>
        <v>-1.3876039696468352</v>
      </c>
      <c r="AS20" s="46">
        <f t="shared" si="4"/>
        <v>0</v>
      </c>
      <c r="AT20"/>
      <c r="AU20" s="46">
        <f t="shared" si="5"/>
        <v>27.14702518264086</v>
      </c>
      <c r="AV20" s="46">
        <f t="shared" si="6"/>
        <v>-27.147025182640867</v>
      </c>
      <c r="AW20" s="46">
        <f t="shared" si="7"/>
        <v>0</v>
      </c>
    </row>
    <row r="21" spans="1:49" s="27" customFormat="1" x14ac:dyDescent="0.25">
      <c r="A21" s="27" t="s">
        <v>11</v>
      </c>
      <c r="C21" s="45">
        <f>'Tav48'!C21/'Tav48'!$E21*100</f>
        <v>69.334797830713256</v>
      </c>
      <c r="D21" s="45">
        <f>'Tav48'!D21/'Tav48'!$E21*100</f>
        <v>30.665202169286744</v>
      </c>
      <c r="E21" s="45">
        <f>'Tav48'!E21/'Tav48'!$E21*100</f>
        <v>100</v>
      </c>
      <c r="F21" s="30"/>
      <c r="G21" s="45">
        <f>'Tav48'!G21/'Tav48'!$I21*100</f>
        <v>69.857342657342656</v>
      </c>
      <c r="H21" s="45">
        <f>'Tav48'!H21/'Tav48'!$I21*100</f>
        <v>30.142657342657341</v>
      </c>
      <c r="I21" s="45">
        <f>'Tav48'!I21/'Tav48'!$I21*100</f>
        <v>100</v>
      </c>
      <c r="J21" s="30"/>
      <c r="K21" s="45">
        <f>'Tav48'!K21/'Tav48'!$M21*100</f>
        <v>77.393460984585843</v>
      </c>
      <c r="L21" s="45">
        <f>'Tav48'!L21/'Tav48'!$M21*100</f>
        <v>22.606539015414157</v>
      </c>
      <c r="M21" s="45">
        <f>'Tav48'!M21/'Tav48'!$M21*100</f>
        <v>100</v>
      </c>
      <c r="N21" s="30"/>
      <c r="O21" s="51">
        <f>'Tav48'!O21/'Tav48'!$Q21*100</f>
        <v>74.660264929052161</v>
      </c>
      <c r="P21" s="51">
        <f>'Tav48'!P21/'Tav48'!$Q21*100</f>
        <v>25.339735070947828</v>
      </c>
      <c r="Q21" s="51">
        <f>'Tav48'!Q21/'Tav48'!$Q21*100</f>
        <v>100</v>
      </c>
      <c r="R21" s="28"/>
      <c r="S21" s="45">
        <f>'Tav48'!S21/'Tav48'!$U21*100</f>
        <v>78.066450162378217</v>
      </c>
      <c r="T21" s="45">
        <f>'Tav48'!T21/'Tav48'!$U21*100</f>
        <v>21.933549837621783</v>
      </c>
      <c r="U21" s="45">
        <f>'Tav48'!U21/'Tav48'!$U21*100</f>
        <v>100</v>
      </c>
      <c r="V21" s="30"/>
      <c r="W21" s="45">
        <f>'Tav48'!W21/'Tav48'!$Y21*100</f>
        <v>86.837054247903836</v>
      </c>
      <c r="X21" s="45">
        <f>'Tav48'!X21/'Tav48'!$Y21*100</f>
        <v>13.162945752096173</v>
      </c>
      <c r="Y21" s="45">
        <f>'Tav48'!Y21/'Tav48'!$Y21*100</f>
        <v>100</v>
      </c>
      <c r="Z21" s="45"/>
      <c r="AA21" s="45">
        <f>'Tav48'!AA21/'Tav48'!$AC21*100</f>
        <v>93.861115332016411</v>
      </c>
      <c r="AB21" s="45">
        <f>'Tav48'!AB21/'Tav48'!$AC21*100</f>
        <v>6.1388846679835893</v>
      </c>
      <c r="AC21" s="45">
        <f>'Tav48'!AC21/'Tav48'!$AC21*100</f>
        <v>100</v>
      </c>
      <c r="AD21" s="30"/>
      <c r="AE21" s="46">
        <f>'Tav48'!AE21/'Tav48'!$AG21*100</f>
        <v>99.148533585619674</v>
      </c>
      <c r="AF21" s="46">
        <f>'Tav48'!AF21/'Tav48'!$AG21*100</f>
        <v>0.85146641438032178</v>
      </c>
      <c r="AG21" s="46">
        <f>'Tav48'!AG21/'Tav48'!$AG21*100</f>
        <v>100</v>
      </c>
      <c r="AH21" s="30"/>
      <c r="AI21" s="46">
        <f>'Tav48'!AI21/'Tav48'!$AK21*100</f>
        <v>96.882104579408903</v>
      </c>
      <c r="AJ21" s="46">
        <f>'Tav48'!AJ21/'Tav48'!$AK21*100</f>
        <v>3.1503734978889253</v>
      </c>
      <c r="AK21" s="46">
        <f>'Tav48'!AK21/'Tav48'!$AK21*100</f>
        <v>100</v>
      </c>
      <c r="AL21" s="30"/>
      <c r="AM21" s="256">
        <f>'Tav48'!AM21/'Tav48'!$AO21*100</f>
        <v>92.674139311449153</v>
      </c>
      <c r="AN21" s="256">
        <f>'Tav48'!AN21/'Tav48'!$AO21*100</f>
        <v>7.3258606885508408</v>
      </c>
      <c r="AO21" s="256">
        <f>'Tav48'!AO21/'Tav48'!$AO21*100</f>
        <v>100</v>
      </c>
      <c r="AP21" s="30"/>
      <c r="AQ21" s="46">
        <f t="shared" si="2"/>
        <v>-4.2079652679597501</v>
      </c>
      <c r="AR21" s="46">
        <f t="shared" si="3"/>
        <v>4.1754871906619151</v>
      </c>
      <c r="AS21" s="46">
        <f t="shared" si="4"/>
        <v>0</v>
      </c>
      <c r="AT21"/>
      <c r="AU21" s="46">
        <f t="shared" si="5"/>
        <v>23.339341480735897</v>
      </c>
      <c r="AV21" s="46">
        <f t="shared" si="6"/>
        <v>-23.339341480735904</v>
      </c>
      <c r="AW21" s="46">
        <f t="shared" si="7"/>
        <v>0</v>
      </c>
    </row>
    <row r="22" spans="1:49" s="27" customFormat="1" x14ac:dyDescent="0.25">
      <c r="A22" s="27" t="s">
        <v>12</v>
      </c>
      <c r="C22" s="45">
        <f>'Tav48'!C22/'Tav48'!$E22*100</f>
        <v>46.707705696405036</v>
      </c>
      <c r="D22" s="45">
        <f>'Tav48'!D22/'Tav48'!$E22*100</f>
        <v>53.292294303594964</v>
      </c>
      <c r="E22" s="45">
        <f>'Tav48'!E22/'Tav48'!$E22*100</f>
        <v>100</v>
      </c>
      <c r="F22" s="30"/>
      <c r="G22" s="45">
        <f>'Tav48'!G22/'Tav48'!$I22*100</f>
        <v>50.726490353046373</v>
      </c>
      <c r="H22" s="45">
        <f>'Tav48'!H22/'Tav48'!$I22*100</f>
        <v>49.273509646953627</v>
      </c>
      <c r="I22" s="45">
        <f>'Tav48'!I22/'Tav48'!$I22*100</f>
        <v>100</v>
      </c>
      <c r="J22" s="30"/>
      <c r="K22" s="45">
        <f>'Tav48'!K22/'Tav48'!$M22*100</f>
        <v>53.463149506548703</v>
      </c>
      <c r="L22" s="45">
        <f>'Tav48'!L22/'Tav48'!$M22*100</f>
        <v>46.536850493451297</v>
      </c>
      <c r="M22" s="45">
        <f>'Tav48'!M22/'Tav48'!$M22*100</f>
        <v>100</v>
      </c>
      <c r="N22" s="30"/>
      <c r="O22" s="51">
        <f>'Tav48'!O22/'Tav48'!$Q22*100</f>
        <v>52.810080372125888</v>
      </c>
      <c r="P22" s="51">
        <f>'Tav48'!P22/'Tav48'!$Q22*100</f>
        <v>47.189919627874112</v>
      </c>
      <c r="Q22" s="51">
        <f>'Tav48'!Q22/'Tav48'!$Q22*100</f>
        <v>100</v>
      </c>
      <c r="R22" s="28"/>
      <c r="S22" s="45">
        <f>'Tav48'!S22/'Tav48'!$U22*100</f>
        <v>46.323858157862134</v>
      </c>
      <c r="T22" s="45">
        <f>'Tav48'!T22/'Tav48'!$U22*100</f>
        <v>53.676141842137866</v>
      </c>
      <c r="U22" s="45">
        <f>'Tav48'!U22/'Tav48'!$U22*100</f>
        <v>100</v>
      </c>
      <c r="V22" s="30"/>
      <c r="W22" s="45">
        <f>'Tav48'!W22/'Tav48'!$Y22*100</f>
        <v>45.02931206121373</v>
      </c>
      <c r="X22" s="45">
        <f>'Tav48'!X22/'Tav48'!$Y22*100</f>
        <v>54.97068793878627</v>
      </c>
      <c r="Y22" s="45">
        <f>'Tav48'!Y22/'Tav48'!$Y22*100</f>
        <v>100</v>
      </c>
      <c r="Z22" s="45"/>
      <c r="AA22" s="45">
        <f>'Tav48'!AA22/'Tav48'!$AC22*100</f>
        <v>40.371269562619055</v>
      </c>
      <c r="AB22" s="45">
        <f>'Tav48'!AB22/'Tav48'!$AC22*100</f>
        <v>59.628730437380938</v>
      </c>
      <c r="AC22" s="45">
        <f>'Tav48'!AC22/'Tav48'!$AC22*100</f>
        <v>100</v>
      </c>
      <c r="AD22" s="30"/>
      <c r="AE22" s="46">
        <f>'Tav48'!AE22/'Tav48'!$AG22*100</f>
        <v>52.227871069343877</v>
      </c>
      <c r="AF22" s="46">
        <f>'Tav48'!AF22/'Tav48'!$AG22*100</f>
        <v>47.772128930656123</v>
      </c>
      <c r="AG22" s="46">
        <f>'Tav48'!AG22/'Tav48'!$AG22*100</f>
        <v>100</v>
      </c>
      <c r="AH22" s="30"/>
      <c r="AI22" s="46">
        <f>'Tav48'!AI22/'Tav48'!$AK22*100</f>
        <v>51.218996617812849</v>
      </c>
      <c r="AJ22" s="46">
        <f>'Tav48'!AJ22/'Tav48'!$AK22*100</f>
        <v>48.781003382187151</v>
      </c>
      <c r="AK22" s="46">
        <f>'Tav48'!AK22/'Tav48'!$AK22*100</f>
        <v>100</v>
      </c>
      <c r="AL22" s="30"/>
      <c r="AM22" s="256">
        <f>'Tav48'!AM22/'Tav48'!$AO22*100</f>
        <v>38.69224620303757</v>
      </c>
      <c r="AN22" s="256">
        <f>'Tav48'!AN22/'Tav48'!$AO22*100</f>
        <v>61.306155075939252</v>
      </c>
      <c r="AO22" s="256">
        <f>'Tav48'!AO22/'Tav48'!$AO22*100</f>
        <v>100</v>
      </c>
      <c r="AP22" s="30"/>
      <c r="AQ22" s="46">
        <f t="shared" si="2"/>
        <v>-12.526750414775279</v>
      </c>
      <c r="AR22" s="46">
        <f t="shared" si="3"/>
        <v>12.5251516937521</v>
      </c>
      <c r="AS22" s="46">
        <f t="shared" si="4"/>
        <v>0</v>
      </c>
      <c r="AT22"/>
      <c r="AU22" s="46">
        <f t="shared" si="5"/>
        <v>-8.0154594933674659</v>
      </c>
      <c r="AV22" s="46">
        <f t="shared" si="6"/>
        <v>8.0138607723442874</v>
      </c>
      <c r="AW22" s="46">
        <f t="shared" si="7"/>
        <v>0</v>
      </c>
    </row>
    <row r="23" spans="1:49" s="27" customFormat="1" x14ac:dyDescent="0.25">
      <c r="A23" s="27" t="s">
        <v>13</v>
      </c>
      <c r="C23" s="45">
        <f>'Tav48'!C23/'Tav48'!$E23*100</f>
        <v>61.360679100316005</v>
      </c>
      <c r="D23" s="45">
        <f>'Tav48'!D23/'Tav48'!$E23*100</f>
        <v>38.639320899683995</v>
      </c>
      <c r="E23" s="45">
        <f>'Tav48'!E23/'Tav48'!$E23*100</f>
        <v>100</v>
      </c>
      <c r="F23" s="30"/>
      <c r="G23" s="45">
        <f>'Tav48'!G23/'Tav48'!$I23*100</f>
        <v>60.581921016469842</v>
      </c>
      <c r="H23" s="45">
        <f>'Tav48'!H23/'Tav48'!$I23*100</f>
        <v>39.418078983530165</v>
      </c>
      <c r="I23" s="45">
        <f>'Tav48'!I23/'Tav48'!$I23*100</f>
        <v>100</v>
      </c>
      <c r="J23" s="30"/>
      <c r="K23" s="45">
        <f>'Tav48'!K23/'Tav48'!$M23*100</f>
        <v>66.396302110587825</v>
      </c>
      <c r="L23" s="45">
        <f>'Tav48'!L23/'Tav48'!$M23*100</f>
        <v>33.603697889412175</v>
      </c>
      <c r="M23" s="45">
        <f>'Tav48'!M23/'Tav48'!$M23*100</f>
        <v>100</v>
      </c>
      <c r="N23" s="30"/>
      <c r="O23" s="51">
        <f>'Tav48'!O23/'Tav48'!$Q23*100</f>
        <v>57.03069829269306</v>
      </c>
      <c r="P23" s="51">
        <f>'Tav48'!P23/'Tav48'!$Q23*100</f>
        <v>42.96930170730694</v>
      </c>
      <c r="Q23" s="51">
        <f>'Tav48'!Q23/'Tav48'!$Q23*100</f>
        <v>100</v>
      </c>
      <c r="R23" s="28"/>
      <c r="S23" s="45">
        <f>'Tav48'!S23/'Tav48'!$U23*100</f>
        <v>53.297546012269933</v>
      </c>
      <c r="T23" s="45">
        <f>'Tav48'!T23/'Tav48'!$U23*100</f>
        <v>46.702453987730067</v>
      </c>
      <c r="U23" s="45">
        <f>'Tav48'!U23/'Tav48'!$U23*100</f>
        <v>100</v>
      </c>
      <c r="V23" s="30"/>
      <c r="W23" s="45">
        <f>'Tav48'!W23/'Tav48'!$Y23*100</f>
        <v>68.338771071234362</v>
      </c>
      <c r="X23" s="45">
        <f>'Tav48'!X23/'Tav48'!$Y23*100</f>
        <v>31.661228928765635</v>
      </c>
      <c r="Y23" s="45">
        <f>'Tav48'!Y23/'Tav48'!$Y23*100</f>
        <v>100</v>
      </c>
      <c r="Z23" s="45"/>
      <c r="AA23" s="45">
        <f>'Tav48'!AA23/'Tav48'!$AC23*100</f>
        <v>72.266385463984435</v>
      </c>
      <c r="AB23" s="45">
        <f>'Tav48'!AB23/'Tav48'!$AC23*100</f>
        <v>27.733614536015573</v>
      </c>
      <c r="AC23" s="45">
        <f>'Tav48'!AC23/'Tav48'!$AC23*100</f>
        <v>100</v>
      </c>
      <c r="AD23" s="30"/>
      <c r="AE23" s="46">
        <f>'Tav48'!AE23/'Tav48'!$AG23*100</f>
        <v>90.131578947368425</v>
      </c>
      <c r="AF23" s="46">
        <f>'Tav48'!AF23/'Tav48'!$AG23*100</f>
        <v>9.8684210526315788</v>
      </c>
      <c r="AG23" s="46">
        <f>'Tav48'!AG23/'Tav48'!$AG23*100</f>
        <v>100</v>
      </c>
      <c r="AH23" s="30"/>
      <c r="AI23" s="46">
        <f>'Tav48'!AI23/'Tav48'!$AK23*100</f>
        <v>85.160758450123666</v>
      </c>
      <c r="AJ23" s="46">
        <f>'Tav48'!AJ23/'Tav48'!$AK23*100</f>
        <v>14.818631492168176</v>
      </c>
      <c r="AK23" s="46">
        <f>'Tav48'!AK23/'Tav48'!$AK23*100</f>
        <v>100</v>
      </c>
      <c r="AL23" s="30"/>
      <c r="AM23" s="256">
        <f>'Tav48'!AM23/'Tav48'!$AO23*100</f>
        <v>83.574747198688172</v>
      </c>
      <c r="AN23" s="256">
        <f>'Tav48'!AN23/'Tav48'!$AO23*100</f>
        <v>16.425252801311835</v>
      </c>
      <c r="AO23" s="256">
        <f>'Tav48'!AO23/'Tav48'!$AO23*100</f>
        <v>100</v>
      </c>
      <c r="AP23" s="30"/>
      <c r="AQ23" s="46">
        <f t="shared" si="2"/>
        <v>-1.5860112514354938</v>
      </c>
      <c r="AR23" s="46">
        <f t="shared" si="3"/>
        <v>1.6066213091436587</v>
      </c>
      <c r="AS23" s="46">
        <f t="shared" si="4"/>
        <v>0</v>
      </c>
      <c r="AT23"/>
      <c r="AU23" s="46">
        <f t="shared" si="5"/>
        <v>22.214068098372167</v>
      </c>
      <c r="AV23" s="46">
        <f t="shared" si="6"/>
        <v>-22.214068098372159</v>
      </c>
      <c r="AW23" s="46">
        <f t="shared" si="7"/>
        <v>0</v>
      </c>
    </row>
    <row r="24" spans="1:49" s="27" customFormat="1" x14ac:dyDescent="0.25">
      <c r="A24" s="27" t="s">
        <v>14</v>
      </c>
      <c r="C24" s="45">
        <f>'Tav48'!C24/'Tav48'!$E24*100</f>
        <v>61.227347611202632</v>
      </c>
      <c r="D24" s="45">
        <f>'Tav48'!D24/'Tav48'!$E24*100</f>
        <v>38.772652388797361</v>
      </c>
      <c r="E24" s="45">
        <f>'Tav48'!E24/'Tav48'!$E24*100</f>
        <v>100</v>
      </c>
      <c r="F24" s="30"/>
      <c r="G24" s="45">
        <f>'Tav48'!G24/'Tav48'!$I24*100</f>
        <v>71.080921441228583</v>
      </c>
      <c r="H24" s="45">
        <f>'Tav48'!H24/'Tav48'!$I24*100</f>
        <v>28.91907855877141</v>
      </c>
      <c r="I24" s="45">
        <f>'Tav48'!I24/'Tav48'!$I24*100</f>
        <v>100</v>
      </c>
      <c r="J24" s="30"/>
      <c r="K24" s="45">
        <f>'Tav48'!K24/'Tav48'!$M24*100</f>
        <v>55.958549222797927</v>
      </c>
      <c r="L24" s="45">
        <f>'Tav48'!L24/'Tav48'!$M24*100</f>
        <v>44.041450777202073</v>
      </c>
      <c r="M24" s="45">
        <f>'Tav48'!M24/'Tav48'!$M24*100</f>
        <v>100</v>
      </c>
      <c r="N24" s="30"/>
      <c r="O24" s="51">
        <f>'Tav48'!O24/'Tav48'!$Q24*100</f>
        <v>64.784410004603345</v>
      </c>
      <c r="P24" s="51">
        <f>'Tav48'!P24/'Tav48'!$Q24*100</f>
        <v>35.215589995396655</v>
      </c>
      <c r="Q24" s="51">
        <f>'Tav48'!Q24/'Tav48'!$Q24*100</f>
        <v>100</v>
      </c>
      <c r="R24" s="28"/>
      <c r="S24" s="45">
        <f>'Tav48'!S24/'Tav48'!$U24*100</f>
        <v>59.388954171562872</v>
      </c>
      <c r="T24" s="45">
        <f>'Tav48'!T24/'Tav48'!$U24*100</f>
        <v>40.611045828437128</v>
      </c>
      <c r="U24" s="45">
        <f>'Tav48'!U24/'Tav48'!$U24*100</f>
        <v>100</v>
      </c>
      <c r="V24" s="30"/>
      <c r="W24" s="45">
        <f>'Tav48'!W24/'Tav48'!$Y24*100</f>
        <v>82.129652452551156</v>
      </c>
      <c r="X24" s="45">
        <f>'Tav48'!X24/'Tav48'!$Y24*100</f>
        <v>17.870347547448855</v>
      </c>
      <c r="Y24" s="45">
        <f>'Tav48'!Y24/'Tav48'!$Y24*100</f>
        <v>100</v>
      </c>
      <c r="Z24" s="45"/>
      <c r="AA24" s="45">
        <f>'Tav48'!AA24/'Tav48'!$AC24*100</f>
        <v>79.178571428571431</v>
      </c>
      <c r="AB24" s="45">
        <f>'Tav48'!AB24/'Tav48'!$AC24*100</f>
        <v>20.821428571428573</v>
      </c>
      <c r="AC24" s="45">
        <f>'Tav48'!AC24/'Tav48'!$AC24*100</f>
        <v>100</v>
      </c>
      <c r="AD24" s="30"/>
      <c r="AE24" s="46">
        <f>'Tav48'!AE24/'Tav48'!$AG24*100</f>
        <v>92.585170340681373</v>
      </c>
      <c r="AF24" s="46">
        <f>'Tav48'!AF24/'Tav48'!$AG24*100</f>
        <v>7.414829659318638</v>
      </c>
      <c r="AG24" s="46">
        <f>'Tav48'!AG24/'Tav48'!$AG24*100</f>
        <v>100</v>
      </c>
      <c r="AH24" s="30"/>
      <c r="AI24" s="46">
        <f>'Tav48'!AI24/'Tav48'!$AK24*100</f>
        <v>97.129629629629633</v>
      </c>
      <c r="AJ24" s="46">
        <f>'Tav48'!AJ24/'Tav48'!$AK24*100</f>
        <v>2.8703703703703702</v>
      </c>
      <c r="AK24" s="46">
        <f>'Tav48'!AK24/'Tav48'!$AK24*100</f>
        <v>100</v>
      </c>
      <c r="AL24" s="30"/>
      <c r="AM24" s="256">
        <f>'Tav48'!AM24/'Tav48'!$AO24*100</f>
        <v>80.98859315589354</v>
      </c>
      <c r="AN24" s="256">
        <f>'Tav48'!AN24/'Tav48'!$AO24*100</f>
        <v>19.011406844106464</v>
      </c>
      <c r="AO24" s="256">
        <f>'Tav48'!AO24/'Tav48'!$AO24*100</f>
        <v>100</v>
      </c>
      <c r="AP24" s="30"/>
      <c r="AQ24" s="46">
        <f t="shared" si="2"/>
        <v>-16.141036473736094</v>
      </c>
      <c r="AR24" s="46">
        <f t="shared" si="3"/>
        <v>16.141036473736094</v>
      </c>
      <c r="AS24" s="46">
        <f t="shared" si="4"/>
        <v>0</v>
      </c>
      <c r="AT24"/>
      <c r="AU24" s="46">
        <f t="shared" si="5"/>
        <v>19.761245544690908</v>
      </c>
      <c r="AV24" s="46">
        <f t="shared" si="6"/>
        <v>-19.761245544690897</v>
      </c>
      <c r="AW24" s="46">
        <f t="shared" si="7"/>
        <v>0</v>
      </c>
    </row>
    <row r="25" spans="1:49" s="27" customFormat="1" x14ac:dyDescent="0.25">
      <c r="A25" s="27" t="s">
        <v>15</v>
      </c>
      <c r="C25" s="45">
        <f>'Tav48'!C25/'Tav48'!$E25*100</f>
        <v>65.283713620675087</v>
      </c>
      <c r="D25" s="45">
        <f>'Tav48'!D25/'Tav48'!$E25*100</f>
        <v>34.71628637932492</v>
      </c>
      <c r="E25" s="45">
        <f>'Tav48'!E25/'Tav48'!$E25*100</f>
        <v>100</v>
      </c>
      <c r="F25" s="30"/>
      <c r="G25" s="45">
        <f>'Tav48'!G25/'Tav48'!$I25*100</f>
        <v>59.713399945684955</v>
      </c>
      <c r="H25" s="45">
        <f>'Tav48'!H25/'Tav48'!$I25*100</f>
        <v>40.286600054315045</v>
      </c>
      <c r="I25" s="45">
        <f>'Tav48'!I25/'Tav48'!$I25*100</f>
        <v>100</v>
      </c>
      <c r="J25" s="30"/>
      <c r="K25" s="45">
        <f>'Tav48'!K25/'Tav48'!$M25*100</f>
        <v>65.597826363483719</v>
      </c>
      <c r="L25" s="45">
        <f>'Tav48'!L25/'Tav48'!$M25*100</f>
        <v>34.402173636516281</v>
      </c>
      <c r="M25" s="45">
        <f>'Tav48'!M25/'Tav48'!$M25*100</f>
        <v>100</v>
      </c>
      <c r="N25" s="30"/>
      <c r="O25" s="51">
        <f>'Tav48'!O25/'Tav48'!$Q25*100</f>
        <v>67.777640567012654</v>
      </c>
      <c r="P25" s="51">
        <f>'Tav48'!P25/'Tav48'!$Q25*100</f>
        <v>32.222359432987346</v>
      </c>
      <c r="Q25" s="51">
        <f>'Tav48'!Q25/'Tav48'!$Q25*100</f>
        <v>100</v>
      </c>
      <c r="R25" s="28"/>
      <c r="S25" s="45">
        <f>'Tav48'!S25/'Tav48'!$U25*100</f>
        <v>69.308807308092653</v>
      </c>
      <c r="T25" s="45">
        <f>'Tav48'!T25/'Tav48'!$U25*100</f>
        <v>30.691192691907343</v>
      </c>
      <c r="U25" s="45">
        <f>'Tav48'!U25/'Tav48'!$U25*100</f>
        <v>100</v>
      </c>
      <c r="V25" s="30"/>
      <c r="W25" s="45">
        <f>'Tav48'!W25/'Tav48'!$Y25*100</f>
        <v>79.634910575975212</v>
      </c>
      <c r="X25" s="45">
        <f>'Tav48'!X25/'Tav48'!$Y25*100</f>
        <v>20.365089424024784</v>
      </c>
      <c r="Y25" s="45">
        <f>'Tav48'!Y25/'Tav48'!$Y25*100</f>
        <v>100</v>
      </c>
      <c r="Z25" s="45"/>
      <c r="AA25" s="45">
        <f>'Tav48'!AA25/'Tav48'!$AC25*100</f>
        <v>91.653541776040754</v>
      </c>
      <c r="AB25" s="45">
        <f>'Tav48'!AB25/'Tav48'!$AC25*100</f>
        <v>8.346458223959246</v>
      </c>
      <c r="AC25" s="45">
        <f>'Tav48'!AC25/'Tav48'!$AC25*100</f>
        <v>100</v>
      </c>
      <c r="AD25" s="30"/>
      <c r="AE25" s="46">
        <f>'Tav48'!AE25/'Tav48'!$AG25*100</f>
        <v>94.93447119780555</v>
      </c>
      <c r="AF25" s="46">
        <f>'Tav48'!AF25/'Tav48'!$AG25*100</f>
        <v>5.0655288021944527</v>
      </c>
      <c r="AG25" s="46">
        <f>'Tav48'!AG25/'Tav48'!$AG25*100</f>
        <v>100</v>
      </c>
      <c r="AH25" s="30"/>
      <c r="AI25" s="46">
        <f>'Tav48'!AI25/'Tav48'!$AK25*100</f>
        <v>91.589519279768979</v>
      </c>
      <c r="AJ25" s="46">
        <f>'Tav48'!AJ25/'Tav48'!$AK25*100</f>
        <v>8.4104807202310177</v>
      </c>
      <c r="AK25" s="46">
        <f>'Tav48'!AK25/'Tav48'!$AK25*100</f>
        <v>100</v>
      </c>
      <c r="AL25" s="30"/>
      <c r="AM25" s="256">
        <f>'Tav48'!AM25/'Tav48'!$AO25*100</f>
        <v>93.82317959561253</v>
      </c>
      <c r="AN25" s="256">
        <f>'Tav48'!AN25/'Tav48'!$AO25*100</f>
        <v>6.1768204043874713</v>
      </c>
      <c r="AO25" s="256">
        <f>'Tav48'!AO25/'Tav48'!$AO25*100</f>
        <v>100</v>
      </c>
      <c r="AP25" s="30"/>
      <c r="AQ25" s="46">
        <f t="shared" si="2"/>
        <v>2.2336603158435508</v>
      </c>
      <c r="AR25" s="46">
        <f t="shared" si="3"/>
        <v>-2.2336603158435464</v>
      </c>
      <c r="AS25" s="46">
        <f t="shared" si="4"/>
        <v>0</v>
      </c>
      <c r="AT25"/>
      <c r="AU25" s="46">
        <f t="shared" si="5"/>
        <v>28.539465974937443</v>
      </c>
      <c r="AV25" s="46">
        <f t="shared" si="6"/>
        <v>-28.53946597493745</v>
      </c>
      <c r="AW25" s="46">
        <f t="shared" si="7"/>
        <v>0</v>
      </c>
    </row>
    <row r="26" spans="1:49" s="27" customFormat="1" x14ac:dyDescent="0.25">
      <c r="A26" s="27" t="s">
        <v>16</v>
      </c>
      <c r="C26" s="45">
        <f>'Tav48'!C26/'Tav48'!$E26*100</f>
        <v>70.37735040904613</v>
      </c>
      <c r="D26" s="45">
        <f>'Tav48'!D26/'Tav48'!$E26*100</f>
        <v>29.62264959095387</v>
      </c>
      <c r="E26" s="45">
        <f>'Tav48'!E26/'Tav48'!$E26*100</f>
        <v>100</v>
      </c>
      <c r="F26" s="30"/>
      <c r="G26" s="45">
        <f>'Tav48'!G26/'Tav48'!$I26*100</f>
        <v>69.809848715893693</v>
      </c>
      <c r="H26" s="45">
        <f>'Tav48'!H26/'Tav48'!$I26*100</f>
        <v>30.190151284106303</v>
      </c>
      <c r="I26" s="45">
        <f>'Tav48'!I26/'Tav48'!$I26*100</f>
        <v>100</v>
      </c>
      <c r="J26" s="30"/>
      <c r="K26" s="45">
        <f>'Tav48'!K26/'Tav48'!$M26*100</f>
        <v>71.093166988767919</v>
      </c>
      <c r="L26" s="45">
        <f>'Tav48'!L26/'Tav48'!$M26*100</f>
        <v>28.906833011232084</v>
      </c>
      <c r="M26" s="45">
        <f>'Tav48'!M26/'Tav48'!$M26*100</f>
        <v>100</v>
      </c>
      <c r="N26" s="30"/>
      <c r="O26" s="51">
        <f>'Tav48'!O26/'Tav48'!$Q26*100</f>
        <v>73.296922083512698</v>
      </c>
      <c r="P26" s="51">
        <f>'Tav48'!P26/'Tav48'!$Q26*100</f>
        <v>26.703077916487299</v>
      </c>
      <c r="Q26" s="51">
        <f>'Tav48'!Q26/'Tav48'!$Q26*100</f>
        <v>100</v>
      </c>
      <c r="R26" s="28"/>
      <c r="S26" s="45">
        <f>'Tav48'!S26/'Tav48'!$U26*100</f>
        <v>71.080082135523611</v>
      </c>
      <c r="T26" s="45">
        <f>'Tav48'!T26/'Tav48'!$U26*100</f>
        <v>28.919917864476385</v>
      </c>
      <c r="U26" s="45">
        <f>'Tav48'!U26/'Tav48'!$U26*100</f>
        <v>100</v>
      </c>
      <c r="V26" s="30"/>
      <c r="W26" s="45">
        <f>'Tav48'!W26/'Tav48'!$Y26*100</f>
        <v>80.174720045455615</v>
      </c>
      <c r="X26" s="45">
        <f>'Tav48'!X26/'Tav48'!$Y26*100</f>
        <v>19.825279954544378</v>
      </c>
      <c r="Y26" s="45">
        <f>'Tav48'!Y26/'Tav48'!$Y26*100</f>
        <v>100</v>
      </c>
      <c r="Z26" s="45"/>
      <c r="AA26" s="45">
        <f>'Tav48'!AA26/'Tav48'!$AC26*100</f>
        <v>82.594125189416019</v>
      </c>
      <c r="AB26" s="45">
        <f>'Tav48'!AB26/'Tav48'!$AC26*100</f>
        <v>17.405874810583985</v>
      </c>
      <c r="AC26" s="45">
        <f>'Tav48'!AC26/'Tav48'!$AC26*100</f>
        <v>100</v>
      </c>
      <c r="AD26" s="30"/>
      <c r="AE26" s="46">
        <f>'Tav48'!AE26/'Tav48'!$AG26*100</f>
        <v>85.705410595278437</v>
      </c>
      <c r="AF26" s="46">
        <f>'Tav48'!AF26/'Tav48'!$AG26*100</f>
        <v>14.294589404721563</v>
      </c>
      <c r="AG26" s="46">
        <f>'Tav48'!AG26/'Tav48'!$AG26*100</f>
        <v>100</v>
      </c>
      <c r="AH26" s="30"/>
      <c r="AI26" s="46">
        <f>'Tav48'!AI26/'Tav48'!$AK26*100</f>
        <v>88.214983713355039</v>
      </c>
      <c r="AJ26" s="46">
        <f>'Tav48'!AJ26/'Tav48'!$AK26*100</f>
        <v>11.785016286644952</v>
      </c>
      <c r="AK26" s="46">
        <f>'Tav48'!AK26/'Tav48'!$AK26*100</f>
        <v>100</v>
      </c>
      <c r="AL26" s="30"/>
      <c r="AM26" s="256">
        <f>'Tav48'!AM26/'Tav48'!$AO26*100</f>
        <v>89.771046143008107</v>
      </c>
      <c r="AN26" s="256">
        <f>'Tav48'!AN26/'Tav48'!$AO26*100</f>
        <v>10.228953856991899</v>
      </c>
      <c r="AO26" s="256">
        <f>'Tav48'!AO26/'Tav48'!$AO26*100</f>
        <v>100</v>
      </c>
      <c r="AP26" s="30"/>
      <c r="AQ26" s="46">
        <f t="shared" si="2"/>
        <v>1.5560624296530676</v>
      </c>
      <c r="AR26" s="46">
        <f t="shared" si="3"/>
        <v>-1.5560624296530534</v>
      </c>
      <c r="AS26" s="46">
        <f t="shared" si="4"/>
        <v>0</v>
      </c>
      <c r="AT26"/>
      <c r="AU26" s="46">
        <f t="shared" si="5"/>
        <v>19.393695733961977</v>
      </c>
      <c r="AV26" s="46">
        <f t="shared" si="6"/>
        <v>-19.39369573396197</v>
      </c>
      <c r="AW26" s="46">
        <f t="shared" si="7"/>
        <v>0</v>
      </c>
    </row>
    <row r="27" spans="1:49" s="27" customFormat="1" x14ac:dyDescent="0.25">
      <c r="A27" s="27" t="s">
        <v>17</v>
      </c>
      <c r="C27" s="45">
        <f>'Tav48'!C27/'Tav48'!$E27*100</f>
        <v>71.298038161784476</v>
      </c>
      <c r="D27" s="45">
        <f>'Tav48'!D27/'Tav48'!$E27*100</f>
        <v>28.701961838215535</v>
      </c>
      <c r="E27" s="45">
        <f>'Tav48'!E27/'Tav48'!$E27*100</f>
        <v>100</v>
      </c>
      <c r="F27" s="30"/>
      <c r="G27" s="45">
        <f>'Tav48'!G27/'Tav48'!$I27*100</f>
        <v>72.77576798086946</v>
      </c>
      <c r="H27" s="45">
        <f>'Tav48'!H27/'Tav48'!$I27*100</f>
        <v>27.22423201913054</v>
      </c>
      <c r="I27" s="45">
        <f>'Tav48'!I27/'Tav48'!$I27*100</f>
        <v>100</v>
      </c>
      <c r="J27" s="30"/>
      <c r="K27" s="45">
        <f>'Tav48'!K27/'Tav48'!$M27*100</f>
        <v>68.956719817767649</v>
      </c>
      <c r="L27" s="45">
        <f>'Tav48'!L27/'Tav48'!$M27*100</f>
        <v>31.043280182232348</v>
      </c>
      <c r="M27" s="45">
        <f>'Tav48'!M27/'Tav48'!$M27*100</f>
        <v>100</v>
      </c>
      <c r="N27" s="30"/>
      <c r="O27" s="51">
        <f>'Tav48'!O27/'Tav48'!$Q27*100</f>
        <v>72.699158832261261</v>
      </c>
      <c r="P27" s="51">
        <f>'Tav48'!P27/'Tav48'!$Q27*100</f>
        <v>27.300841167738742</v>
      </c>
      <c r="Q27" s="51">
        <f>'Tav48'!Q27/'Tav48'!$Q27*100</f>
        <v>100</v>
      </c>
      <c r="R27" s="28"/>
      <c r="S27" s="45">
        <f>'Tav48'!S27/'Tav48'!$U27*100</f>
        <v>65.502018163471249</v>
      </c>
      <c r="T27" s="45">
        <f>'Tav48'!T27/'Tav48'!$U27*100</f>
        <v>34.497981836528758</v>
      </c>
      <c r="U27" s="45">
        <f>'Tav48'!U27/'Tav48'!$U27*100</f>
        <v>100</v>
      </c>
      <c r="V27" s="30"/>
      <c r="W27" s="45">
        <f>'Tav48'!W27/'Tav48'!$Y27*100</f>
        <v>65.303302473400578</v>
      </c>
      <c r="X27" s="45">
        <f>'Tav48'!X27/'Tav48'!$Y27*100</f>
        <v>34.696697526599415</v>
      </c>
      <c r="Y27" s="45">
        <f>'Tav48'!Y27/'Tav48'!$Y27*100</f>
        <v>100</v>
      </c>
      <c r="Z27" s="45"/>
      <c r="AA27" s="45">
        <f>'Tav48'!AA27/'Tav48'!$AC27*100</f>
        <v>75.294934073560029</v>
      </c>
      <c r="AB27" s="45">
        <f>'Tav48'!AB27/'Tav48'!$AC27*100</f>
        <v>24.705065926439971</v>
      </c>
      <c r="AC27" s="45">
        <f>'Tav48'!AC27/'Tav48'!$AC27*100</f>
        <v>100</v>
      </c>
      <c r="AD27" s="30"/>
      <c r="AE27" s="46">
        <f>'Tav48'!AE27/'Tav48'!$AG27*100</f>
        <v>82.133090246125789</v>
      </c>
      <c r="AF27" s="46">
        <f>'Tav48'!AF27/'Tav48'!$AG27*100</f>
        <v>17.866909753874204</v>
      </c>
      <c r="AG27" s="46">
        <f>'Tav48'!AG27/'Tav48'!$AG27*100</f>
        <v>100</v>
      </c>
      <c r="AH27" s="30"/>
      <c r="AI27" s="46">
        <f>'Tav48'!AI27/'Tav48'!$AK27*100</f>
        <v>86.082848837209298</v>
      </c>
      <c r="AJ27" s="46">
        <f>'Tav48'!AJ27/'Tav48'!$AK27*100</f>
        <v>13.917151162790697</v>
      </c>
      <c r="AK27" s="46">
        <f>'Tav48'!AK27/'Tav48'!$AK27*100</f>
        <v>100</v>
      </c>
      <c r="AL27" s="30"/>
      <c r="AM27" s="256">
        <f>'Tav48'!AM27/'Tav48'!$AO27*100</f>
        <v>71.356360572872788</v>
      </c>
      <c r="AN27" s="256">
        <f>'Tav48'!AN27/'Tav48'!$AO27*100</f>
        <v>28.643639427127209</v>
      </c>
      <c r="AO27" s="256">
        <f>'Tav48'!AO27/'Tav48'!$AO27*100</f>
        <v>100</v>
      </c>
      <c r="AP27" s="30"/>
      <c r="AQ27" s="46">
        <f t="shared" si="2"/>
        <v>-14.72648826433651</v>
      </c>
      <c r="AR27" s="46">
        <f t="shared" si="3"/>
        <v>14.726488264336512</v>
      </c>
      <c r="AS27" s="46">
        <f t="shared" si="4"/>
        <v>0</v>
      </c>
      <c r="AT27"/>
      <c r="AU27" s="46">
        <f t="shared" si="5"/>
        <v>5.8322411088312265E-2</v>
      </c>
      <c r="AV27" s="46">
        <f t="shared" si="6"/>
        <v>-5.8322411088326476E-2</v>
      </c>
      <c r="AW27" s="46">
        <f t="shared" si="7"/>
        <v>0</v>
      </c>
    </row>
    <row r="28" spans="1:49" s="27" customFormat="1" x14ac:dyDescent="0.25">
      <c r="A28" s="27" t="s">
        <v>18</v>
      </c>
      <c r="C28" s="45">
        <f>'Tav48'!C28/'Tav48'!$E28*100</f>
        <v>66.160996299972936</v>
      </c>
      <c r="D28" s="45">
        <f>'Tav48'!D28/'Tav48'!$E28*100</f>
        <v>33.839003700027078</v>
      </c>
      <c r="E28" s="45">
        <f>'Tav48'!E28/'Tav48'!$E28*100</f>
        <v>100</v>
      </c>
      <c r="F28" s="30"/>
      <c r="G28" s="45">
        <f>'Tav48'!G28/'Tav48'!$I28*100</f>
        <v>60.115082824760243</v>
      </c>
      <c r="H28" s="45">
        <f>'Tav48'!H28/'Tav48'!$I28*100</f>
        <v>39.884917175239757</v>
      </c>
      <c r="I28" s="45">
        <f>'Tav48'!I28/'Tav48'!$I28*100</f>
        <v>100</v>
      </c>
      <c r="J28" s="30"/>
      <c r="K28" s="45">
        <f>'Tav48'!K28/'Tav48'!$M28*100</f>
        <v>68.341307814992021</v>
      </c>
      <c r="L28" s="45">
        <f>'Tav48'!L28/'Tav48'!$M28*100</f>
        <v>31.658692185007975</v>
      </c>
      <c r="M28" s="45">
        <f>'Tav48'!M28/'Tav48'!$M28*100</f>
        <v>100</v>
      </c>
      <c r="N28" s="30"/>
      <c r="O28" s="51">
        <f>'Tav48'!O28/'Tav48'!$Q28*100</f>
        <v>68.479438021366903</v>
      </c>
      <c r="P28" s="51">
        <f>'Tav48'!P28/'Tav48'!$Q28*100</f>
        <v>31.520561978633104</v>
      </c>
      <c r="Q28" s="51">
        <f>'Tav48'!Q28/'Tav48'!$Q28*100</f>
        <v>100</v>
      </c>
      <c r="R28" s="28"/>
      <c r="S28" s="45">
        <f>'Tav48'!S28/'Tav48'!$U28*100</f>
        <v>63.970164806537419</v>
      </c>
      <c r="T28" s="45">
        <f>'Tav48'!T28/'Tav48'!$U28*100</f>
        <v>36.029835193462581</v>
      </c>
      <c r="U28" s="45">
        <f>'Tav48'!U28/'Tav48'!$U28*100</f>
        <v>100</v>
      </c>
      <c r="V28" s="30"/>
      <c r="W28" s="45">
        <f>'Tav48'!W28/'Tav48'!$Y28*100</f>
        <v>73.978023531074442</v>
      </c>
      <c r="X28" s="45">
        <f>'Tav48'!X28/'Tav48'!$Y28*100</f>
        <v>26.021976468925555</v>
      </c>
      <c r="Y28" s="45">
        <f>'Tav48'!Y28/'Tav48'!$Y28*100</f>
        <v>100</v>
      </c>
      <c r="Z28" s="45"/>
      <c r="AA28" s="45">
        <f>'Tav48'!AA28/'Tav48'!$AC28*100</f>
        <v>79.56321189871035</v>
      </c>
      <c r="AB28" s="45">
        <f>'Tav48'!AB28/'Tav48'!$AC28*100</f>
        <v>20.436788101289654</v>
      </c>
      <c r="AC28" s="45">
        <f>'Tav48'!AC28/'Tav48'!$AC28*100</f>
        <v>100</v>
      </c>
      <c r="AD28" s="30"/>
      <c r="AE28" s="46">
        <f>'Tav48'!AE28/'Tav48'!$AG28*100</f>
        <v>91.261832934567778</v>
      </c>
      <c r="AF28" s="46">
        <f>'Tav48'!AF28/'Tav48'!$AG28*100</f>
        <v>8.7381670654322274</v>
      </c>
      <c r="AG28" s="46">
        <f>'Tav48'!AG28/'Tav48'!$AG28*100</f>
        <v>100</v>
      </c>
      <c r="AH28" s="30"/>
      <c r="AI28" s="46">
        <f>'Tav48'!AI28/'Tav48'!$AK28*100</f>
        <v>90.639195327709274</v>
      </c>
      <c r="AJ28" s="46">
        <f>'Tav48'!AJ28/'Tav48'!$AK28*100</f>
        <v>9.3608046722907208</v>
      </c>
      <c r="AK28" s="46">
        <f>'Tav48'!AK28/'Tav48'!$AK28*100</f>
        <v>100</v>
      </c>
      <c r="AL28" s="30"/>
      <c r="AM28" s="256">
        <f>'Tav48'!AM28/'Tav48'!$AO28*100</f>
        <v>98.610264537364372</v>
      </c>
      <c r="AN28" s="256">
        <f>'Tav48'!AN28/'Tav48'!$AO28*100</f>
        <v>1.3897354626356211</v>
      </c>
      <c r="AO28" s="256">
        <f>'Tav48'!AO28/'Tav48'!$AO28*100</f>
        <v>100</v>
      </c>
      <c r="AP28" s="30"/>
      <c r="AQ28" s="46">
        <f t="shared" si="2"/>
        <v>7.9710692096550986</v>
      </c>
      <c r="AR28" s="46">
        <f t="shared" si="3"/>
        <v>-7.9710692096550995</v>
      </c>
      <c r="AS28" s="46">
        <f t="shared" si="4"/>
        <v>0</v>
      </c>
      <c r="AT28"/>
      <c r="AU28" s="46">
        <f t="shared" si="5"/>
        <v>32.449268237391436</v>
      </c>
      <c r="AV28" s="46">
        <f t="shared" si="6"/>
        <v>-32.449268237391458</v>
      </c>
      <c r="AW28" s="46">
        <f t="shared" si="7"/>
        <v>0</v>
      </c>
    </row>
    <row r="29" spans="1:49" s="27" customFormat="1" x14ac:dyDescent="0.25">
      <c r="A29" s="27" t="s">
        <v>19</v>
      </c>
      <c r="C29" s="45">
        <f>'Tav48'!C29/'Tav48'!$E29*100</f>
        <v>52.757581406910269</v>
      </c>
      <c r="D29" s="45">
        <f>'Tav48'!D29/'Tav48'!$E29*100</f>
        <v>47.242418593089738</v>
      </c>
      <c r="E29" s="45">
        <f>'Tav48'!E29/'Tav48'!$E29*100</f>
        <v>100</v>
      </c>
      <c r="F29" s="30"/>
      <c r="G29" s="45">
        <f>'Tav48'!G29/'Tav48'!$I29*100</f>
        <v>54.394038834018986</v>
      </c>
      <c r="H29" s="45">
        <f>'Tav48'!H29/'Tav48'!$I29*100</f>
        <v>45.605961165981014</v>
      </c>
      <c r="I29" s="45">
        <f>'Tav48'!I29/'Tav48'!$I29*100</f>
        <v>100</v>
      </c>
      <c r="J29" s="30"/>
      <c r="K29" s="45">
        <f>'Tav48'!K29/'Tav48'!$M29*100</f>
        <v>54.289544235924936</v>
      </c>
      <c r="L29" s="45">
        <f>'Tav48'!L29/'Tav48'!$M29*100</f>
        <v>45.710455764075071</v>
      </c>
      <c r="M29" s="45">
        <f>'Tav48'!M29/'Tav48'!$M29*100</f>
        <v>100</v>
      </c>
      <c r="N29" s="30"/>
      <c r="O29" s="51">
        <f>'Tav48'!O29/'Tav48'!$Q29*100</f>
        <v>64.048224976656471</v>
      </c>
      <c r="P29" s="51">
        <f>'Tav48'!P29/'Tav48'!$Q29*100</f>
        <v>35.951775023343522</v>
      </c>
      <c r="Q29" s="51">
        <f>'Tav48'!Q29/'Tav48'!$Q29*100</f>
        <v>100</v>
      </c>
      <c r="R29" s="28"/>
      <c r="S29" s="45">
        <f>'Tav48'!S29/'Tav48'!$U29*100</f>
        <v>47.789521364940356</v>
      </c>
      <c r="T29" s="45">
        <f>'Tav48'!T29/'Tav48'!$U29*100</f>
        <v>52.210478635059644</v>
      </c>
      <c r="U29" s="45">
        <f>'Tav48'!U29/'Tav48'!$U29*100</f>
        <v>100</v>
      </c>
      <c r="V29" s="30"/>
      <c r="W29" s="45">
        <f>'Tav48'!W29/'Tav48'!$Y29*100</f>
        <v>61.324413005497078</v>
      </c>
      <c r="X29" s="45">
        <f>'Tav48'!X29/'Tav48'!$Y29*100</f>
        <v>38.675586994502922</v>
      </c>
      <c r="Y29" s="45">
        <f>'Tav48'!Y29/'Tav48'!$Y29*100</f>
        <v>100</v>
      </c>
      <c r="Z29" s="45"/>
      <c r="AA29" s="45">
        <f>'Tav48'!AA29/'Tav48'!$AC29*100</f>
        <v>71.374912648497556</v>
      </c>
      <c r="AB29" s="45">
        <f>'Tav48'!AB29/'Tav48'!$AC29*100</f>
        <v>28.625087351502447</v>
      </c>
      <c r="AC29" s="45">
        <f>'Tav48'!AC29/'Tav48'!$AC29*100</f>
        <v>100</v>
      </c>
      <c r="AD29" s="30"/>
      <c r="AE29" s="46">
        <f>'Tav48'!AE29/'Tav48'!$AG29*100</f>
        <v>83.104693140794225</v>
      </c>
      <c r="AF29" s="46">
        <f>'Tav48'!AF29/'Tav48'!$AG29*100</f>
        <v>16.895306859205775</v>
      </c>
      <c r="AG29" s="46">
        <f>'Tav48'!AG29/'Tav48'!$AG29*100</f>
        <v>100</v>
      </c>
      <c r="AH29" s="30"/>
      <c r="AI29" s="46">
        <f>'Tav48'!AI29/'Tav48'!$AK29*100</f>
        <v>79.006324773298786</v>
      </c>
      <c r="AJ29" s="46">
        <f>'Tav48'!AJ29/'Tav48'!$AK29*100</f>
        <v>20.99367522670121</v>
      </c>
      <c r="AK29" s="46">
        <f>'Tav48'!AK29/'Tav48'!$AK29*100</f>
        <v>100</v>
      </c>
      <c r="AL29" s="30"/>
      <c r="AM29" s="256">
        <f>'Tav48'!AM29/'Tav48'!$AO29*100</f>
        <v>85.575992255566319</v>
      </c>
      <c r="AN29" s="256">
        <f>'Tav48'!AN29/'Tav48'!$AO29*100</f>
        <v>14.424007744433689</v>
      </c>
      <c r="AO29" s="256">
        <f>'Tav48'!AO29/'Tav48'!$AO29*100</f>
        <v>100</v>
      </c>
      <c r="AP29" s="30"/>
      <c r="AQ29" s="46">
        <f t="shared" si="2"/>
        <v>6.5696674822675334</v>
      </c>
      <c r="AR29" s="46">
        <f t="shared" si="3"/>
        <v>-6.569667482267521</v>
      </c>
      <c r="AS29" s="46">
        <f t="shared" si="4"/>
        <v>0</v>
      </c>
      <c r="AT29"/>
      <c r="AU29" s="46">
        <f t="shared" si="5"/>
        <v>32.81841084865605</v>
      </c>
      <c r="AV29" s="46">
        <f t="shared" si="6"/>
        <v>-32.81841084865605</v>
      </c>
      <c r="AW29" s="46">
        <f t="shared" si="7"/>
        <v>0</v>
      </c>
    </row>
    <row r="30" spans="1:49" s="27" customFormat="1" x14ac:dyDescent="0.25">
      <c r="A30" s="27" t="s">
        <v>20</v>
      </c>
      <c r="C30" s="45">
        <f>'Tav48'!C30/'Tav48'!$E30*100</f>
        <v>72.138469076244675</v>
      </c>
      <c r="D30" s="45">
        <f>'Tav48'!D30/'Tav48'!$E30*100</f>
        <v>27.861530923755325</v>
      </c>
      <c r="E30" s="45">
        <f>'Tav48'!E30/'Tav48'!$E30*100</f>
        <v>100</v>
      </c>
      <c r="F30" s="30"/>
      <c r="G30" s="45">
        <f>'Tav48'!G30/'Tav48'!$I30*100</f>
        <v>62.499581169375105</v>
      </c>
      <c r="H30" s="45">
        <f>'Tav48'!H30/'Tav48'!$I30*100</f>
        <v>37.500418830624895</v>
      </c>
      <c r="I30" s="45">
        <f>'Tav48'!I30/'Tav48'!$I30*100</f>
        <v>100</v>
      </c>
      <c r="J30" s="30"/>
      <c r="K30" s="45">
        <f>'Tav48'!K30/'Tav48'!$M30*100</f>
        <v>56.169052488070889</v>
      </c>
      <c r="L30" s="45">
        <f>'Tav48'!L30/'Tav48'!$M30*100</f>
        <v>43.830947511929111</v>
      </c>
      <c r="M30" s="45">
        <f>'Tav48'!M30/'Tav48'!$M30*100</f>
        <v>100</v>
      </c>
      <c r="N30" s="30"/>
      <c r="O30" s="51">
        <f>'Tav48'!O30/'Tav48'!$Q30*100</f>
        <v>57.514012143858004</v>
      </c>
      <c r="P30" s="51">
        <f>'Tav48'!P30/'Tav48'!$Q30*100</f>
        <v>42.485987856141989</v>
      </c>
      <c r="Q30" s="51">
        <f>'Tav48'!Q30/'Tav48'!$Q30*100</f>
        <v>100</v>
      </c>
      <c r="R30" s="28"/>
      <c r="S30" s="45">
        <f>'Tav48'!S30/'Tav48'!$U30*100</f>
        <v>65.924276169265028</v>
      </c>
      <c r="T30" s="45">
        <f>'Tav48'!T30/'Tav48'!$U30*100</f>
        <v>34.075723830734965</v>
      </c>
      <c r="U30" s="45">
        <f>'Tav48'!U30/'Tav48'!$U30*100</f>
        <v>100</v>
      </c>
      <c r="V30" s="30"/>
      <c r="W30" s="45">
        <f>'Tav48'!W30/'Tav48'!$Y30*100</f>
        <v>48.861795549492712</v>
      </c>
      <c r="X30" s="45">
        <f>'Tav48'!X30/'Tav48'!$Y30*100</f>
        <v>51.138204450507288</v>
      </c>
      <c r="Y30" s="45">
        <f>'Tav48'!Y30/'Tav48'!$Y30*100</f>
        <v>100</v>
      </c>
      <c r="Z30" s="45"/>
      <c r="AA30" s="45">
        <f>'Tav48'!AA30/'Tav48'!$AC30*100</f>
        <v>57.956267590387533</v>
      </c>
      <c r="AB30" s="45">
        <f>'Tav48'!AB30/'Tav48'!$AC30*100</f>
        <v>42.043732409612474</v>
      </c>
      <c r="AC30" s="45">
        <f>'Tav48'!AC30/'Tav48'!$AC30*100</f>
        <v>100</v>
      </c>
      <c r="AD30" s="30"/>
      <c r="AE30" s="46">
        <f>'Tav48'!AE30/'Tav48'!$AG30*100</f>
        <v>85.523924894003628</v>
      </c>
      <c r="AF30" s="46">
        <f>'Tav48'!AF30/'Tav48'!$AG30*100</f>
        <v>14.476075105996367</v>
      </c>
      <c r="AG30" s="46">
        <f>'Tav48'!AG30/'Tav48'!$AG30*100</f>
        <v>100</v>
      </c>
      <c r="AH30" s="30"/>
      <c r="AI30" s="46">
        <f>'Tav48'!AI30/'Tav48'!$AK30*100</f>
        <v>74.481658692185007</v>
      </c>
      <c r="AJ30" s="46">
        <f>'Tav48'!AJ30/'Tav48'!$AK30*100</f>
        <v>25.518341307814989</v>
      </c>
      <c r="AK30" s="46">
        <f>'Tav48'!AK30/'Tav48'!$AK30*100</f>
        <v>100</v>
      </c>
      <c r="AL30" s="30"/>
      <c r="AM30" s="256">
        <f>'Tav48'!AM30/'Tav48'!$AO30*100</f>
        <v>78.943217665615137</v>
      </c>
      <c r="AN30" s="256">
        <f>'Tav48'!AN30/'Tav48'!$AO30*100</f>
        <v>21.017350157728707</v>
      </c>
      <c r="AO30" s="256">
        <f>'Tav48'!AO30/'Tav48'!$AO30*100</f>
        <v>100</v>
      </c>
      <c r="AP30" s="30"/>
      <c r="AQ30" s="46">
        <f t="shared" si="2"/>
        <v>4.4615589734301295</v>
      </c>
      <c r="AR30" s="46">
        <f t="shared" si="3"/>
        <v>-4.500991150086282</v>
      </c>
      <c r="AS30" s="46">
        <f t="shared" si="4"/>
        <v>0</v>
      </c>
      <c r="AT30"/>
      <c r="AU30" s="46">
        <f t="shared" si="5"/>
        <v>6.8047485893704618</v>
      </c>
      <c r="AV30" s="46">
        <f t="shared" si="6"/>
        <v>-6.8441807660266178</v>
      </c>
      <c r="AW30" s="46">
        <f t="shared" si="7"/>
        <v>0</v>
      </c>
    </row>
    <row r="31" spans="1:49" s="249" customFormat="1" x14ac:dyDescent="0.25">
      <c r="C31" s="45"/>
      <c r="D31" s="45"/>
      <c r="E31" s="45"/>
      <c r="F31" s="30"/>
      <c r="G31" s="45"/>
      <c r="H31" s="45"/>
      <c r="I31" s="45"/>
      <c r="J31" s="30"/>
      <c r="K31" s="45"/>
      <c r="L31" s="45"/>
      <c r="M31" s="45"/>
      <c r="N31" s="30"/>
      <c r="O31" s="51"/>
      <c r="P31" s="51"/>
      <c r="Q31" s="51"/>
      <c r="R31" s="28"/>
      <c r="S31" s="45"/>
      <c r="T31" s="45"/>
      <c r="U31" s="45"/>
      <c r="V31" s="30"/>
      <c r="W31" s="45"/>
      <c r="X31" s="45"/>
      <c r="Y31" s="45"/>
      <c r="Z31" s="45"/>
      <c r="AA31" s="45"/>
      <c r="AB31" s="45"/>
      <c r="AC31" s="45"/>
      <c r="AD31" s="30"/>
      <c r="AE31"/>
      <c r="AF31"/>
      <c r="AG31"/>
      <c r="AH31" s="30"/>
      <c r="AI31" s="46"/>
      <c r="AJ31" s="46"/>
      <c r="AK31" s="46"/>
      <c r="AL31" s="30"/>
      <c r="AM31" s="304"/>
      <c r="AN31" s="304"/>
      <c r="AO31" s="304"/>
      <c r="AP31" s="30"/>
      <c r="AQ31"/>
      <c r="AR31"/>
      <c r="AS31"/>
      <c r="AT31"/>
      <c r="AU31"/>
      <c r="AV31"/>
      <c r="AW31"/>
    </row>
    <row r="32" spans="1:49" s="42" customFormat="1" x14ac:dyDescent="0.25">
      <c r="A32" s="42" t="s">
        <v>38</v>
      </c>
      <c r="C32" s="48">
        <f>'Tav48'!C32/'Tav48'!$E32*100</f>
        <v>56.90724935739545</v>
      </c>
      <c r="D32" s="48">
        <f>'Tav48'!D32/'Tav48'!$E32*100</f>
        <v>43.092750642604557</v>
      </c>
      <c r="E32" s="48">
        <f>'Tav48'!E32/'Tav48'!$E32*100</f>
        <v>100</v>
      </c>
      <c r="F32" s="67"/>
      <c r="G32" s="48">
        <f>'Tav48'!G32/'Tav48'!$I32*100</f>
        <v>57.153384774226765</v>
      </c>
      <c r="H32" s="48">
        <f>'Tav48'!H32/'Tav48'!$I32*100</f>
        <v>42.846615225773235</v>
      </c>
      <c r="I32" s="48">
        <f>'Tav48'!I32/'Tav48'!$I32*100</f>
        <v>100</v>
      </c>
      <c r="J32" s="67"/>
      <c r="K32" s="48">
        <f>'Tav48'!K32/'Tav48'!$M32*100</f>
        <v>52.620099001418964</v>
      </c>
      <c r="L32" s="48">
        <f>'Tav48'!L32/'Tav48'!$M32*100</f>
        <v>47.379900998581029</v>
      </c>
      <c r="M32" s="48">
        <f>'Tav48'!M32/'Tav48'!$M32*100</f>
        <v>100</v>
      </c>
      <c r="N32" s="67"/>
      <c r="O32" s="52">
        <f>'Tav48'!O32/'Tav48'!$Q32*100</f>
        <v>52.912141753540752</v>
      </c>
      <c r="P32" s="52">
        <f>'Tav48'!P32/'Tav48'!$Q32*100</f>
        <v>47.087858246459241</v>
      </c>
      <c r="Q32" s="52">
        <f>'Tav48'!Q32/'Tav48'!$Q32*100</f>
        <v>100</v>
      </c>
      <c r="R32" s="64"/>
      <c r="S32" s="48">
        <f>'Tav48'!S32/'Tav48'!$U32*100</f>
        <v>49.022652921115508</v>
      </c>
      <c r="T32" s="48">
        <f>'Tav48'!T32/'Tav48'!$U32*100</f>
        <v>50.977347078884506</v>
      </c>
      <c r="U32" s="48">
        <f>'Tav48'!U32/'Tav48'!$U32*100</f>
        <v>100</v>
      </c>
      <c r="V32" s="67"/>
      <c r="W32" s="48">
        <f>'Tav48'!W32/'Tav48'!$Y32*100</f>
        <v>49.854655516924076</v>
      </c>
      <c r="X32" s="48">
        <f>'Tav48'!X32/'Tav48'!$Y32*100</f>
        <v>50.145344483075924</v>
      </c>
      <c r="Y32" s="48">
        <f>'Tav48'!Y32/'Tav48'!$Y32*100</f>
        <v>100</v>
      </c>
      <c r="Z32" s="48"/>
      <c r="AA32" s="48">
        <f>'Tav48'!AA32/'Tav48'!$AC32*100</f>
        <v>46.033294570315853</v>
      </c>
      <c r="AB32" s="48">
        <f>'Tav48'!AB32/'Tav48'!$AC32*100</f>
        <v>53.966705429684147</v>
      </c>
      <c r="AC32" s="48">
        <f>'Tav48'!AC32/'Tav48'!$AC32*100</f>
        <v>100</v>
      </c>
      <c r="AD32" s="67"/>
      <c r="AE32" s="104">
        <f>'Tav48'!AE32/'Tav48'!$AG32*100</f>
        <v>58.861005492184205</v>
      </c>
      <c r="AF32" s="104">
        <f>'Tav48'!AF32/'Tav48'!$AG32*100</f>
        <v>41.138994507815802</v>
      </c>
      <c r="AG32" s="104">
        <f>'Tav48'!AG32/'Tav48'!$AG32*100</f>
        <v>100</v>
      </c>
      <c r="AH32" s="67"/>
      <c r="AI32" s="104">
        <f>'Tav48'!AI32/'Tav48'!$AK32*100</f>
        <v>66.300808738577871</v>
      </c>
      <c r="AJ32" s="104">
        <f>'Tav48'!AJ32/'Tav48'!$AK32*100</f>
        <v>33.699191261422115</v>
      </c>
      <c r="AK32" s="104">
        <f>'Tav48'!AK32/'Tav48'!$AK32*100</f>
        <v>100</v>
      </c>
      <c r="AL32" s="67"/>
      <c r="AM32" s="112">
        <f>'Tav48'!AM32/'Tav48'!$AO32*100</f>
        <v>51.363502160667792</v>
      </c>
      <c r="AN32" s="112">
        <f>'Tav48'!AN32/'Tav48'!$AO32*100</f>
        <v>48.636497839332208</v>
      </c>
      <c r="AO32" s="112">
        <f>'Tav48'!AO32/'Tav48'!$AO32*100</f>
        <v>100</v>
      </c>
      <c r="AP32" s="67"/>
      <c r="AQ32" s="104">
        <f t="shared" si="2"/>
        <v>-14.937306577910078</v>
      </c>
      <c r="AR32" s="104">
        <f t="shared" si="3"/>
        <v>14.937306577910093</v>
      </c>
      <c r="AS32" s="104">
        <f t="shared" si="4"/>
        <v>0</v>
      </c>
      <c r="AT32"/>
      <c r="AU32" s="104">
        <f t="shared" si="5"/>
        <v>-5.5437471967276579</v>
      </c>
      <c r="AV32" s="104">
        <f t="shared" si="6"/>
        <v>5.5437471967276508</v>
      </c>
      <c r="AW32" s="104">
        <f t="shared" si="7"/>
        <v>0</v>
      </c>
    </row>
    <row r="33" spans="1:49" s="42" customFormat="1" x14ac:dyDescent="0.25">
      <c r="A33" s="42" t="s">
        <v>39</v>
      </c>
      <c r="C33" s="48">
        <f>'Tav48'!C33/'Tav48'!$E33*100</f>
        <v>62.960800750142397</v>
      </c>
      <c r="D33" s="48">
        <f>'Tav48'!D33/'Tav48'!$E33*100</f>
        <v>37.039199249857596</v>
      </c>
      <c r="E33" s="48">
        <f>'Tav48'!E33/'Tav48'!$E33*100</f>
        <v>100</v>
      </c>
      <c r="F33" s="67"/>
      <c r="G33" s="48">
        <f>'Tav48'!G33/'Tav48'!$I33*100</f>
        <v>60.183773641793358</v>
      </c>
      <c r="H33" s="48">
        <f>'Tav48'!H33/'Tav48'!$I33*100</f>
        <v>39.816226358206642</v>
      </c>
      <c r="I33" s="48">
        <f>'Tav48'!I33/'Tav48'!$I33*100</f>
        <v>100</v>
      </c>
      <c r="J33" s="67"/>
      <c r="K33" s="48">
        <f>'Tav48'!K33/'Tav48'!$M33*100</f>
        <v>60.456751146176124</v>
      </c>
      <c r="L33" s="48">
        <f>'Tav48'!L33/'Tav48'!$M33*100</f>
        <v>39.543248853823883</v>
      </c>
      <c r="M33" s="48">
        <f>'Tav48'!M33/'Tav48'!$M33*100</f>
        <v>100</v>
      </c>
      <c r="N33" s="67"/>
      <c r="O33" s="52">
        <f>'Tav48'!O33/'Tav48'!$Q33*100</f>
        <v>60.310958539698447</v>
      </c>
      <c r="P33" s="52">
        <f>'Tav48'!P33/'Tav48'!$Q33*100</f>
        <v>39.689041460301553</v>
      </c>
      <c r="Q33" s="52">
        <f>'Tav48'!Q33/'Tav48'!$Q33*100</f>
        <v>100</v>
      </c>
      <c r="R33" s="64"/>
      <c r="S33" s="48">
        <f>'Tav48'!S33/'Tav48'!$U33*100</f>
        <v>61.220731156094878</v>
      </c>
      <c r="T33" s="48">
        <f>'Tav48'!T33/'Tav48'!$U33*100</f>
        <v>38.779268843905115</v>
      </c>
      <c r="U33" s="48">
        <f>'Tav48'!U33/'Tav48'!$U33*100</f>
        <v>100</v>
      </c>
      <c r="V33" s="67"/>
      <c r="W33" s="48">
        <f>'Tav48'!W33/'Tav48'!$Y33*100</f>
        <v>70.883419357867822</v>
      </c>
      <c r="X33" s="48">
        <f>'Tav48'!X33/'Tav48'!$Y33*100</f>
        <v>29.116580642132174</v>
      </c>
      <c r="Y33" s="48">
        <f>'Tav48'!Y33/'Tav48'!$Y33*100</f>
        <v>100</v>
      </c>
      <c r="Z33" s="48"/>
      <c r="AA33" s="48">
        <f>'Tav48'!AA33/'Tav48'!$AC33*100</f>
        <v>74.234472919957213</v>
      </c>
      <c r="AB33" s="48">
        <f>'Tav48'!AB33/'Tav48'!$AC33*100</f>
        <v>25.765527080042798</v>
      </c>
      <c r="AC33" s="48">
        <f>'Tav48'!AC33/'Tav48'!$AC33*100</f>
        <v>100</v>
      </c>
      <c r="AD33" s="67"/>
      <c r="AE33" s="104">
        <f>'Tav48'!AE33/'Tav48'!$AG33*100</f>
        <v>86.925936517014577</v>
      </c>
      <c r="AF33" s="104">
        <f>'Tav48'!AF33/'Tav48'!$AG33*100</f>
        <v>13.074063482985416</v>
      </c>
      <c r="AG33" s="104">
        <f>'Tav48'!AG33/'Tav48'!$AG33*100</f>
        <v>100</v>
      </c>
      <c r="AH33" s="67"/>
      <c r="AI33" s="104">
        <f>'Tav48'!AI33/'Tav48'!$AK33*100</f>
        <v>91.543492815573984</v>
      </c>
      <c r="AJ33" s="104">
        <f>'Tav48'!AJ33/'Tav48'!$AK33*100</f>
        <v>8.4513570582479272</v>
      </c>
      <c r="AK33" s="104">
        <f>'Tav48'!AK33/'Tav48'!$AK33*100</f>
        <v>100</v>
      </c>
      <c r="AL33" s="67"/>
      <c r="AM33" s="112">
        <f>'Tav48'!AM33/'Tav48'!$AO33*100</f>
        <v>85.731332035420465</v>
      </c>
      <c r="AN33" s="112">
        <f>'Tav48'!AN33/'Tav48'!$AO33*100</f>
        <v>14.274948188155498</v>
      </c>
      <c r="AO33" s="112">
        <f>'Tav48'!AO33/'Tav48'!$AO33*100</f>
        <v>100</v>
      </c>
      <c r="AP33" s="67"/>
      <c r="AQ33" s="104">
        <f t="shared" si="2"/>
        <v>-5.8121607801535191</v>
      </c>
      <c r="AR33" s="104">
        <f t="shared" si="3"/>
        <v>5.8235911299075713</v>
      </c>
      <c r="AS33" s="104">
        <f t="shared" si="4"/>
        <v>0</v>
      </c>
      <c r="AT33"/>
      <c r="AU33" s="104">
        <f t="shared" si="5"/>
        <v>22.770531285278068</v>
      </c>
      <c r="AV33" s="104">
        <f t="shared" si="6"/>
        <v>-22.764251061702097</v>
      </c>
      <c r="AW33" s="104">
        <f t="shared" si="7"/>
        <v>0</v>
      </c>
    </row>
    <row r="34" spans="1:49" s="42" customFormat="1" x14ac:dyDescent="0.25">
      <c r="A34" s="42" t="s">
        <v>23</v>
      </c>
      <c r="C34" s="48">
        <f>'Tav48'!C34/'Tav48'!$E34*100</f>
        <v>55.765975532377198</v>
      </c>
      <c r="D34" s="48">
        <f>'Tav48'!D34/'Tav48'!$E34*100</f>
        <v>44.23402446762281</v>
      </c>
      <c r="E34" s="48">
        <f>'Tav48'!E34/'Tav48'!$E34*100</f>
        <v>100</v>
      </c>
      <c r="F34" s="67"/>
      <c r="G34" s="48">
        <f>'Tav48'!G34/'Tav48'!$I34*100</f>
        <v>57.680393892512235</v>
      </c>
      <c r="H34" s="48">
        <f>'Tav48'!H34/'Tav48'!$I34*100</f>
        <v>42.319457344049788</v>
      </c>
      <c r="I34" s="48">
        <f>'Tav48'!I34/'Tav48'!$I34*100</f>
        <v>100</v>
      </c>
      <c r="J34" s="67"/>
      <c r="K34" s="48">
        <f>'Tav48'!K34/'Tav48'!$M34*100</f>
        <v>58.700463712637116</v>
      </c>
      <c r="L34" s="48">
        <f>'Tav48'!L34/'Tav48'!$M34*100</f>
        <v>41.299536287362884</v>
      </c>
      <c r="M34" s="48">
        <f>'Tav48'!M34/'Tav48'!$M34*100</f>
        <v>100</v>
      </c>
      <c r="N34" s="67"/>
      <c r="O34" s="52">
        <f>'Tav48'!O34/'Tav48'!$Q34*100</f>
        <v>58.056045938718391</v>
      </c>
      <c r="P34" s="52">
        <f>'Tav48'!P34/'Tav48'!$Q34*100</f>
        <v>41.943954061281616</v>
      </c>
      <c r="Q34" s="52">
        <f>'Tav48'!Q34/'Tav48'!$Q34*100</f>
        <v>100</v>
      </c>
      <c r="R34" s="64"/>
      <c r="S34" s="48">
        <f>'Tav48'!S34/'Tav48'!$U34*100</f>
        <v>51.82114087484382</v>
      </c>
      <c r="T34" s="48">
        <f>'Tav48'!T34/'Tav48'!$U34*100</f>
        <v>48.17885912515618</v>
      </c>
      <c r="U34" s="48">
        <f>'Tav48'!U34/'Tav48'!$U34*100</f>
        <v>100</v>
      </c>
      <c r="V34" s="67"/>
      <c r="W34" s="48">
        <f>'Tav48'!W34/'Tav48'!$Y34*100</f>
        <v>52.887713874656519</v>
      </c>
      <c r="X34" s="48">
        <f>'Tav48'!X34/'Tav48'!$Y34*100</f>
        <v>47.112286125343488</v>
      </c>
      <c r="Y34" s="48">
        <f>'Tav48'!Y34/'Tav48'!$Y34*100</f>
        <v>100</v>
      </c>
      <c r="Z34" s="48"/>
      <c r="AA34" s="48">
        <f>'Tav48'!AA34/'Tav48'!$AC34*100</f>
        <v>49.112226159694885</v>
      </c>
      <c r="AB34" s="48">
        <f>'Tav48'!AB34/'Tav48'!$AC34*100</f>
        <v>50.887773840305115</v>
      </c>
      <c r="AC34" s="48">
        <f>'Tav48'!AC34/'Tav48'!$AC34*100</f>
        <v>100</v>
      </c>
      <c r="AD34" s="67"/>
      <c r="AE34" s="104">
        <f>'Tav48'!AE34/'Tav48'!$AG34*100</f>
        <v>61.452461980219077</v>
      </c>
      <c r="AF34" s="104">
        <f>'Tav48'!AF34/'Tav48'!$AG34*100</f>
        <v>38.547538019780916</v>
      </c>
      <c r="AG34" s="104">
        <f>'Tav48'!AG34/'Tav48'!$AG34*100</f>
        <v>100</v>
      </c>
      <c r="AH34" s="67"/>
      <c r="AI34" s="104">
        <f>'Tav48'!AI34/'Tav48'!$AK34*100</f>
        <v>56.120450672702759</v>
      </c>
      <c r="AJ34" s="104">
        <f>'Tav48'!AJ34/'Tav48'!$AK34*100</f>
        <v>43.880820977135734</v>
      </c>
      <c r="AK34" s="104">
        <f>'Tav48'!AK34/'Tav48'!$AK34*100</f>
        <v>100</v>
      </c>
      <c r="AL34" s="67"/>
      <c r="AM34" s="112">
        <f>'Tav48'!AM34/'Tav48'!$AO34*100</f>
        <v>46.472434128658769</v>
      </c>
      <c r="AN34" s="112">
        <f>'Tav48'!AN34/'Tav48'!$AO34*100</f>
        <v>53.527565871341231</v>
      </c>
      <c r="AO34" s="112">
        <f>'Tav48'!AO34/'Tav48'!$AO34*100</f>
        <v>100</v>
      </c>
      <c r="AP34" s="67"/>
      <c r="AQ34" s="104">
        <f t="shared" si="2"/>
        <v>-9.6480165440439905</v>
      </c>
      <c r="AR34" s="104">
        <f t="shared" si="3"/>
        <v>9.6467448942054972</v>
      </c>
      <c r="AS34" s="104">
        <f t="shared" si="4"/>
        <v>0</v>
      </c>
      <c r="AT34"/>
      <c r="AU34" s="104">
        <f t="shared" si="5"/>
        <v>-9.2935414037184287</v>
      </c>
      <c r="AV34" s="104">
        <f t="shared" si="6"/>
        <v>9.2935414037184216</v>
      </c>
      <c r="AW34" s="104">
        <f t="shared" si="7"/>
        <v>0</v>
      </c>
    </row>
    <row r="35" spans="1:49" s="42" customFormat="1" x14ac:dyDescent="0.25">
      <c r="A35" s="42" t="s">
        <v>24</v>
      </c>
      <c r="C35" s="48">
        <f>'Tav48'!C35/'Tav48'!$E35*100</f>
        <v>66.244371075347885</v>
      </c>
      <c r="D35" s="48">
        <f>'Tav48'!D35/'Tav48'!$E35*100</f>
        <v>33.7556289246521</v>
      </c>
      <c r="E35" s="48">
        <f>'Tav48'!E35/'Tav48'!$E35*100</f>
        <v>100</v>
      </c>
      <c r="F35" s="67"/>
      <c r="G35" s="48">
        <f>'Tav48'!G35/'Tav48'!$I35*100</f>
        <v>62.806148128068806</v>
      </c>
      <c r="H35" s="48">
        <f>'Tav48'!H35/'Tav48'!$I35*100</f>
        <v>37.193843332758135</v>
      </c>
      <c r="I35" s="48">
        <f>'Tav48'!I35/'Tav48'!$I35*100</f>
        <v>100</v>
      </c>
      <c r="J35" s="67"/>
      <c r="K35" s="48">
        <f>'Tav48'!K35/'Tav48'!$M35*100</f>
        <v>67.355581251477346</v>
      </c>
      <c r="L35" s="48">
        <f>'Tav48'!L35/'Tav48'!$M35*100</f>
        <v>32.644418748522646</v>
      </c>
      <c r="M35" s="48">
        <f>'Tav48'!M35/'Tav48'!$M35*100</f>
        <v>100</v>
      </c>
      <c r="N35" s="67"/>
      <c r="O35" s="52">
        <f>'Tav48'!O35/'Tav48'!$Q35*100</f>
        <v>68.428412508202712</v>
      </c>
      <c r="P35" s="52">
        <f>'Tav48'!P35/'Tav48'!$Q35*100</f>
        <v>31.571587491797281</v>
      </c>
      <c r="Q35" s="52">
        <f>'Tav48'!Q35/'Tav48'!$Q35*100</f>
        <v>100</v>
      </c>
      <c r="R35" s="64"/>
      <c r="S35" s="48">
        <f>'Tav48'!S35/'Tav48'!$U35*100</f>
        <v>67.476416229760972</v>
      </c>
      <c r="T35" s="48">
        <f>'Tav48'!T35/'Tav48'!$U35*100</f>
        <v>32.523583770239036</v>
      </c>
      <c r="U35" s="48">
        <f>'Tav48'!U35/'Tav48'!$U35*100</f>
        <v>100</v>
      </c>
      <c r="V35" s="67"/>
      <c r="W35" s="48">
        <f>'Tav48'!W35/'Tav48'!$Y35*100</f>
        <v>77.745707332417695</v>
      </c>
      <c r="X35" s="48">
        <f>'Tav48'!X35/'Tav48'!$Y35*100</f>
        <v>22.254246465817157</v>
      </c>
      <c r="Y35" s="48">
        <f>'Tav48'!Y35/'Tav48'!$Y35*100</f>
        <v>100</v>
      </c>
      <c r="Z35" s="48"/>
      <c r="AA35" s="48">
        <f>'Tav48'!AA35/'Tav48'!$AC35*100</f>
        <v>86.432813763488838</v>
      </c>
      <c r="AB35" s="48">
        <f>'Tav48'!AB35/'Tav48'!$AC35*100</f>
        <v>13.567186236511168</v>
      </c>
      <c r="AC35" s="48">
        <f>'Tav48'!AC35/'Tav48'!$AC35*100</f>
        <v>100</v>
      </c>
      <c r="AD35" s="67"/>
      <c r="AE35" s="104">
        <f>'Tav48'!AE35/'Tav48'!$AG35*100</f>
        <v>91.930013333021449</v>
      </c>
      <c r="AF35" s="104">
        <f>'Tav48'!AF35/'Tav48'!$AG35*100</f>
        <v>8.0699866669785507</v>
      </c>
      <c r="AG35" s="104">
        <f>'Tav48'!AG35/'Tav48'!$AG35*100</f>
        <v>100</v>
      </c>
      <c r="AH35" s="67"/>
      <c r="AI35" s="104">
        <f>'Tav48'!AI35/'Tav48'!$AK35*100</f>
        <v>90.344959800620657</v>
      </c>
      <c r="AJ35" s="104">
        <f>'Tav48'!AJ35/'Tav48'!$AK35*100</f>
        <v>9.6550401993793358</v>
      </c>
      <c r="AK35" s="104">
        <f>'Tav48'!AK35/'Tav48'!$AK35*100</f>
        <v>100</v>
      </c>
      <c r="AL35" s="67"/>
      <c r="AM35" s="112">
        <f>'Tav48'!AM35/'Tav48'!$AO35*100</f>
        <v>92.046708622900937</v>
      </c>
      <c r="AN35" s="112">
        <f>'Tav48'!AN35/'Tav48'!$AO35*100</f>
        <v>7.9532913770990543</v>
      </c>
      <c r="AO35" s="112">
        <f>'Tav48'!AO35/'Tav48'!$AO35*100</f>
        <v>100</v>
      </c>
      <c r="AP35" s="67"/>
      <c r="AQ35" s="104">
        <f t="shared" si="2"/>
        <v>1.7017488222802797</v>
      </c>
      <c r="AR35" s="104">
        <f t="shared" si="3"/>
        <v>-1.7017488222802815</v>
      </c>
      <c r="AS35" s="104">
        <f t="shared" si="4"/>
        <v>0</v>
      </c>
      <c r="AT35"/>
      <c r="AU35" s="104">
        <f t="shared" si="5"/>
        <v>25.802337547553051</v>
      </c>
      <c r="AV35" s="104">
        <f t="shared" si="6"/>
        <v>-25.802337547553044</v>
      </c>
      <c r="AW35" s="104">
        <f t="shared" si="7"/>
        <v>0</v>
      </c>
    </row>
    <row r="36" spans="1:49" s="42" customFormat="1" x14ac:dyDescent="0.25">
      <c r="A36" s="42" t="s">
        <v>25</v>
      </c>
      <c r="C36" s="48">
        <f>'Tav48'!C36/'Tav48'!$E36*100</f>
        <v>56.935526702511538</v>
      </c>
      <c r="D36" s="48">
        <f>'Tav48'!D36/'Tav48'!$E36*100</f>
        <v>43.064473297488462</v>
      </c>
      <c r="E36" s="48">
        <f>'Tav48'!E36/'Tav48'!$E36*100</f>
        <v>100</v>
      </c>
      <c r="F36" s="67"/>
      <c r="G36" s="48">
        <f>'Tav48'!G36/'Tav48'!$I36*100</f>
        <v>55.956717944697473</v>
      </c>
      <c r="H36" s="48">
        <f>'Tav48'!H36/'Tav48'!$I36*100</f>
        <v>44.043282055302534</v>
      </c>
      <c r="I36" s="48">
        <f>'Tav48'!I36/'Tav48'!$I36*100</f>
        <v>100</v>
      </c>
      <c r="J36" s="67"/>
      <c r="K36" s="48">
        <f>'Tav48'!K36/'Tav48'!$M36*100</f>
        <v>54.664699365238377</v>
      </c>
      <c r="L36" s="48">
        <f>'Tav48'!L36/'Tav48'!$M36*100</f>
        <v>45.33530063476163</v>
      </c>
      <c r="M36" s="48">
        <f>'Tav48'!M36/'Tav48'!$M36*100</f>
        <v>100</v>
      </c>
      <c r="N36" s="67"/>
      <c r="O36" s="52">
        <f>'Tav48'!O36/'Tav48'!$Q36*100</f>
        <v>63.162369686259559</v>
      </c>
      <c r="P36" s="52">
        <f>'Tav48'!P36/'Tav48'!$Q36*100</f>
        <v>36.837630313740448</v>
      </c>
      <c r="Q36" s="52">
        <f>'Tav48'!Q36/'Tav48'!$Q36*100</f>
        <v>100</v>
      </c>
      <c r="R36" s="64"/>
      <c r="S36" s="48">
        <f>'Tav48'!S36/'Tav48'!$U36*100</f>
        <v>50.768766806927893</v>
      </c>
      <c r="T36" s="48">
        <f>'Tav48'!T36/'Tav48'!$U36*100</f>
        <v>49.2312331930721</v>
      </c>
      <c r="U36" s="48">
        <f>'Tav48'!U36/'Tav48'!$U36*100</f>
        <v>100</v>
      </c>
      <c r="V36" s="67"/>
      <c r="W36" s="48">
        <f>'Tav48'!W36/'Tav48'!$Y36*100</f>
        <v>58.832148652726936</v>
      </c>
      <c r="X36" s="48">
        <f>'Tav48'!X36/'Tav48'!$Y36*100</f>
        <v>41.167851347273057</v>
      </c>
      <c r="Y36" s="48">
        <f>'Tav48'!Y36/'Tav48'!$Y36*100</f>
        <v>100</v>
      </c>
      <c r="Z36" s="48"/>
      <c r="AA36" s="48">
        <f>'Tav48'!AA36/'Tav48'!$AC36*100</f>
        <v>68.5305860217521</v>
      </c>
      <c r="AB36" s="48">
        <f>'Tav48'!AB36/'Tav48'!$AC36*100</f>
        <v>31.4694139782479</v>
      </c>
      <c r="AC36" s="48">
        <f>'Tav48'!AC36/'Tav48'!$AC36*100</f>
        <v>100</v>
      </c>
      <c r="AD36" s="67"/>
      <c r="AE36" s="104">
        <f>'Tav48'!AE36/'Tav48'!$AG36*100</f>
        <v>83.565557045414792</v>
      </c>
      <c r="AF36" s="104">
        <f>'Tav48'!AF36/'Tav48'!$AG36*100</f>
        <v>16.434442954585204</v>
      </c>
      <c r="AG36" s="104">
        <f>'Tav48'!AG36/'Tav48'!$AG36*100</f>
        <v>100</v>
      </c>
      <c r="AH36" s="67"/>
      <c r="AI36" s="104">
        <f>'Tav48'!AI36/'Tav48'!$AK36*100</f>
        <v>77.993604169134187</v>
      </c>
      <c r="AJ36" s="104">
        <f>'Tav48'!AJ36/'Tav48'!$AK36*100</f>
        <v>22.000473765249318</v>
      </c>
      <c r="AK36" s="104">
        <f>'Tav48'!AK36/'Tav48'!$AK36*100</f>
        <v>100</v>
      </c>
      <c r="AL36" s="67"/>
      <c r="AM36" s="112">
        <f>'Tav48'!AM36/'Tav48'!$AO36*100</f>
        <v>84.026298731364008</v>
      </c>
      <c r="AN36" s="112">
        <f>'Tav48'!AN36/'Tav48'!$AO36*100</f>
        <v>15.973701268635985</v>
      </c>
      <c r="AO36" s="112">
        <f>'Tav48'!AO36/'Tav48'!$AO36*100</f>
        <v>100</v>
      </c>
      <c r="AP36" s="67"/>
      <c r="AQ36" s="104">
        <f t="shared" si="2"/>
        <v>6.0326945622298211</v>
      </c>
      <c r="AR36" s="104">
        <f t="shared" si="3"/>
        <v>-6.0267724966133329</v>
      </c>
      <c r="AS36" s="104">
        <f t="shared" si="4"/>
        <v>0</v>
      </c>
      <c r="AT36"/>
      <c r="AU36" s="104">
        <f t="shared" si="5"/>
        <v>27.09077202885247</v>
      </c>
      <c r="AV36" s="104">
        <f t="shared" si="6"/>
        <v>-27.090772028852477</v>
      </c>
      <c r="AW36" s="104">
        <f t="shared" si="7"/>
        <v>0</v>
      </c>
    </row>
    <row r="37" spans="1:49" s="42" customFormat="1" x14ac:dyDescent="0.25">
      <c r="A37" s="252" t="s">
        <v>1</v>
      </c>
      <c r="B37" s="252"/>
      <c r="C37" s="397">
        <f>'Tav48'!C37/'Tav48'!$E37*100</f>
        <v>60.187176695488908</v>
      </c>
      <c r="D37" s="397">
        <f>'Tav48'!D37/'Tav48'!$E37*100</f>
        <v>39.812823304511078</v>
      </c>
      <c r="E37" s="397">
        <f>'Tav48'!E37/'Tav48'!$E37*100</f>
        <v>100</v>
      </c>
      <c r="F37" s="392"/>
      <c r="G37" s="397">
        <f>'Tav48'!G37/'Tav48'!$I37*100</f>
        <v>59.364660729709804</v>
      </c>
      <c r="H37" s="397">
        <f>'Tav48'!H37/'Tav48'!$I37*100</f>
        <v>40.635299055008801</v>
      </c>
      <c r="I37" s="397">
        <f>'Tav48'!I37/'Tav48'!$I37*100</f>
        <v>100</v>
      </c>
      <c r="J37" s="392"/>
      <c r="K37" s="397">
        <f>'Tav48'!K37/'Tav48'!$M37*100</f>
        <v>59.655520691033651</v>
      </c>
      <c r="L37" s="397">
        <f>'Tav48'!L37/'Tav48'!$M37*100</f>
        <v>40.344479308966363</v>
      </c>
      <c r="M37" s="397">
        <f>'Tav48'!M37/'Tav48'!$M37*100</f>
        <v>100</v>
      </c>
      <c r="N37" s="392"/>
      <c r="O37" s="398">
        <f>'Tav48'!O37/'Tav48'!$Q37*100</f>
        <v>60.802673244222859</v>
      </c>
      <c r="P37" s="398">
        <f>'Tav48'!P37/'Tav48'!$Q37*100</f>
        <v>39.197326755777134</v>
      </c>
      <c r="Q37" s="398">
        <f>'Tav48'!Q37/'Tav48'!$Q37*100</f>
        <v>100</v>
      </c>
      <c r="R37" s="220"/>
      <c r="S37" s="397">
        <f>'Tav48'!S37/'Tav48'!$U37*100</f>
        <v>56.763104537976957</v>
      </c>
      <c r="T37" s="397">
        <f>'Tav48'!T37/'Tav48'!$U37*100</f>
        <v>43.236895462023043</v>
      </c>
      <c r="U37" s="397">
        <f>'Tav48'!U37/'Tav48'!$U37*100</f>
        <v>100</v>
      </c>
      <c r="V37" s="392"/>
      <c r="W37" s="397">
        <f>'Tav48'!W37/'Tav48'!$Y37*100</f>
        <v>62.203806511881844</v>
      </c>
      <c r="X37" s="397">
        <f>'Tav48'!X37/'Tav48'!$Y37*100</f>
        <v>37.796178722253202</v>
      </c>
      <c r="Y37" s="397">
        <f>'Tav48'!Y37/'Tav48'!$Y37*100</f>
        <v>100</v>
      </c>
      <c r="Z37" s="397"/>
      <c r="AA37" s="397">
        <f>'Tav48'!AA37/'Tav48'!$AC37*100</f>
        <v>63.811261193665558</v>
      </c>
      <c r="AB37" s="397">
        <f>'Tav48'!AB37/'Tav48'!$AC37*100</f>
        <v>36.188738806334442</v>
      </c>
      <c r="AC37" s="397">
        <f>'Tav48'!AC37/'Tav48'!$AC37*100</f>
        <v>100</v>
      </c>
      <c r="AD37" s="392"/>
      <c r="AE37" s="104">
        <f>'Tav48'!AE37/'Tav48'!$AG37*100</f>
        <v>74.327998177089469</v>
      </c>
      <c r="AF37" s="104">
        <f>'Tav48'!AF37/'Tav48'!$AG37*100</f>
        <v>25.672001822910527</v>
      </c>
      <c r="AG37" s="104">
        <f>'Tav48'!AG37/'Tav48'!$AG37*100</f>
        <v>100</v>
      </c>
      <c r="AH37" s="392"/>
      <c r="AI37" s="104">
        <f>'Tav48'!AI37/'Tav48'!$AK37*100</f>
        <v>73.198162925624715</v>
      </c>
      <c r="AJ37" s="104">
        <f>'Tav48'!AJ37/'Tav48'!$AK37*100</f>
        <v>26.801837074375289</v>
      </c>
      <c r="AK37" s="104">
        <f>'Tav48'!AK37/'Tav48'!$AK37*100</f>
        <v>100</v>
      </c>
      <c r="AL37" s="392"/>
      <c r="AM37" s="112">
        <f>'Tav48'!AM37/'Tav48'!$AO37*100</f>
        <v>64.848094524467129</v>
      </c>
      <c r="AN37" s="112">
        <f>'Tav48'!AN37/'Tav48'!$AO37*100</f>
        <v>35.152318318243928</v>
      </c>
      <c r="AO37" s="112">
        <f>'Tav48'!AO37/'Tav48'!$AO37*100</f>
        <v>100</v>
      </c>
      <c r="AP37" s="392"/>
      <c r="AQ37" s="104">
        <f t="shared" si="2"/>
        <v>-8.3500684011575856</v>
      </c>
      <c r="AR37" s="104">
        <f t="shared" si="3"/>
        <v>8.3504812438686393</v>
      </c>
      <c r="AS37" s="104">
        <f t="shared" si="4"/>
        <v>0</v>
      </c>
      <c r="AT37"/>
      <c r="AU37" s="104">
        <f t="shared" si="5"/>
        <v>4.6609178289782207</v>
      </c>
      <c r="AV37" s="104">
        <f t="shared" si="6"/>
        <v>-4.6605049862671493</v>
      </c>
      <c r="AW37" s="104">
        <f t="shared" si="7"/>
        <v>0</v>
      </c>
    </row>
    <row r="38" spans="1:49" s="252" customFormat="1" x14ac:dyDescent="0.25">
      <c r="A38" s="80"/>
      <c r="B38" s="80"/>
      <c r="C38" s="81"/>
      <c r="D38" s="81"/>
      <c r="E38" s="81"/>
      <c r="F38" s="82"/>
      <c r="G38" s="81"/>
      <c r="H38" s="81"/>
      <c r="I38" s="81"/>
      <c r="J38" s="82"/>
      <c r="K38" s="81"/>
      <c r="L38" s="81"/>
      <c r="M38" s="81"/>
      <c r="N38" s="82"/>
      <c r="O38" s="81"/>
      <c r="P38" s="81"/>
      <c r="Q38" s="81"/>
      <c r="R38" s="81"/>
      <c r="S38" s="81"/>
      <c r="T38" s="81"/>
      <c r="U38" s="81"/>
      <c r="V38" s="82"/>
      <c r="W38" s="81"/>
      <c r="X38" s="81"/>
      <c r="Y38" s="81"/>
      <c r="Z38" s="81"/>
      <c r="AA38" s="81"/>
      <c r="AB38" s="81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3"/>
      <c r="AV38" s="83"/>
      <c r="AW38" s="83"/>
    </row>
    <row r="39" spans="1:49" s="27" customFormat="1" ht="6" customHeight="1" x14ac:dyDescent="0.25">
      <c r="O39" s="7"/>
      <c r="Q39" s="7"/>
      <c r="Z39" s="129"/>
      <c r="AA39" s="129"/>
      <c r="AB39" s="129"/>
      <c r="AD39" s="129"/>
      <c r="AE39" s="419"/>
      <c r="AF39" s="419"/>
      <c r="AG39" s="419"/>
      <c r="AH39" s="419"/>
      <c r="AI39" s="456"/>
      <c r="AJ39" s="456"/>
      <c r="AK39" s="456"/>
      <c r="AL39" s="456"/>
      <c r="AM39" s="304"/>
      <c r="AN39" s="304"/>
      <c r="AO39" s="304"/>
      <c r="AP39" s="456"/>
      <c r="AQ39" s="129"/>
      <c r="AR39" s="129"/>
      <c r="AS39" s="129"/>
      <c r="AT39" s="129"/>
    </row>
    <row r="40" spans="1:49" x14ac:dyDescent="0.25">
      <c r="A40" s="50" t="s">
        <v>534</v>
      </c>
    </row>
    <row r="41" spans="1:49" x14ac:dyDescent="0.25">
      <c r="AG41" s="304"/>
    </row>
  </sheetData>
  <mergeCells count="15">
    <mergeCell ref="A4:A7"/>
    <mergeCell ref="AU4:AW6"/>
    <mergeCell ref="C6:E6"/>
    <mergeCell ref="G6:I6"/>
    <mergeCell ref="K6:M6"/>
    <mergeCell ref="O6:Q6"/>
    <mergeCell ref="S6:U6"/>
    <mergeCell ref="W6:Y6"/>
    <mergeCell ref="AA6:AC6"/>
    <mergeCell ref="AQ4:AS6"/>
    <mergeCell ref="AE6:AG6"/>
    <mergeCell ref="C5:AG5"/>
    <mergeCell ref="C4:AG4"/>
    <mergeCell ref="AI6:AK6"/>
    <mergeCell ref="AM6:AO6"/>
  </mergeCells>
  <pageMargins left="0.7" right="0.7" top="0.75" bottom="0.75" header="0.3" footer="0.3"/>
  <pageSetup paperSize="9" orientation="portrait" horizontalDpi="200" verticalDpi="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/>
  </sheetViews>
  <sheetFormatPr defaultColWidth="8.85546875" defaultRowHeight="15" x14ac:dyDescent="0.25"/>
  <cols>
    <col min="1" max="1" width="17.85546875" customWidth="1"/>
    <col min="2" max="2" width="0.85546875" style="27" customWidth="1"/>
    <col min="9" max="9" width="8.85546875" style="115"/>
    <col min="10" max="10" width="8.85546875" style="419"/>
    <col min="11" max="11" width="8.85546875" style="456"/>
    <col min="12" max="12" width="9.7109375" style="304" customWidth="1"/>
    <col min="13" max="13" width="12" style="304" customWidth="1"/>
    <col min="14" max="14" width="14" style="304" customWidth="1"/>
  </cols>
  <sheetData>
    <row r="1" spans="1:20" x14ac:dyDescent="0.25">
      <c r="A1" s="27" t="s">
        <v>333</v>
      </c>
      <c r="D1" s="27"/>
      <c r="E1" s="27"/>
      <c r="F1" s="27"/>
      <c r="G1" s="27"/>
      <c r="H1" s="27"/>
    </row>
    <row r="2" spans="1:20" x14ac:dyDescent="0.25">
      <c r="A2" s="11" t="s">
        <v>351</v>
      </c>
      <c r="C2" s="30"/>
      <c r="D2" s="27"/>
      <c r="E2" s="27"/>
      <c r="F2" s="27"/>
      <c r="G2" s="27"/>
      <c r="H2" s="27"/>
    </row>
    <row r="3" spans="1:20" x14ac:dyDescent="0.25">
      <c r="A3" s="325"/>
      <c r="B3" s="1"/>
      <c r="C3" s="1"/>
      <c r="D3" s="1"/>
      <c r="E3" s="1"/>
      <c r="F3" s="1"/>
      <c r="G3" s="1"/>
      <c r="H3" s="1"/>
      <c r="I3" s="1"/>
      <c r="J3" s="325"/>
      <c r="K3" s="308"/>
      <c r="L3" s="308"/>
      <c r="M3" s="308"/>
      <c r="N3" s="308"/>
    </row>
    <row r="4" spans="1:20" x14ac:dyDescent="0.25">
      <c r="A4" s="741" t="s">
        <v>31</v>
      </c>
      <c r="B4" s="49"/>
      <c r="C4" s="679" t="s">
        <v>52</v>
      </c>
      <c r="D4" s="679"/>
      <c r="E4" s="679"/>
      <c r="F4" s="679"/>
      <c r="G4" s="679"/>
      <c r="H4" s="679"/>
      <c r="I4" s="679"/>
      <c r="J4" s="679"/>
      <c r="K4" s="679"/>
      <c r="L4" s="679"/>
      <c r="M4" s="682" t="s">
        <v>363</v>
      </c>
      <c r="N4" s="682" t="s">
        <v>364</v>
      </c>
    </row>
    <row r="5" spans="1:20" x14ac:dyDescent="0.25">
      <c r="A5" s="749"/>
      <c r="B5" s="49"/>
      <c r="C5" s="679" t="s">
        <v>33</v>
      </c>
      <c r="D5" s="679"/>
      <c r="E5" s="679"/>
      <c r="F5" s="679"/>
      <c r="G5" s="679"/>
      <c r="H5" s="679"/>
      <c r="I5" s="679"/>
      <c r="J5" s="679"/>
      <c r="K5" s="679"/>
      <c r="L5" s="679"/>
      <c r="M5" s="686"/>
      <c r="N5" s="686"/>
    </row>
    <row r="6" spans="1:20" ht="15" customHeight="1" x14ac:dyDescent="0.25">
      <c r="A6" s="690"/>
      <c r="B6" s="389"/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1">
        <v>2018</v>
      </c>
      <c r="I6" s="1">
        <v>2019</v>
      </c>
      <c r="J6" s="325">
        <v>2020</v>
      </c>
      <c r="K6" s="325">
        <v>2021</v>
      </c>
      <c r="L6" s="308">
        <v>2022</v>
      </c>
      <c r="M6" s="683"/>
      <c r="N6" s="683"/>
    </row>
    <row r="7" spans="1:20" ht="15" customHeight="1" x14ac:dyDescent="0.25">
      <c r="A7" s="27"/>
    </row>
    <row r="8" spans="1:20" x14ac:dyDescent="0.25">
      <c r="A8" s="27"/>
      <c r="C8" s="681" t="s">
        <v>29</v>
      </c>
      <c r="D8" s="681"/>
      <c r="E8" s="681"/>
      <c r="F8" s="681"/>
      <c r="G8" s="681"/>
      <c r="H8" s="681"/>
      <c r="I8" s="681"/>
      <c r="J8" s="681"/>
      <c r="K8" s="681"/>
      <c r="L8" s="681"/>
      <c r="M8" s="579"/>
      <c r="N8" s="579"/>
    </row>
    <row r="9" spans="1:20" x14ac:dyDescent="0.25">
      <c r="A9" s="27" t="s">
        <v>21</v>
      </c>
      <c r="C9" s="28">
        <f>'Tav1'!D8/'Tav1'!C8*1000</f>
        <v>2270.8860854012059</v>
      </c>
      <c r="D9" s="28">
        <f>'Tav1'!G8/'Tav1'!F8*1000</f>
        <v>2028.2895399260981</v>
      </c>
      <c r="E9" s="28">
        <f>'Tav1'!J8/'Tav1'!I8*1000</f>
        <v>1969.6318593020537</v>
      </c>
      <c r="F9" s="63">
        <f>'Tav1'!M8/'Tav1'!L8*1000</f>
        <v>1753.5558714438223</v>
      </c>
      <c r="G9" s="28">
        <f>'Tav1'!P8/'Tav1'!O8*1000</f>
        <v>1657.0508057841714</v>
      </c>
      <c r="H9" s="28">
        <f>'Tav1'!S8/'Tav1'!R8*1000</f>
        <v>1473.7932938761617</v>
      </c>
      <c r="I9" s="28">
        <f>'Tav1'!V8/'Tav1'!U8*1000</f>
        <v>1399.0936885782924</v>
      </c>
      <c r="J9" s="28">
        <f>'Tav1'!Y8/'Tav1'!X8*1000</f>
        <v>1051.2141829357113</v>
      </c>
      <c r="K9" s="63">
        <v>925.04</v>
      </c>
      <c r="L9" s="63">
        <v>868.28</v>
      </c>
      <c r="M9" s="286">
        <f>(L9-K9)/K9*100</f>
        <v>-6.1359508777998784</v>
      </c>
      <c r="N9" s="286">
        <f>(L9-C9)/C9*100</f>
        <v>-61.764704729933747</v>
      </c>
    </row>
    <row r="10" spans="1:20" x14ac:dyDescent="0.25">
      <c r="A10" s="27" t="s">
        <v>22</v>
      </c>
      <c r="C10" s="28">
        <f>'Tav1'!D9/'Tav1'!C9*1000</f>
        <v>2489.196443989083</v>
      </c>
      <c r="D10" s="28">
        <f>'Tav1'!G9/'Tav1'!F9*1000</f>
        <v>2266.3597812662579</v>
      </c>
      <c r="E10" s="28">
        <f>'Tav1'!J9/'Tav1'!I9*1000</f>
        <v>1900.5900915670186</v>
      </c>
      <c r="F10" s="63">
        <f>'Tav1'!M9/'Tav1'!L9*1000</f>
        <v>1765.2589650254788</v>
      </c>
      <c r="G10" s="28">
        <f>'Tav1'!P9/'Tav1'!O9*1000</f>
        <v>1558.8167817206518</v>
      </c>
      <c r="H10" s="28">
        <f>'Tav1'!S9/'Tav1'!R9*1000</f>
        <v>1268.405299524044</v>
      </c>
      <c r="I10" s="28">
        <f>'Tav1'!V9/'Tav1'!U9*1000</f>
        <v>1070.3495664503464</v>
      </c>
      <c r="J10" s="28">
        <f>'Tav1'!Y9/'Tav1'!X9*1000</f>
        <v>676.91235676680083</v>
      </c>
      <c r="K10" s="63">
        <v>784.11</v>
      </c>
      <c r="L10" s="63">
        <v>776.03</v>
      </c>
      <c r="M10" s="286">
        <f t="shared" ref="M10:M22" si="0">(L10-K10)/K10*100</f>
        <v>-1.0304676639757229</v>
      </c>
      <c r="N10" s="286">
        <f t="shared" ref="N10:N22" si="1">(L10-C10)/C10*100</f>
        <v>-68.824075662089314</v>
      </c>
    </row>
    <row r="11" spans="1:20" x14ac:dyDescent="0.25">
      <c r="A11" s="27" t="s">
        <v>23</v>
      </c>
      <c r="C11" s="28">
        <f>'Tav1'!D10/'Tav1'!C10*1000</f>
        <v>2550.8362898739442</v>
      </c>
      <c r="D11" s="28">
        <f>'Tav1'!G10/'Tav1'!F10*1000</f>
        <v>2074.4212521181671</v>
      </c>
      <c r="E11" s="28">
        <f>'Tav1'!J10/'Tav1'!I10*1000</f>
        <v>1985.5813713936295</v>
      </c>
      <c r="F11" s="63">
        <f>'Tav1'!M10/'Tav1'!L10*1000</f>
        <v>1933.8097743440837</v>
      </c>
      <c r="G11" s="28">
        <f>'Tav1'!P10/'Tav1'!O10*1000</f>
        <v>1880.1326042169401</v>
      </c>
      <c r="H11" s="28">
        <f>'Tav1'!S10/'Tav1'!R10*1000</f>
        <v>1712.9423258414206</v>
      </c>
      <c r="I11" s="28">
        <f>'Tav1'!V10/'Tav1'!U10*1000</f>
        <v>1534.951026141388</v>
      </c>
      <c r="J11" s="28">
        <f>'Tav1'!Y10/'Tav1'!X10*1000</f>
        <v>1196.9576424911691</v>
      </c>
      <c r="K11" s="63">
        <v>1316.45</v>
      </c>
      <c r="L11" s="63">
        <v>1258.7</v>
      </c>
      <c r="M11" s="286">
        <f t="shared" si="0"/>
        <v>-4.3867978274905992</v>
      </c>
      <c r="N11" s="286">
        <f t="shared" si="1"/>
        <v>-50.655398584508859</v>
      </c>
    </row>
    <row r="12" spans="1:20" x14ac:dyDescent="0.25">
      <c r="A12" s="27" t="s">
        <v>24</v>
      </c>
      <c r="C12" s="28">
        <f>'Tav1'!D11/'Tav1'!C11*1000</f>
        <v>2145.2402576468012</v>
      </c>
      <c r="D12" s="28">
        <f>'Tav1'!G11/'Tav1'!F11*1000</f>
        <v>1872.8906668095369</v>
      </c>
      <c r="E12" s="28">
        <f>'Tav1'!J11/'Tav1'!I11*1000</f>
        <v>1615.1177664377312</v>
      </c>
      <c r="F12" s="63">
        <f>'Tav1'!M11/'Tav1'!L11*1000</f>
        <v>1598.0509592037163</v>
      </c>
      <c r="G12" s="28">
        <f>'Tav1'!P11/'Tav1'!O11*1000</f>
        <v>1507.0026523263973</v>
      </c>
      <c r="H12" s="28">
        <f>'Tav1'!S11/'Tav1'!R11*1000</f>
        <v>1359.9752191722316</v>
      </c>
      <c r="I12" s="28">
        <f>'Tav1'!V11/'Tav1'!U11*1000</f>
        <v>1332.9889013611257</v>
      </c>
      <c r="J12" s="28">
        <f>'Tav1'!Y11/'Tav1'!X11*1000</f>
        <v>1071.520771978194</v>
      </c>
      <c r="K12" s="63">
        <v>996.74</v>
      </c>
      <c r="L12" s="63">
        <v>986.28</v>
      </c>
      <c r="M12" s="286">
        <f t="shared" si="0"/>
        <v>-1.0494211128278224</v>
      </c>
      <c r="N12" s="286">
        <f t="shared" si="1"/>
        <v>-54.024730028053384</v>
      </c>
    </row>
    <row r="13" spans="1:20" x14ac:dyDescent="0.25">
      <c r="A13" s="27" t="s">
        <v>25</v>
      </c>
      <c r="C13" s="28">
        <f>'Tav1'!D12/'Tav1'!C12*1000</f>
        <v>1766.8869329763718</v>
      </c>
      <c r="D13" s="28">
        <f>'Tav1'!G12/'Tav1'!F12*1000</f>
        <v>1479.6789157617006</v>
      </c>
      <c r="E13" s="28">
        <f>'Tav1'!J12/'Tav1'!I12*1000</f>
        <v>1436.5165705183497</v>
      </c>
      <c r="F13" s="63">
        <f>'Tav1'!M12/'Tav1'!L12*1000</f>
        <v>1910.5604670325515</v>
      </c>
      <c r="G13" s="28">
        <f>'Tav1'!P12/'Tav1'!O12*1000</f>
        <v>1329.5346515568383</v>
      </c>
      <c r="H13" s="28">
        <f>'Tav1'!S12/'Tav1'!R12*1000</f>
        <v>1118.3079766284768</v>
      </c>
      <c r="I13" s="28">
        <f>'Tav1'!V12/'Tav1'!U12*1000</f>
        <v>988.0299251870324</v>
      </c>
      <c r="J13" s="28">
        <f>'Tav1'!Y12/'Tav1'!X12*1000</f>
        <v>606.82823279674517</v>
      </c>
      <c r="K13" s="63">
        <v>651.80999999999995</v>
      </c>
      <c r="L13" s="63">
        <v>487.85</v>
      </c>
      <c r="M13" s="286">
        <f t="shared" si="0"/>
        <v>-25.154569583160729</v>
      </c>
      <c r="N13" s="286">
        <f t="shared" si="1"/>
        <v>-72.389291533318271</v>
      </c>
    </row>
    <row r="14" spans="1:20" s="33" customFormat="1" x14ac:dyDescent="0.25">
      <c r="A14" s="42" t="s">
        <v>1</v>
      </c>
      <c r="B14" s="42"/>
      <c r="C14" s="43">
        <f>'Tav1'!D13/'Tav1'!C13*1000</f>
        <v>2260.3649794129683</v>
      </c>
      <c r="D14" s="43">
        <f>'Tav1'!G13/'Tav1'!F13*1000</f>
        <v>1947.0833745234881</v>
      </c>
      <c r="E14" s="43">
        <f>'Tav1'!J13/'Tav1'!I13*1000</f>
        <v>1786.9264436390422</v>
      </c>
      <c r="F14" s="64">
        <f>'Tav1'!M13/'Tav1'!L13*1000</f>
        <v>1766.9559379001116</v>
      </c>
      <c r="G14" s="43">
        <f>'Tav1'!P13/'Tav1'!O13*1000</f>
        <v>1617.8945365570505</v>
      </c>
      <c r="H14" s="43">
        <f>'Tav1'!S13/'Tav1'!R13*1000</f>
        <v>1435.3360570469431</v>
      </c>
      <c r="I14" s="43">
        <f>'Tav1'!V13/'Tav1'!U13*1000</f>
        <v>1339.3556792150368</v>
      </c>
      <c r="J14" s="43">
        <f>'Tav1'!Y13/'Tav1'!X13*1000</f>
        <v>1005.955791978058</v>
      </c>
      <c r="K14" s="64">
        <v>993.1</v>
      </c>
      <c r="L14" s="64">
        <v>949.16</v>
      </c>
      <c r="M14" s="291">
        <f t="shared" si="0"/>
        <v>-4.4245292518376855</v>
      </c>
      <c r="N14" s="291">
        <f t="shared" si="1"/>
        <v>-58.008551333753942</v>
      </c>
      <c r="P14"/>
      <c r="Q14"/>
      <c r="R14"/>
      <c r="S14"/>
      <c r="T14"/>
    </row>
    <row r="15" spans="1:20" x14ac:dyDescent="0.25">
      <c r="A15" s="27"/>
      <c r="C15" s="9"/>
      <c r="D15" s="9"/>
      <c r="E15" s="9"/>
      <c r="F15" s="32"/>
      <c r="G15" s="9"/>
      <c r="H15" s="9"/>
      <c r="I15" s="30"/>
      <c r="J15"/>
      <c r="M15" s="286"/>
      <c r="N15" s="286"/>
    </row>
    <row r="16" spans="1:20" x14ac:dyDescent="0.25">
      <c r="A16" s="27"/>
      <c r="C16" s="748" t="s">
        <v>53</v>
      </c>
      <c r="D16" s="748"/>
      <c r="E16" s="748"/>
      <c r="F16" s="748"/>
      <c r="G16" s="748"/>
      <c r="H16" s="748"/>
      <c r="I16" s="748"/>
      <c r="J16" s="748"/>
      <c r="K16" s="748"/>
      <c r="L16" s="748"/>
      <c r="M16" s="286"/>
      <c r="N16" s="286"/>
    </row>
    <row r="17" spans="1:14" x14ac:dyDescent="0.25">
      <c r="A17" s="27" t="s">
        <v>21</v>
      </c>
      <c r="C17" s="28">
        <f>'Tav1'!D16/'Tav1'!C16*1000</f>
        <v>1709.1760684153192</v>
      </c>
      <c r="D17" s="28">
        <f>'Tav1'!G16/'Tav1'!F16*1000</f>
        <v>1546.2968617839231</v>
      </c>
      <c r="E17" s="28">
        <f>'Tav1'!J16/'Tav1'!I16*1000</f>
        <v>1376.6901205085412</v>
      </c>
      <c r="F17" s="63">
        <f>'Tav1'!M16/'Tav1'!L16*1000</f>
        <v>1232.5249200385058</v>
      </c>
      <c r="G17" s="28">
        <f>'Tav1'!P16/'Tav1'!O16*1000</f>
        <v>1069.7154081508811</v>
      </c>
      <c r="H17" s="28">
        <f>'Tav1'!S16/'Tav1'!R16*1000</f>
        <v>945.03766100350185</v>
      </c>
      <c r="I17" s="28">
        <f>'Tav1'!V16/'Tav1'!U16*1000</f>
        <v>862.6504614394571</v>
      </c>
      <c r="J17" s="28">
        <f>'Tav1'!Y16/'Tav1'!X16*1000</f>
        <v>727.63735115938994</v>
      </c>
      <c r="K17" s="63">
        <v>689.23</v>
      </c>
      <c r="L17" s="32">
        <v>524.12</v>
      </c>
      <c r="M17" s="286">
        <f t="shared" si="0"/>
        <v>-23.95571870057891</v>
      </c>
      <c r="N17" s="286">
        <f t="shared" si="1"/>
        <v>-69.334932211756083</v>
      </c>
    </row>
    <row r="18" spans="1:14" x14ac:dyDescent="0.25">
      <c r="A18" s="27" t="s">
        <v>22</v>
      </c>
      <c r="C18" s="28">
        <f>'Tav1'!D17/'Tav1'!C17*1000</f>
        <v>1823.8697293668524</v>
      </c>
      <c r="D18" s="28">
        <f>'Tav1'!G17/'Tav1'!F17*1000</f>
        <v>1593.747379709532</v>
      </c>
      <c r="E18" s="28">
        <f>'Tav1'!J17/'Tav1'!I17*1000</f>
        <v>1332.5767121232109</v>
      </c>
      <c r="F18" s="63">
        <f>'Tav1'!M17/'Tav1'!L17*1000</f>
        <v>1232.6030927835052</v>
      </c>
      <c r="G18" s="28">
        <f>'Tav1'!P17/'Tav1'!O17*1000</f>
        <v>1083.1735537654552</v>
      </c>
      <c r="H18" s="28">
        <f>'Tav1'!S17/'Tav1'!R17*1000</f>
        <v>966.18828819068244</v>
      </c>
      <c r="I18" s="28">
        <f>'Tav1'!V17/'Tav1'!U17*1000</f>
        <v>826.9012485811578</v>
      </c>
      <c r="J18" s="28">
        <f>'Tav1'!Y17/'Tav1'!X17*1000</f>
        <v>596.13272670222784</v>
      </c>
      <c r="K18" s="63">
        <v>728.5</v>
      </c>
      <c r="L18" s="32">
        <v>674.87</v>
      </c>
      <c r="M18" s="286">
        <f t="shared" si="0"/>
        <v>-7.3617021276595738</v>
      </c>
      <c r="N18" s="286">
        <f t="shared" si="1"/>
        <v>-62.997905544806763</v>
      </c>
    </row>
    <row r="19" spans="1:14" x14ac:dyDescent="0.25">
      <c r="A19" s="27" t="s">
        <v>23</v>
      </c>
      <c r="C19" s="28">
        <f>'Tav1'!D18/'Tav1'!C18*1000</f>
        <v>1970.1395349737506</v>
      </c>
      <c r="D19" s="28">
        <f>'Tav1'!G18/'Tav1'!F18*1000</f>
        <v>1581.3610938476756</v>
      </c>
      <c r="E19" s="28">
        <f>'Tav1'!J18/'Tav1'!I18*1000</f>
        <v>1527.1160179317981</v>
      </c>
      <c r="F19" s="63">
        <f>'Tav1'!M18/'Tav1'!L18*1000</f>
        <v>1535.1136739613366</v>
      </c>
      <c r="G19" s="28">
        <f>'Tav1'!P18/'Tav1'!O18*1000</f>
        <v>1395.8598961754537</v>
      </c>
      <c r="H19" s="28">
        <f>'Tav1'!S18/'Tav1'!R18*1000</f>
        <v>1232.9772865396963</v>
      </c>
      <c r="I19" s="28">
        <f>'Tav1'!V18/'Tav1'!U18*1000</f>
        <v>1051.9904228168496</v>
      </c>
      <c r="J19" s="28">
        <f>'Tav1'!Y18/'Tav1'!X18*1000</f>
        <v>891.80846548597447</v>
      </c>
      <c r="K19" s="63">
        <v>894.86</v>
      </c>
      <c r="L19" s="32">
        <v>802.59</v>
      </c>
      <c r="M19" s="286">
        <f t="shared" si="0"/>
        <v>-10.311110117783786</v>
      </c>
      <c r="N19" s="286">
        <f t="shared" si="1"/>
        <v>-59.262276313302173</v>
      </c>
    </row>
    <row r="20" spans="1:14" x14ac:dyDescent="0.25">
      <c r="A20" s="27" t="s">
        <v>24</v>
      </c>
      <c r="C20" s="28">
        <f>'Tav1'!D19/'Tav1'!C19*1000</f>
        <v>1626.4917965283612</v>
      </c>
      <c r="D20" s="28">
        <f>'Tav1'!G19/'Tav1'!F19*1000</f>
        <v>1343.8959868370566</v>
      </c>
      <c r="E20" s="28">
        <f>'Tav1'!J19/'Tav1'!I19*1000</f>
        <v>1234.8576398379007</v>
      </c>
      <c r="F20" s="63">
        <f>'Tav1'!M19/'Tav1'!L19*1000</f>
        <v>1229.6488201479217</v>
      </c>
      <c r="G20" s="28">
        <f>'Tav1'!P19/'Tav1'!O19*1000</f>
        <v>1140.381617164096</v>
      </c>
      <c r="H20" s="28">
        <f>'Tav1'!S19/'Tav1'!R19*1000</f>
        <v>1132.7951140460343</v>
      </c>
      <c r="I20" s="28">
        <f>'Tav1'!V19/'Tav1'!U19*1000</f>
        <v>1199.7476448139462</v>
      </c>
      <c r="J20" s="28">
        <f>'Tav1'!Y19/'Tav1'!X19*1000</f>
        <v>1001.4907307128751</v>
      </c>
      <c r="K20" s="63">
        <v>914.31</v>
      </c>
      <c r="L20" s="32">
        <v>918.44</v>
      </c>
      <c r="M20" s="286">
        <f t="shared" si="0"/>
        <v>0.45170675153942419</v>
      </c>
      <c r="N20" s="286">
        <f t="shared" si="1"/>
        <v>-43.532454208478072</v>
      </c>
    </row>
    <row r="21" spans="1:14" x14ac:dyDescent="0.25">
      <c r="A21" s="27" t="s">
        <v>25</v>
      </c>
      <c r="C21" s="28">
        <f>'Tav1'!D20/'Tav1'!C20*1000</f>
        <v>1204.7382788230948</v>
      </c>
      <c r="D21" s="28">
        <f>'Tav1'!G20/'Tav1'!F20*1000</f>
        <v>992.41829229447137</v>
      </c>
      <c r="E21" s="28">
        <f>'Tav1'!J20/'Tav1'!I20*1000</f>
        <v>933.7831069474837</v>
      </c>
      <c r="F21" s="63">
        <f>'Tav1'!M20/'Tav1'!L20*1000</f>
        <v>1425.2093637840831</v>
      </c>
      <c r="G21" s="28">
        <f>'Tav1'!P20/'Tav1'!O20*1000</f>
        <v>794.90092816500714</v>
      </c>
      <c r="H21" s="28">
        <f>'Tav1'!S20/'Tav1'!R20*1000</f>
        <v>742.3533873222774</v>
      </c>
      <c r="I21" s="28">
        <f>'Tav1'!V20/'Tav1'!U20*1000</f>
        <v>735.96668473707564</v>
      </c>
      <c r="J21" s="28">
        <f>'Tav1'!Y20/'Tav1'!X20*1000</f>
        <v>521.02795245538152</v>
      </c>
      <c r="K21" s="63">
        <v>529.76</v>
      </c>
      <c r="L21" s="32">
        <v>419.45</v>
      </c>
      <c r="M21" s="286">
        <f t="shared" si="0"/>
        <v>-20.822636665659921</v>
      </c>
      <c r="N21" s="286">
        <f t="shared" si="1"/>
        <v>-65.183309323435836</v>
      </c>
    </row>
    <row r="22" spans="1:14" x14ac:dyDescent="0.25">
      <c r="A22" s="33" t="s">
        <v>1</v>
      </c>
      <c r="B22" s="33"/>
      <c r="C22" s="43">
        <f>'Tav1'!D21/'Tav1'!C21*1000</f>
        <v>1687.7487780681402</v>
      </c>
      <c r="D22" s="43">
        <f>'Tav1'!G21/'Tav1'!F21*1000</f>
        <v>1420.5328621752708</v>
      </c>
      <c r="E22" s="43">
        <f>'Tav1'!J21/'Tav1'!I21*1000</f>
        <v>1302.3080138929192</v>
      </c>
      <c r="F22" s="64">
        <f>'Tav1'!M21/'Tav1'!L21*1000</f>
        <v>1321.5197379211156</v>
      </c>
      <c r="G22" s="43">
        <f>'Tav1'!P21/'Tav1'!O21*1000</f>
        <v>1135.3785941966653</v>
      </c>
      <c r="H22" s="43">
        <f>'Tav1'!S21/'Tav1'!R21*1000</f>
        <v>1055.2392959410583</v>
      </c>
      <c r="I22" s="43">
        <f>'Tav1'!V21/'Tav1'!U21*1000</f>
        <v>1010.1605073957045</v>
      </c>
      <c r="J22" s="43">
        <f>'Tav1'!Y21/'Tav1'!X21*1000</f>
        <v>818.32298136645966</v>
      </c>
      <c r="K22" s="64">
        <v>790.27</v>
      </c>
      <c r="L22" s="56">
        <v>698.45</v>
      </c>
      <c r="M22" s="291">
        <f t="shared" si="0"/>
        <v>-11.618813823123734</v>
      </c>
      <c r="N22" s="291">
        <f t="shared" si="1"/>
        <v>-58.616471297376862</v>
      </c>
    </row>
    <row r="23" spans="1:14" x14ac:dyDescent="0.25">
      <c r="A23" s="27"/>
      <c r="C23" s="9"/>
      <c r="D23" s="9"/>
      <c r="E23" s="9"/>
      <c r="F23" s="9"/>
      <c r="G23" s="9"/>
      <c r="H23" s="9"/>
      <c r="I23"/>
      <c r="J23"/>
      <c r="M23" s="286"/>
      <c r="N23" s="286"/>
    </row>
    <row r="24" spans="1:14" x14ac:dyDescent="0.25">
      <c r="A24" s="27"/>
      <c r="C24" s="748" t="s">
        <v>30</v>
      </c>
      <c r="D24" s="748"/>
      <c r="E24" s="748"/>
      <c r="F24" s="748"/>
      <c r="G24" s="748"/>
      <c r="H24" s="748"/>
      <c r="I24" s="748"/>
      <c r="J24" s="748"/>
      <c r="K24" s="748"/>
      <c r="L24" s="748"/>
      <c r="M24" s="286"/>
      <c r="N24" s="286"/>
    </row>
    <row r="25" spans="1:14" x14ac:dyDescent="0.25">
      <c r="A25" s="27" t="s">
        <v>21</v>
      </c>
      <c r="C25" s="28">
        <f>'Tav1'!D24/'Tav1'!C24*1000</f>
        <v>4012.1592431716604</v>
      </c>
      <c r="D25" s="28">
        <f>'Tav1'!G24/'Tav1'!F24*1000</f>
        <v>3471.8441853870449</v>
      </c>
      <c r="E25" s="28">
        <f>'Tav1'!J24/'Tav1'!I24*1000</f>
        <v>3775.6735890854716</v>
      </c>
      <c r="F25" s="28">
        <f>'Tav1'!M24/'Tav1'!L24*1000</f>
        <v>3340.2498313579626</v>
      </c>
      <c r="G25" s="28">
        <f>'Tav1'!P24/'Tav1'!O24*1000</f>
        <v>3510.733244340598</v>
      </c>
      <c r="H25" s="28">
        <f>'Tav1'!S24/'Tav1'!R24*1000</f>
        <v>3321.3294656342605</v>
      </c>
      <c r="I25" s="28">
        <f>'Tav1'!V24/'Tav1'!U24*1000</f>
        <v>2979.5751281940793</v>
      </c>
      <c r="J25" s="28">
        <f>'Tav1'!Y24/'Tav1'!X24*1000</f>
        <v>2890.1816454944792</v>
      </c>
      <c r="K25" s="63">
        <v>2829.95</v>
      </c>
      <c r="L25" s="63">
        <v>2832.46</v>
      </c>
      <c r="M25" s="286">
        <f t="shared" ref="M25:M30" si="2">(L25-K25)/K25*100</f>
        <v>8.8694146539699231E-2</v>
      </c>
      <c r="N25" s="286">
        <f t="shared" ref="N25:N30" si="3">(L25-C25)/C25*100</f>
        <v>-29.403101214873363</v>
      </c>
    </row>
    <row r="26" spans="1:14" x14ac:dyDescent="0.25">
      <c r="A26" s="27" t="s">
        <v>22</v>
      </c>
      <c r="C26" s="28">
        <f>'Tav1'!D25/'Tav1'!C25*1000</f>
        <v>6551.9474290259432</v>
      </c>
      <c r="D26" s="28">
        <f>'Tav1'!G25/'Tav1'!F25*1000</f>
        <v>6259.2406974189998</v>
      </c>
      <c r="E26" s="28">
        <f>'Tav1'!J25/'Tav1'!I25*1000</f>
        <v>5456.5520388149062</v>
      </c>
      <c r="F26" s="28">
        <f>'Tav1'!M25/'Tav1'!L25*1000</f>
        <v>5141.6241518825782</v>
      </c>
      <c r="G26" s="28">
        <f>'Tav1'!P25/'Tav1'!O25*1000</f>
        <v>5081.5133489420732</v>
      </c>
      <c r="H26" s="28">
        <f>'Tav1'!S25/'Tav1'!R25*1000</f>
        <v>5317.929594868333</v>
      </c>
      <c r="I26" s="63">
        <f>'Tav1'!V25/'Tav1'!U25*1000</f>
        <v>7052.9986052998602</v>
      </c>
      <c r="J26" s="28">
        <f>'Tav1'!Y25/'Tav1'!X25*1000</f>
        <v>6806.5476190476184</v>
      </c>
      <c r="K26" s="63">
        <v>4521.9399999999996</v>
      </c>
      <c r="L26" s="63">
        <v>7783.53</v>
      </c>
      <c r="M26" s="286">
        <f t="shared" si="2"/>
        <v>72.12811315497332</v>
      </c>
      <c r="N26" s="286">
        <f t="shared" si="3"/>
        <v>18.79719860873719</v>
      </c>
    </row>
    <row r="27" spans="1:14" x14ac:dyDescent="0.25">
      <c r="A27" s="27" t="s">
        <v>23</v>
      </c>
      <c r="C27" s="28">
        <f>'Tav1'!D26/'Tav1'!C26*1000</f>
        <v>4059.1979978171839</v>
      </c>
      <c r="D27" s="28">
        <f>'Tav1'!G26/'Tav1'!F26*1000</f>
        <v>3607.5390554999904</v>
      </c>
      <c r="E27" s="28">
        <f>'Tav1'!J26/'Tav1'!I26*1000</f>
        <v>3463.4733722295268</v>
      </c>
      <c r="F27" s="28">
        <f>'Tav1'!M26/'Tav1'!L26*1000</f>
        <v>3019.143458826557</v>
      </c>
      <c r="G27" s="28">
        <f>'Tav1'!P26/'Tav1'!O26*1000</f>
        <v>2999.3965339093088</v>
      </c>
      <c r="H27" s="28">
        <f>'Tav1'!S26/'Tav1'!R26*1000</f>
        <v>3042.4921139469784</v>
      </c>
      <c r="I27" s="28">
        <f>'Tav1'!V26/'Tav1'!U26*1000</f>
        <v>2756.1121644546452</v>
      </c>
      <c r="J27" s="28">
        <f>'Tav1'!Y26/'Tav1'!X26*1000</f>
        <v>2633.309117326553</v>
      </c>
      <c r="K27" s="63">
        <v>3312.23</v>
      </c>
      <c r="L27" s="63">
        <v>2484.59</v>
      </c>
      <c r="M27" s="286">
        <f t="shared" si="2"/>
        <v>-24.987395199004897</v>
      </c>
      <c r="N27" s="286">
        <f t="shared" si="3"/>
        <v>-38.791110920529682</v>
      </c>
    </row>
    <row r="28" spans="1:14" x14ac:dyDescent="0.25">
      <c r="A28" s="27" t="s">
        <v>24</v>
      </c>
      <c r="C28" s="28">
        <f>'Tav1'!D27/'Tav1'!C27*1000</f>
        <v>5734.4644451324248</v>
      </c>
      <c r="D28" s="28">
        <f>'Tav1'!G27/'Tav1'!F27*1000</f>
        <v>5585.6280374454991</v>
      </c>
      <c r="E28" s="28">
        <f>'Tav1'!J27/'Tav1'!I27*1000</f>
        <v>4429.5030047074652</v>
      </c>
      <c r="F28" s="28">
        <f>'Tav1'!M27/'Tav1'!L27*1000</f>
        <v>4557.4397928454964</v>
      </c>
      <c r="G28" s="28">
        <f>'Tav1'!P27/'Tav1'!O27*1000</f>
        <v>4525.4281224027209</v>
      </c>
      <c r="H28" s="28">
        <f>'Tav1'!S27/'Tav1'!R27*1000</f>
        <v>4543.0467333657107</v>
      </c>
      <c r="I28" s="28">
        <f>'Tav1'!V27/'Tav1'!U27*1000</f>
        <v>4557.51217684526</v>
      </c>
      <c r="J28" s="28">
        <f>'Tav1'!Y27/'Tav1'!X27*1000</f>
        <v>5267.1755725190833</v>
      </c>
      <c r="K28" s="63">
        <v>6370.02</v>
      </c>
      <c r="L28" s="63">
        <v>6794.05</v>
      </c>
      <c r="M28" s="286">
        <f t="shared" si="2"/>
        <v>6.6566509995258993</v>
      </c>
      <c r="N28" s="286">
        <f t="shared" si="3"/>
        <v>18.477498029776459</v>
      </c>
    </row>
    <row r="29" spans="1:14" x14ac:dyDescent="0.25">
      <c r="A29" s="27" t="s">
        <v>25</v>
      </c>
      <c r="C29" s="28">
        <f>'Tav1'!D28/'Tav1'!C28*1000</f>
        <v>4612.4133497215462</v>
      </c>
      <c r="D29" s="28">
        <f>'Tav1'!G28/'Tav1'!F28*1000</f>
        <v>3933.1301886574747</v>
      </c>
      <c r="E29" s="28">
        <f>'Tav1'!J28/'Tav1'!I28*1000</f>
        <v>4094.6893130378185</v>
      </c>
      <c r="F29" s="28">
        <f>'Tav1'!M28/'Tav1'!L28*1000</f>
        <v>4591.6728989938847</v>
      </c>
      <c r="G29" s="28">
        <f>'Tav1'!P28/'Tav1'!O28*1000</f>
        <v>4338.9897831405697</v>
      </c>
      <c r="H29" s="28">
        <f>'Tav1'!S28/'Tav1'!R28*1000</f>
        <v>4047.9936640965475</v>
      </c>
      <c r="I29" s="28">
        <f>'Tav1'!V28/'Tav1'!U28*1000</f>
        <v>3887.4716553287981</v>
      </c>
      <c r="J29" s="28">
        <f>'Tav1'!Y28/'Tav1'!X28*1000</f>
        <v>3737.4005305039786</v>
      </c>
      <c r="K29" s="63">
        <v>3555.28</v>
      </c>
      <c r="L29" s="63">
        <v>3429.45</v>
      </c>
      <c r="M29" s="286">
        <f t="shared" si="2"/>
        <v>-3.5392430413357143</v>
      </c>
      <c r="N29" s="286">
        <f t="shared" si="3"/>
        <v>-25.647383701917402</v>
      </c>
    </row>
    <row r="30" spans="1:14" x14ac:dyDescent="0.25">
      <c r="A30" s="2" t="s">
        <v>1</v>
      </c>
      <c r="B30" s="2"/>
      <c r="C30" s="43">
        <f>'Tav1'!D29/'Tav1'!C29*1000</f>
        <v>4640.5201378863194</v>
      </c>
      <c r="D30" s="43">
        <f>'Tav1'!G29/'Tav1'!F29*1000</f>
        <v>4246.8491502701063</v>
      </c>
      <c r="E30" s="43">
        <f>'Tav1'!J29/'Tav1'!I29*1000</f>
        <v>3973.0731182250074</v>
      </c>
      <c r="F30" s="43">
        <f>'Tav1'!M29/'Tav1'!L29*1000</f>
        <v>3703.154664339052</v>
      </c>
      <c r="G30" s="43">
        <f>'Tav1'!P29/'Tav1'!O29*1000</f>
        <v>3659.8459904265801</v>
      </c>
      <c r="H30" s="43">
        <f>'Tav1'!S29/'Tav1'!R29*1000</f>
        <v>3524.9869791518931</v>
      </c>
      <c r="I30" s="43">
        <f>'Tav1'!V29/'Tav1'!U29*1000</f>
        <v>3148.6707566462169</v>
      </c>
      <c r="J30" s="43">
        <f>'Tav1'!Y29/'Tav1'!X29*1000</f>
        <v>2992.6723150904513</v>
      </c>
      <c r="K30" s="64">
        <v>3320.67</v>
      </c>
      <c r="L30" s="64">
        <v>2809.85</v>
      </c>
      <c r="M30" s="291">
        <f t="shared" si="2"/>
        <v>-15.383040169604332</v>
      </c>
      <c r="N30" s="291">
        <f t="shared" si="3"/>
        <v>-39.449675542624831</v>
      </c>
    </row>
    <row r="31" spans="1:14" x14ac:dyDescent="0.25">
      <c r="A31" s="1"/>
      <c r="B31" s="1"/>
      <c r="C31" s="65"/>
      <c r="D31" s="65"/>
      <c r="E31" s="65"/>
      <c r="F31" s="65"/>
      <c r="G31" s="65"/>
      <c r="H31" s="65"/>
      <c r="I31" s="65"/>
      <c r="J31" s="65"/>
      <c r="K31" s="497"/>
      <c r="L31" s="308"/>
      <c r="M31" s="308"/>
      <c r="N31" s="88"/>
    </row>
    <row r="32" spans="1:14" ht="6" customHeight="1" x14ac:dyDescent="0.25"/>
    <row r="33" spans="1:14" x14ac:dyDescent="0.25">
      <c r="A33" s="50" t="s">
        <v>534</v>
      </c>
    </row>
    <row r="34" spans="1:14" ht="27" customHeight="1" x14ac:dyDescent="0.25">
      <c r="A34" s="685"/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</row>
  </sheetData>
  <mergeCells count="9">
    <mergeCell ref="A34:N34"/>
    <mergeCell ref="C24:L24"/>
    <mergeCell ref="M4:M6"/>
    <mergeCell ref="A4:A6"/>
    <mergeCell ref="N4:N6"/>
    <mergeCell ref="C5:L5"/>
    <mergeCell ref="C4:L4"/>
    <mergeCell ref="C8:L8"/>
    <mergeCell ref="C16:L16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zoomScale="106" zoomScaleNormal="106" workbookViewId="0"/>
  </sheetViews>
  <sheetFormatPr defaultColWidth="8.85546875" defaultRowHeight="15" x14ac:dyDescent="0.25"/>
  <cols>
    <col min="1" max="1" width="21.7109375" customWidth="1"/>
    <col min="2" max="2" width="0.85546875" customWidth="1"/>
    <col min="3" max="3" width="17.85546875" bestFit="1" customWidth="1"/>
    <col min="4" max="4" width="14.7109375" bestFit="1" customWidth="1"/>
    <col min="5" max="5" width="15.28515625" bestFit="1" customWidth="1"/>
    <col min="6" max="6" width="7.140625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28515625" bestFit="1" customWidth="1"/>
    <col min="11" max="11" width="7.140625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28515625" bestFit="1" customWidth="1"/>
    <col min="16" max="16" width="7.140625" bestFit="1" customWidth="1"/>
    <col min="17" max="17" width="0.85546875" customWidth="1"/>
    <col min="18" max="18" width="17.85546875" bestFit="1" customWidth="1"/>
    <col min="19" max="19" width="14.7109375" bestFit="1" customWidth="1"/>
    <col min="20" max="20" width="15.28515625" bestFit="1" customWidth="1"/>
    <col min="21" max="21" width="6.5703125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28515625" bestFit="1" customWidth="1"/>
    <col min="26" max="26" width="7.140625" bestFit="1" customWidth="1"/>
    <col min="27" max="27" width="0.85546875" customWidth="1"/>
    <col min="28" max="28" width="17.85546875" bestFit="1" customWidth="1"/>
    <col min="29" max="29" width="14.7109375" bestFit="1" customWidth="1"/>
    <col min="30" max="30" width="15.28515625" bestFit="1" customWidth="1"/>
    <col min="31" max="31" width="7.140625" bestFit="1" customWidth="1"/>
    <col min="32" max="32" width="0.85546875" customWidth="1"/>
    <col min="33" max="33" width="17.85546875" style="121" bestFit="1" customWidth="1"/>
    <col min="34" max="34" width="14.7109375" style="121" bestFit="1" customWidth="1"/>
    <col min="35" max="35" width="15.28515625" style="121" bestFit="1" customWidth="1"/>
    <col min="36" max="36" width="6.5703125" style="121" bestFit="1" customWidth="1"/>
    <col min="37" max="37" width="0.85546875" style="121" customWidth="1"/>
    <col min="38" max="38" width="17.85546875" style="419" bestFit="1" customWidth="1"/>
    <col min="39" max="39" width="14.7109375" style="419" bestFit="1" customWidth="1"/>
    <col min="40" max="40" width="15.28515625" style="419" bestFit="1" customWidth="1"/>
    <col min="41" max="41" width="6.5703125" style="419" bestFit="1" customWidth="1"/>
    <col min="42" max="42" width="0.85546875" style="456" customWidth="1"/>
    <col min="43" max="43" width="17.85546875" style="456" bestFit="1" customWidth="1"/>
    <col min="44" max="44" width="14.7109375" style="456" bestFit="1" customWidth="1"/>
    <col min="45" max="45" width="15.28515625" style="456" bestFit="1" customWidth="1"/>
    <col min="46" max="46" width="6.5703125" style="456" bestFit="1" customWidth="1"/>
    <col min="47" max="47" width="0.85546875" style="456" customWidth="1"/>
    <col min="48" max="48" width="17.85546875" style="456" bestFit="1" customWidth="1"/>
    <col min="49" max="49" width="14.7109375" style="456" bestFit="1" customWidth="1"/>
    <col min="50" max="50" width="15.28515625" style="456" bestFit="1" customWidth="1"/>
    <col min="51" max="51" width="6.5703125" style="419" bestFit="1" customWidth="1"/>
    <col min="52" max="52" width="0.7109375" style="456" customWidth="1"/>
    <col min="53" max="53" width="17.85546875" style="304" customWidth="1"/>
    <col min="54" max="54" width="14.7109375" style="304" customWidth="1"/>
    <col min="55" max="55" width="15.28515625" style="304" bestFit="1" customWidth="1"/>
    <col min="56" max="56" width="6.5703125" style="304" bestFit="1" customWidth="1"/>
    <col min="57" max="57" width="8.85546875" style="304"/>
  </cols>
  <sheetData>
    <row r="1" spans="1:57" x14ac:dyDescent="0.25">
      <c r="A1" t="s">
        <v>592</v>
      </c>
    </row>
    <row r="2" spans="1:57" x14ac:dyDescent="0.25">
      <c r="A2" s="11" t="s">
        <v>351</v>
      </c>
      <c r="B2" s="27"/>
      <c r="AT2"/>
    </row>
    <row r="3" spans="1:57" s="27" customFormat="1" x14ac:dyDescent="0.25">
      <c r="A3" s="3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08"/>
      <c r="BB3" s="308"/>
      <c r="BC3" s="308"/>
      <c r="BD3" s="308"/>
      <c r="BE3" s="304"/>
    </row>
    <row r="4" spans="1:57" s="27" customFormat="1" x14ac:dyDescent="0.25">
      <c r="A4" s="27" t="s">
        <v>51</v>
      </c>
      <c r="C4" s="681">
        <v>2013</v>
      </c>
      <c r="D4" s="681"/>
      <c r="E4" s="681"/>
      <c r="F4" s="681"/>
      <c r="H4" s="681">
        <v>2014</v>
      </c>
      <c r="I4" s="681"/>
      <c r="J4" s="681"/>
      <c r="K4" s="681"/>
      <c r="M4" s="681">
        <v>2015</v>
      </c>
      <c r="N4" s="681"/>
      <c r="O4" s="681"/>
      <c r="P4" s="681"/>
      <c r="R4" s="681">
        <v>2016</v>
      </c>
      <c r="S4" s="681"/>
      <c r="T4" s="681"/>
      <c r="U4" s="681"/>
      <c r="W4" s="681">
        <v>2017</v>
      </c>
      <c r="X4" s="681"/>
      <c r="Y4" s="681"/>
      <c r="Z4" s="681"/>
      <c r="AB4" s="681">
        <v>2018</v>
      </c>
      <c r="AC4" s="681"/>
      <c r="AD4" s="681"/>
      <c r="AE4" s="681"/>
      <c r="AG4" s="681">
        <v>2019</v>
      </c>
      <c r="AH4" s="681"/>
      <c r="AI4" s="681"/>
      <c r="AJ4" s="681"/>
      <c r="AK4" s="121"/>
      <c r="AL4" s="681">
        <v>2020</v>
      </c>
      <c r="AM4" s="681"/>
      <c r="AN4" s="681"/>
      <c r="AO4" s="681"/>
      <c r="AP4" s="487"/>
      <c r="AQ4" s="681">
        <v>2021</v>
      </c>
      <c r="AR4" s="681"/>
      <c r="AS4" s="681"/>
      <c r="AT4" s="681"/>
      <c r="AU4" s="487"/>
      <c r="AV4" s="681">
        <v>2022</v>
      </c>
      <c r="AW4" s="681"/>
      <c r="AX4" s="681"/>
      <c r="AY4" s="681"/>
      <c r="AZ4" s="487"/>
      <c r="BA4" s="695" t="s">
        <v>363</v>
      </c>
      <c r="BB4" s="695"/>
      <c r="BC4" s="695"/>
      <c r="BD4" s="695"/>
      <c r="BE4" s="304"/>
    </row>
    <row r="5" spans="1:57" s="27" customFormat="1" x14ac:dyDescent="0.25">
      <c r="A5" s="1"/>
      <c r="B5" s="1"/>
      <c r="C5" s="14" t="s">
        <v>47</v>
      </c>
      <c r="D5" s="14" t="s">
        <v>46</v>
      </c>
      <c r="E5" s="14" t="s">
        <v>73</v>
      </c>
      <c r="F5" s="1" t="s">
        <v>0</v>
      </c>
      <c r="G5" s="1"/>
      <c r="H5" s="14" t="s">
        <v>47</v>
      </c>
      <c r="I5" s="14" t="s">
        <v>46</v>
      </c>
      <c r="J5" s="14" t="s">
        <v>73</v>
      </c>
      <c r="K5" s="1" t="s">
        <v>0</v>
      </c>
      <c r="L5" s="1"/>
      <c r="M5" s="14" t="s">
        <v>47</v>
      </c>
      <c r="N5" s="14" t="s">
        <v>46</v>
      </c>
      <c r="O5" s="14" t="s">
        <v>73</v>
      </c>
      <c r="P5" s="1" t="s">
        <v>0</v>
      </c>
      <c r="Q5" s="1"/>
      <c r="R5" s="14" t="s">
        <v>47</v>
      </c>
      <c r="S5" s="14" t="s">
        <v>46</v>
      </c>
      <c r="T5" s="14" t="s">
        <v>73</v>
      </c>
      <c r="U5" s="1" t="s">
        <v>0</v>
      </c>
      <c r="V5" s="1"/>
      <c r="W5" s="14" t="s">
        <v>47</v>
      </c>
      <c r="X5" s="14" t="s">
        <v>46</v>
      </c>
      <c r="Y5" s="14" t="s">
        <v>73</v>
      </c>
      <c r="Z5" s="1" t="s">
        <v>0</v>
      </c>
      <c r="AA5" s="1"/>
      <c r="AB5" s="14" t="s">
        <v>47</v>
      </c>
      <c r="AC5" s="14" t="s">
        <v>46</v>
      </c>
      <c r="AD5" s="14" t="s">
        <v>73</v>
      </c>
      <c r="AE5" s="1" t="s">
        <v>0</v>
      </c>
      <c r="AF5" s="1"/>
      <c r="AG5" s="14" t="s">
        <v>47</v>
      </c>
      <c r="AH5" s="14" t="s">
        <v>46</v>
      </c>
      <c r="AI5" s="14" t="s">
        <v>73</v>
      </c>
      <c r="AJ5" s="1" t="s">
        <v>0</v>
      </c>
      <c r="AK5" s="1"/>
      <c r="AL5" s="308" t="s">
        <v>47</v>
      </c>
      <c r="AM5" s="308" t="s">
        <v>46</v>
      </c>
      <c r="AN5" s="308" t="s">
        <v>73</v>
      </c>
      <c r="AO5" s="325" t="s">
        <v>0</v>
      </c>
      <c r="AP5" s="325"/>
      <c r="AQ5" s="308" t="s">
        <v>47</v>
      </c>
      <c r="AR5" s="308" t="s">
        <v>46</v>
      </c>
      <c r="AS5" s="308" t="s">
        <v>73</v>
      </c>
      <c r="AT5" s="325" t="s">
        <v>0</v>
      </c>
      <c r="AU5" s="325"/>
      <c r="AV5" s="308" t="s">
        <v>47</v>
      </c>
      <c r="AW5" s="308" t="s">
        <v>46</v>
      </c>
      <c r="AX5" s="308" t="s">
        <v>73</v>
      </c>
      <c r="AY5" s="325" t="s">
        <v>0</v>
      </c>
      <c r="AZ5" s="325"/>
      <c r="BA5" s="308" t="s">
        <v>47</v>
      </c>
      <c r="BB5" s="308" t="s">
        <v>46</v>
      </c>
      <c r="BC5" s="308" t="s">
        <v>73</v>
      </c>
      <c r="BD5" s="308" t="s">
        <v>0</v>
      </c>
      <c r="BE5" s="304"/>
    </row>
    <row r="6" spans="1:57" s="249" customFormat="1" x14ac:dyDescent="0.25">
      <c r="A6" s="2"/>
      <c r="B6" s="2"/>
      <c r="C6" s="12"/>
      <c r="D6" s="12"/>
      <c r="E6" s="12"/>
      <c r="F6" s="2"/>
      <c r="G6" s="2"/>
      <c r="H6" s="12"/>
      <c r="I6" s="12"/>
      <c r="J6" s="12"/>
      <c r="K6" s="2"/>
      <c r="L6" s="2"/>
      <c r="M6" s="12"/>
      <c r="N6" s="12"/>
      <c r="O6" s="12"/>
      <c r="P6" s="2"/>
      <c r="Q6" s="2"/>
      <c r="R6" s="12"/>
      <c r="S6" s="12"/>
      <c r="T6" s="12"/>
      <c r="U6" s="2"/>
      <c r="V6" s="2"/>
      <c r="W6" s="12"/>
      <c r="X6" s="12"/>
      <c r="Y6" s="12"/>
      <c r="Z6" s="2"/>
      <c r="AA6" s="2"/>
      <c r="AB6" s="12"/>
      <c r="AC6" s="12"/>
      <c r="AD6" s="12"/>
      <c r="AE6" s="2"/>
      <c r="AF6" s="2"/>
      <c r="AG6" s="12"/>
      <c r="AH6" s="12"/>
      <c r="AI6" s="12"/>
      <c r="AJ6" s="2"/>
      <c r="AK6" s="2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07"/>
      <c r="BB6" s="307"/>
      <c r="BC6" s="307"/>
      <c r="BD6" s="307"/>
      <c r="BE6" s="304"/>
    </row>
    <row r="7" spans="1:57" x14ac:dyDescent="0.25">
      <c r="A7" s="35" t="s">
        <v>21</v>
      </c>
      <c r="C7" s="10">
        <v>4114</v>
      </c>
      <c r="D7" s="10">
        <v>1311</v>
      </c>
      <c r="E7" s="10">
        <v>2794</v>
      </c>
      <c r="F7" s="10">
        <v>2270.8860854012059</v>
      </c>
      <c r="H7" s="10">
        <v>3702</v>
      </c>
      <c r="I7" s="10">
        <v>1220</v>
      </c>
      <c r="J7" s="10">
        <v>1884</v>
      </c>
      <c r="K7" s="10">
        <v>2028.2895399260981</v>
      </c>
      <c r="M7" s="10">
        <v>3913</v>
      </c>
      <c r="N7" s="10">
        <v>1138</v>
      </c>
      <c r="O7" s="10">
        <v>2401</v>
      </c>
      <c r="P7" s="10">
        <v>1969.6318593020537</v>
      </c>
      <c r="R7" s="31">
        <v>3602</v>
      </c>
      <c r="S7" s="31">
        <v>1047</v>
      </c>
      <c r="T7" s="31">
        <v>2102</v>
      </c>
      <c r="U7" s="63">
        <v>1753.5558714438223</v>
      </c>
      <c r="W7" s="63">
        <v>3450</v>
      </c>
      <c r="X7" s="63">
        <v>1005</v>
      </c>
      <c r="Y7" s="63">
        <v>2254</v>
      </c>
      <c r="Z7" s="10">
        <v>1657.0508057841714</v>
      </c>
      <c r="AB7" s="63">
        <v>3115</v>
      </c>
      <c r="AC7" s="63">
        <v>994</v>
      </c>
      <c r="AD7" s="63">
        <v>1978</v>
      </c>
      <c r="AE7" s="10">
        <v>1473.7932938761617</v>
      </c>
      <c r="AG7" s="28">
        <v>3271</v>
      </c>
      <c r="AH7" s="28">
        <v>908</v>
      </c>
      <c r="AI7" s="28">
        <v>1911</v>
      </c>
      <c r="AJ7" s="28">
        <v>1399.0936885782924</v>
      </c>
      <c r="AL7" s="419">
        <v>3136</v>
      </c>
      <c r="AM7" s="419">
        <v>664</v>
      </c>
      <c r="AN7" s="419">
        <v>606</v>
      </c>
      <c r="AO7" s="28">
        <v>1051.2141829357113</v>
      </c>
      <c r="AP7" s="28"/>
      <c r="AQ7" s="28">
        <v>1624</v>
      </c>
      <c r="AR7" s="28">
        <v>419</v>
      </c>
      <c r="AS7" s="28">
        <v>2697</v>
      </c>
      <c r="AT7" s="63">
        <v>925.04</v>
      </c>
      <c r="AU7" s="28"/>
      <c r="AV7" s="28">
        <v>1386</v>
      </c>
      <c r="AW7" s="28">
        <v>442</v>
      </c>
      <c r="AX7" s="28">
        <v>2804</v>
      </c>
      <c r="AY7" s="28">
        <v>868.28</v>
      </c>
      <c r="BA7" s="286">
        <f>(AV7-AQ7)/AQ7*100</f>
        <v>-14.655172413793101</v>
      </c>
      <c r="BB7" s="286">
        <f t="shared" ref="BB7:BD7" si="0">(AW7-AR7)/AR7*100</f>
        <v>5.4892601431980905</v>
      </c>
      <c r="BC7" s="286">
        <f t="shared" si="0"/>
        <v>3.9673711531331111</v>
      </c>
      <c r="BD7" s="286">
        <f t="shared" si="0"/>
        <v>-6.1359508777998784</v>
      </c>
    </row>
    <row r="8" spans="1:57" x14ac:dyDescent="0.25">
      <c r="A8" s="35" t="s">
        <v>22</v>
      </c>
      <c r="C8" s="10">
        <v>4613</v>
      </c>
      <c r="D8" s="10">
        <v>1153</v>
      </c>
      <c r="E8" s="10">
        <v>1997</v>
      </c>
      <c r="F8" s="10">
        <v>2489.196443989083</v>
      </c>
      <c r="H8" s="10">
        <v>3987</v>
      </c>
      <c r="I8" s="10">
        <v>1238</v>
      </c>
      <c r="J8" s="10">
        <v>2058</v>
      </c>
      <c r="K8" s="10">
        <v>2266.3597812662579</v>
      </c>
      <c r="M8" s="10">
        <v>3808</v>
      </c>
      <c r="N8" s="10">
        <v>1046</v>
      </c>
      <c r="O8" s="10">
        <v>2209</v>
      </c>
      <c r="P8" s="10">
        <v>1900.5900915670186</v>
      </c>
      <c r="R8" s="31">
        <v>3829</v>
      </c>
      <c r="S8">
        <v>873</v>
      </c>
      <c r="T8" s="31">
        <v>2980</v>
      </c>
      <c r="U8" s="63">
        <v>1765.2589650254788</v>
      </c>
      <c r="W8" s="63">
        <v>3708</v>
      </c>
      <c r="X8" s="63">
        <v>812</v>
      </c>
      <c r="Y8" s="63">
        <v>2512</v>
      </c>
      <c r="Z8" s="10">
        <v>1558.8167817206518</v>
      </c>
      <c r="AB8" s="63">
        <v>3435</v>
      </c>
      <c r="AC8" s="63">
        <v>614</v>
      </c>
      <c r="AD8" s="63">
        <v>2658</v>
      </c>
      <c r="AE8" s="10">
        <v>1268.405299524044</v>
      </c>
      <c r="AG8" s="28">
        <v>3198</v>
      </c>
      <c r="AH8" s="28">
        <v>513</v>
      </c>
      <c r="AI8" s="28">
        <v>1664</v>
      </c>
      <c r="AJ8" s="28">
        <v>1070.3495664503464</v>
      </c>
      <c r="AL8" s="419">
        <v>2252</v>
      </c>
      <c r="AM8" s="419">
        <v>411</v>
      </c>
      <c r="AN8" s="419">
        <v>1104</v>
      </c>
      <c r="AO8" s="28">
        <v>676.91235676680083</v>
      </c>
      <c r="AP8" s="28"/>
      <c r="AQ8" s="28">
        <v>1485</v>
      </c>
      <c r="AR8" s="28">
        <v>307</v>
      </c>
      <c r="AS8" s="28">
        <v>2084</v>
      </c>
      <c r="AT8" s="63">
        <v>784.11</v>
      </c>
      <c r="AU8" s="28"/>
      <c r="AV8" s="28">
        <v>1367</v>
      </c>
      <c r="AW8" s="28">
        <v>199</v>
      </c>
      <c r="AX8" s="28">
        <v>3604</v>
      </c>
      <c r="AY8" s="28">
        <v>776.03</v>
      </c>
      <c r="BA8" s="286">
        <f t="shared" ref="BA8:BA12" si="1">(AV8-AQ8)/AQ8*100</f>
        <v>-7.9461279461279455</v>
      </c>
      <c r="BB8" s="286">
        <f t="shared" ref="BB8:BB12" si="2">(AW8-AR8)/AR8*100</f>
        <v>-35.179153094462542</v>
      </c>
      <c r="BC8" s="286">
        <f t="shared" ref="BC8:BC12" si="3">(AX8-AS8)/AS8*100</f>
        <v>72.936660268714022</v>
      </c>
      <c r="BD8" s="286">
        <f t="shared" ref="BD8:BD12" si="4">(AY8-AT8)/AT8*100</f>
        <v>-1.0304676639757229</v>
      </c>
    </row>
    <row r="9" spans="1:57" x14ac:dyDescent="0.25">
      <c r="A9" s="35" t="s">
        <v>23</v>
      </c>
      <c r="C9" s="10">
        <v>4117</v>
      </c>
      <c r="D9" s="10">
        <v>1509</v>
      </c>
      <c r="E9" s="10">
        <v>2083</v>
      </c>
      <c r="F9" s="10">
        <v>2550.8362898739442</v>
      </c>
      <c r="H9" s="10">
        <v>3419</v>
      </c>
      <c r="I9" s="10">
        <v>1251</v>
      </c>
      <c r="J9" s="10">
        <v>1981</v>
      </c>
      <c r="K9" s="10">
        <v>2074.4212521181671</v>
      </c>
      <c r="M9" s="10">
        <v>3460</v>
      </c>
      <c r="N9" s="10">
        <v>1195</v>
      </c>
      <c r="O9" s="10">
        <v>1787</v>
      </c>
      <c r="P9" s="10">
        <v>1985.5813713936295</v>
      </c>
      <c r="R9" s="31">
        <v>3519</v>
      </c>
      <c r="S9" s="31">
        <v>1137</v>
      </c>
      <c r="T9" s="31">
        <v>1929</v>
      </c>
      <c r="U9" s="63">
        <v>1933.8097743440837</v>
      </c>
      <c r="W9" s="63">
        <v>3479</v>
      </c>
      <c r="X9" s="63">
        <v>1138</v>
      </c>
      <c r="Y9" s="63">
        <v>1865</v>
      </c>
      <c r="Z9" s="10">
        <v>1880.1326042169401</v>
      </c>
      <c r="AB9" s="63">
        <v>3289</v>
      </c>
      <c r="AC9" s="63">
        <v>1035</v>
      </c>
      <c r="AD9" s="63">
        <v>1778</v>
      </c>
      <c r="AE9" s="10">
        <v>1712.9423258414206</v>
      </c>
      <c r="AG9" s="28">
        <v>2936</v>
      </c>
      <c r="AH9" s="28">
        <v>951</v>
      </c>
      <c r="AI9" s="28">
        <v>1667</v>
      </c>
      <c r="AJ9" s="28">
        <v>1534.951026141388</v>
      </c>
      <c r="AL9" s="419">
        <v>2927</v>
      </c>
      <c r="AM9" s="419">
        <v>654</v>
      </c>
      <c r="AN9" s="419">
        <v>897</v>
      </c>
      <c r="AO9" s="28">
        <v>1196.9576424911691</v>
      </c>
      <c r="AP9" s="28"/>
      <c r="AQ9" s="28">
        <v>1963</v>
      </c>
      <c r="AR9" s="28">
        <v>715</v>
      </c>
      <c r="AS9" s="28">
        <v>2194</v>
      </c>
      <c r="AT9" s="63">
        <v>1316.45</v>
      </c>
      <c r="AU9" s="28"/>
      <c r="AV9" s="28">
        <v>1786</v>
      </c>
      <c r="AW9" s="28">
        <v>551</v>
      </c>
      <c r="AX9" s="28">
        <v>3204</v>
      </c>
      <c r="AY9" s="28">
        <v>1258.7</v>
      </c>
      <c r="BA9" s="286">
        <f t="shared" si="1"/>
        <v>-9.0168110035659712</v>
      </c>
      <c r="BB9" s="286">
        <f t="shared" si="2"/>
        <v>-22.937062937062937</v>
      </c>
      <c r="BC9" s="286">
        <f t="shared" si="3"/>
        <v>46.03463992707384</v>
      </c>
      <c r="BD9" s="286">
        <f t="shared" si="4"/>
        <v>-4.3867978274905992</v>
      </c>
    </row>
    <row r="10" spans="1:57" x14ac:dyDescent="0.25">
      <c r="A10" s="35" t="s">
        <v>24</v>
      </c>
      <c r="C10" s="10">
        <v>3957</v>
      </c>
      <c r="D10" s="10">
        <v>1160</v>
      </c>
      <c r="E10" s="10">
        <v>1446</v>
      </c>
      <c r="F10" s="10">
        <v>2145.2402576468012</v>
      </c>
      <c r="H10" s="10">
        <v>3498</v>
      </c>
      <c r="I10" s="10">
        <v>1022</v>
      </c>
      <c r="J10" s="10">
        <v>1569</v>
      </c>
      <c r="K10" s="10">
        <v>1872.8906668095369</v>
      </c>
      <c r="M10" s="10">
        <v>3174</v>
      </c>
      <c r="N10" s="10">
        <v>861</v>
      </c>
      <c r="O10" s="10">
        <v>1547</v>
      </c>
      <c r="P10" s="10">
        <v>1615.1177664377312</v>
      </c>
      <c r="R10" s="31">
        <v>3216</v>
      </c>
      <c r="S10">
        <v>850</v>
      </c>
      <c r="T10" s="31">
        <v>1788</v>
      </c>
      <c r="U10" s="63">
        <v>1598.0509592037163</v>
      </c>
      <c r="W10" s="63">
        <v>3172</v>
      </c>
      <c r="X10" s="63">
        <v>785</v>
      </c>
      <c r="Y10" s="63">
        <v>1589</v>
      </c>
      <c r="Z10" s="10">
        <v>1507.0026523263973</v>
      </c>
      <c r="AB10" s="63">
        <v>2867</v>
      </c>
      <c r="AC10" s="63">
        <v>696</v>
      </c>
      <c r="AD10" s="63">
        <v>1513</v>
      </c>
      <c r="AE10" s="10">
        <v>1359.9752191722316</v>
      </c>
      <c r="AG10" s="28">
        <v>2789</v>
      </c>
      <c r="AH10" s="28">
        <v>702</v>
      </c>
      <c r="AI10" s="28">
        <v>989</v>
      </c>
      <c r="AJ10" s="28">
        <v>1332.9889013611257</v>
      </c>
      <c r="AL10" s="419">
        <v>2670</v>
      </c>
      <c r="AM10" s="419">
        <v>514</v>
      </c>
      <c r="AN10" s="419">
        <v>831</v>
      </c>
      <c r="AO10" s="28">
        <v>1071.520771978194</v>
      </c>
      <c r="AP10" s="28"/>
      <c r="AQ10" s="28">
        <v>1696</v>
      </c>
      <c r="AR10" s="28">
        <v>304</v>
      </c>
      <c r="AS10" s="28">
        <v>2198</v>
      </c>
      <c r="AT10" s="63">
        <v>996.74</v>
      </c>
      <c r="AU10" s="28"/>
      <c r="AV10" s="28">
        <v>1594</v>
      </c>
      <c r="AW10" s="28">
        <v>265</v>
      </c>
      <c r="AX10" s="28">
        <v>2929</v>
      </c>
      <c r="AY10" s="28">
        <v>986.28</v>
      </c>
      <c r="BA10" s="286">
        <f t="shared" si="1"/>
        <v>-6.0141509433962268</v>
      </c>
      <c r="BB10" s="286">
        <f t="shared" si="2"/>
        <v>-12.828947368421053</v>
      </c>
      <c r="BC10" s="286">
        <f t="shared" si="3"/>
        <v>33.257506824385807</v>
      </c>
      <c r="BD10" s="286">
        <f t="shared" si="4"/>
        <v>-1.0494211128278224</v>
      </c>
    </row>
    <row r="11" spans="1:57" x14ac:dyDescent="0.25">
      <c r="A11" s="35" t="s">
        <v>25</v>
      </c>
      <c r="C11" s="10">
        <v>3482</v>
      </c>
      <c r="D11" s="10">
        <v>1021</v>
      </c>
      <c r="E11" s="10">
        <v>1317</v>
      </c>
      <c r="F11" s="10">
        <v>1766.8869329763718</v>
      </c>
      <c r="H11" s="10">
        <v>2910</v>
      </c>
      <c r="I11" s="10">
        <v>870</v>
      </c>
      <c r="J11" s="10">
        <v>1378</v>
      </c>
      <c r="K11" s="10">
        <v>1479.6789157617006</v>
      </c>
      <c r="M11" s="10">
        <v>3315</v>
      </c>
      <c r="N11" s="10">
        <v>757</v>
      </c>
      <c r="O11" s="10">
        <v>1331</v>
      </c>
      <c r="P11" s="10">
        <v>1436.5165705183497</v>
      </c>
      <c r="R11" s="31">
        <v>3261</v>
      </c>
      <c r="S11" s="31">
        <v>1454</v>
      </c>
      <c r="T11" s="31">
        <v>1530</v>
      </c>
      <c r="U11" s="63">
        <v>1910.5604670325515</v>
      </c>
      <c r="W11" s="63">
        <v>3007</v>
      </c>
      <c r="X11" s="63">
        <v>690</v>
      </c>
      <c r="Y11" s="63">
        <v>1388</v>
      </c>
      <c r="Z11" s="10">
        <v>1329.5346515568383</v>
      </c>
      <c r="AB11" s="63">
        <v>2766</v>
      </c>
      <c r="AC11" s="63">
        <v>599</v>
      </c>
      <c r="AD11" s="63">
        <v>1477</v>
      </c>
      <c r="AE11" s="10">
        <v>1118.3079766284768</v>
      </c>
      <c r="AG11" s="28">
        <v>2900</v>
      </c>
      <c r="AH11" s="28">
        <v>528</v>
      </c>
      <c r="AI11" s="28">
        <v>1078</v>
      </c>
      <c r="AJ11" s="28">
        <v>988.0299251870324</v>
      </c>
      <c r="AL11" s="419">
        <v>2164</v>
      </c>
      <c r="AM11" s="419">
        <v>317</v>
      </c>
      <c r="AN11" s="419">
        <v>598</v>
      </c>
      <c r="AO11" s="28">
        <v>606.82823279674517</v>
      </c>
      <c r="AP11" s="28"/>
      <c r="AQ11" s="28">
        <v>1323</v>
      </c>
      <c r="AR11" s="28">
        <v>198</v>
      </c>
      <c r="AS11" s="28">
        <v>1667</v>
      </c>
      <c r="AT11" s="63">
        <v>651.80999999999995</v>
      </c>
      <c r="AU11" s="28"/>
      <c r="AV11" s="28">
        <v>879</v>
      </c>
      <c r="AW11" s="28">
        <v>151</v>
      </c>
      <c r="AX11" s="28">
        <v>2172</v>
      </c>
      <c r="AY11" s="28">
        <v>487.85</v>
      </c>
      <c r="BA11" s="286">
        <f t="shared" si="1"/>
        <v>-33.560090702947846</v>
      </c>
      <c r="BB11" s="286">
        <f t="shared" si="2"/>
        <v>-23.737373737373737</v>
      </c>
      <c r="BC11" s="286">
        <f t="shared" si="3"/>
        <v>30.293941211757648</v>
      </c>
      <c r="BD11" s="286">
        <f t="shared" si="4"/>
        <v>-25.154569583160729</v>
      </c>
    </row>
    <row r="12" spans="1:57" x14ac:dyDescent="0.25">
      <c r="A12" s="44" t="s">
        <v>1</v>
      </c>
      <c r="B12" s="2"/>
      <c r="C12" s="34">
        <v>4054</v>
      </c>
      <c r="D12" s="34">
        <v>1258</v>
      </c>
      <c r="E12" s="34">
        <v>1826</v>
      </c>
      <c r="F12" s="34">
        <v>2260.3649794129683</v>
      </c>
      <c r="G12" s="2"/>
      <c r="H12" s="34">
        <v>3514</v>
      </c>
      <c r="I12" s="34">
        <v>1121</v>
      </c>
      <c r="J12" s="34">
        <v>1705</v>
      </c>
      <c r="K12" s="34">
        <v>1947.0833745234881</v>
      </c>
      <c r="L12" s="2"/>
      <c r="M12" s="77">
        <v>3467</v>
      </c>
      <c r="N12" s="77">
        <v>1005</v>
      </c>
      <c r="O12" s="77">
        <v>1834</v>
      </c>
      <c r="P12" s="34">
        <v>1786.9264436390422</v>
      </c>
      <c r="Q12" s="27"/>
      <c r="R12" s="84">
        <v>3439</v>
      </c>
      <c r="S12" s="84">
        <v>1036</v>
      </c>
      <c r="T12" s="84">
        <v>1928</v>
      </c>
      <c r="U12" s="64">
        <v>1766.9559379001116</v>
      </c>
      <c r="V12" s="27"/>
      <c r="W12" s="34">
        <v>3336</v>
      </c>
      <c r="X12" s="34">
        <v>912</v>
      </c>
      <c r="Y12" s="34">
        <v>1835</v>
      </c>
      <c r="Z12" s="34">
        <v>1617.8945365570505</v>
      </c>
      <c r="AA12" s="27"/>
      <c r="AB12" s="34">
        <v>3061</v>
      </c>
      <c r="AC12" s="34">
        <v>823</v>
      </c>
      <c r="AD12" s="34">
        <v>1726</v>
      </c>
      <c r="AE12" s="34">
        <v>1435.3360570469431</v>
      </c>
      <c r="AG12" s="43">
        <v>2953</v>
      </c>
      <c r="AH12" s="43">
        <v>774</v>
      </c>
      <c r="AI12" s="43">
        <v>1403</v>
      </c>
      <c r="AJ12" s="43">
        <v>1339.3556792150368</v>
      </c>
      <c r="AL12" s="288">
        <v>2750</v>
      </c>
      <c r="AM12" s="288">
        <v>548</v>
      </c>
      <c r="AN12" s="288">
        <v>749</v>
      </c>
      <c r="AO12" s="43">
        <v>1005.955791978058</v>
      </c>
      <c r="AP12" s="43"/>
      <c r="AQ12" s="43">
        <v>1692</v>
      </c>
      <c r="AR12" s="43">
        <v>413</v>
      </c>
      <c r="AS12" s="43">
        <v>2238</v>
      </c>
      <c r="AT12" s="64">
        <v>993.1</v>
      </c>
      <c r="AU12" s="43"/>
      <c r="AV12" s="43">
        <v>1507</v>
      </c>
      <c r="AW12" s="43">
        <v>370</v>
      </c>
      <c r="AX12" s="43">
        <v>2965</v>
      </c>
      <c r="AY12" s="43">
        <v>949.16</v>
      </c>
      <c r="BA12" s="291">
        <f t="shared" si="1"/>
        <v>-10.933806146572104</v>
      </c>
      <c r="BB12" s="291">
        <f t="shared" si="2"/>
        <v>-10.411622276029057</v>
      </c>
      <c r="BC12" s="291">
        <f t="shared" si="3"/>
        <v>32.484361036639861</v>
      </c>
      <c r="BD12" s="291">
        <f t="shared" si="4"/>
        <v>-4.4245292518376855</v>
      </c>
    </row>
    <row r="13" spans="1:57" x14ac:dyDescent="0.25">
      <c r="A13" s="1"/>
      <c r="B13" s="1"/>
      <c r="C13" s="1"/>
      <c r="D13" s="1"/>
      <c r="E13" s="1"/>
      <c r="F13" s="6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08"/>
      <c r="BB13" s="308"/>
      <c r="BC13" s="308"/>
      <c r="BD13" s="308"/>
    </row>
    <row r="14" spans="1:57" ht="6" customHeight="1" x14ac:dyDescent="0.25"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7" x14ac:dyDescent="0.25">
      <c r="A15" s="50" t="s">
        <v>534</v>
      </c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7" ht="27.75" customHeight="1" x14ac:dyDescent="0.25">
      <c r="A16" s="685" t="s">
        <v>499</v>
      </c>
      <c r="B16" s="685"/>
      <c r="C16" s="685"/>
      <c r="D16" s="685"/>
      <c r="E16" s="685"/>
      <c r="F16" s="685"/>
      <c r="G16" s="685"/>
      <c r="H16" s="685"/>
      <c r="I16" s="685"/>
      <c r="J16" s="685"/>
      <c r="K16" s="685"/>
      <c r="AK16"/>
      <c r="AL16"/>
      <c r="AM16"/>
      <c r="AN16"/>
      <c r="AO16"/>
      <c r="AP16"/>
      <c r="AQ16"/>
      <c r="AR16"/>
      <c r="AS16"/>
      <c r="AT16"/>
      <c r="AU16"/>
    </row>
    <row r="17" spans="7:57" x14ac:dyDescent="0.25">
      <c r="AK17"/>
      <c r="AL17"/>
      <c r="AM17"/>
      <c r="AN17"/>
      <c r="AO17"/>
      <c r="AP17"/>
      <c r="AQ17"/>
      <c r="AR17"/>
      <c r="AS17"/>
      <c r="AT17"/>
      <c r="AU17"/>
    </row>
    <row r="18" spans="7:57" ht="21.75" customHeight="1" x14ac:dyDescent="0.25">
      <c r="AF18" s="121"/>
      <c r="AK18"/>
      <c r="AL18"/>
      <c r="AM18"/>
      <c r="AN18"/>
      <c r="AO18"/>
      <c r="AP18"/>
      <c r="AQ18"/>
      <c r="AR18"/>
      <c r="AS18"/>
      <c r="AT18"/>
      <c r="AU18"/>
    </row>
    <row r="19" spans="7:57" ht="21" customHeight="1" x14ac:dyDescent="0.25">
      <c r="AF19" s="121"/>
      <c r="AK19"/>
      <c r="AL19"/>
      <c r="AM19"/>
      <c r="AN19"/>
      <c r="AO19"/>
      <c r="AP19"/>
      <c r="AQ19"/>
      <c r="AR19"/>
      <c r="AS19"/>
      <c r="AT19"/>
      <c r="AU19"/>
    </row>
    <row r="20" spans="7:57" s="456" customFormat="1" ht="21" customHeight="1" x14ac:dyDescent="0.25">
      <c r="AQ20"/>
      <c r="AR20"/>
      <c r="AS20"/>
      <c r="AT20"/>
      <c r="AU20"/>
      <c r="BA20" s="304"/>
      <c r="BB20" s="304"/>
      <c r="BC20" s="304"/>
      <c r="BD20" s="304"/>
      <c r="BE20" s="304"/>
    </row>
    <row r="21" spans="7:57" x14ac:dyDescent="0.25">
      <c r="AF21" s="121"/>
      <c r="AK21"/>
      <c r="AL21"/>
      <c r="AM21"/>
      <c r="AN21"/>
      <c r="AO21"/>
      <c r="AP21"/>
      <c r="AQ21"/>
      <c r="AR21"/>
      <c r="AS21"/>
      <c r="AT21"/>
      <c r="AU21"/>
    </row>
    <row r="22" spans="7:57" x14ac:dyDescent="0.25">
      <c r="AF22" s="121"/>
      <c r="AK22"/>
      <c r="AL22"/>
      <c r="AM22"/>
      <c r="AN22"/>
      <c r="AO22"/>
      <c r="AP22"/>
      <c r="AQ22"/>
      <c r="AR22"/>
      <c r="AS22"/>
      <c r="AT22"/>
      <c r="AU22"/>
    </row>
    <row r="23" spans="7:57" x14ac:dyDescent="0.25">
      <c r="AF23" s="121"/>
      <c r="AK23"/>
      <c r="AL23"/>
      <c r="AM23"/>
      <c r="AN23"/>
      <c r="AO23"/>
      <c r="AP23"/>
      <c r="AQ23"/>
      <c r="AR23"/>
      <c r="AS23"/>
      <c r="AT23"/>
      <c r="AU23"/>
    </row>
    <row r="24" spans="7:57" x14ac:dyDescent="0.25">
      <c r="AF24" s="121"/>
      <c r="AK24"/>
      <c r="AL24"/>
      <c r="AM24"/>
      <c r="AN24"/>
      <c r="AO24"/>
      <c r="AP24"/>
      <c r="AQ24"/>
      <c r="AR24"/>
      <c r="AS24"/>
      <c r="AT24"/>
      <c r="AU24"/>
    </row>
    <row r="25" spans="7:57" x14ac:dyDescent="0.25">
      <c r="AF25" s="121"/>
      <c r="AK25"/>
      <c r="AL25"/>
      <c r="AM25"/>
      <c r="AN25"/>
      <c r="AO25"/>
      <c r="AP25"/>
      <c r="AQ25"/>
      <c r="AR25"/>
      <c r="AS25"/>
      <c r="AT25"/>
      <c r="AU25"/>
    </row>
    <row r="26" spans="7:57" x14ac:dyDescent="0.25">
      <c r="AF26" s="121"/>
      <c r="AK26"/>
      <c r="AL26"/>
      <c r="AM26"/>
      <c r="AN26"/>
      <c r="AO26"/>
      <c r="AP26"/>
      <c r="AQ26"/>
      <c r="AR26"/>
      <c r="AS26"/>
      <c r="AT26"/>
      <c r="AU26"/>
    </row>
    <row r="27" spans="7:57" x14ac:dyDescent="0.25">
      <c r="AK27"/>
      <c r="AL27"/>
      <c r="AM27"/>
      <c r="AN27"/>
      <c r="AO27"/>
      <c r="AP27"/>
      <c r="AQ27"/>
      <c r="AR27"/>
      <c r="AS27"/>
      <c r="AT27"/>
      <c r="AU27"/>
    </row>
    <row r="28" spans="7:57" x14ac:dyDescent="0.25">
      <c r="AK28"/>
      <c r="AL28"/>
      <c r="AM28"/>
      <c r="AN28"/>
      <c r="AO28"/>
      <c r="AP28"/>
      <c r="AQ28"/>
      <c r="AR28"/>
      <c r="AS28"/>
      <c r="AT28"/>
      <c r="AU28"/>
      <c r="AV28" s="518"/>
      <c r="AW28" s="518"/>
      <c r="AX28" s="518"/>
      <c r="AY28" s="518"/>
      <c r="AZ28" s="518"/>
    </row>
    <row r="29" spans="7:57" x14ac:dyDescent="0.25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7:57" x14ac:dyDescent="0.25">
      <c r="G30" s="521"/>
      <c r="AK30"/>
      <c r="AL30"/>
      <c r="AM30"/>
      <c r="AN30"/>
      <c r="AO30"/>
      <c r="AP30"/>
      <c r="AQ30" s="518"/>
      <c r="AR30" s="518"/>
      <c r="AS30" s="518"/>
      <c r="AT30" s="518"/>
      <c r="AU30" s="518"/>
      <c r="AV30"/>
      <c r="AW30"/>
      <c r="AX30"/>
      <c r="AY30"/>
      <c r="AZ30"/>
    </row>
    <row r="31" spans="7:57" ht="15" customHeight="1" x14ac:dyDescent="0.25">
      <c r="G31" s="521"/>
      <c r="AK31"/>
      <c r="AL31"/>
      <c r="AM31"/>
      <c r="AN31"/>
      <c r="AO31"/>
      <c r="AP31"/>
      <c r="AQ31" s="518"/>
      <c r="AR31" s="518"/>
      <c r="AS31" s="518"/>
      <c r="AT31" s="518"/>
      <c r="AU31" s="518"/>
      <c r="AV31"/>
      <c r="AW31"/>
      <c r="AX31"/>
      <c r="AY31"/>
      <c r="AZ31"/>
    </row>
    <row r="32" spans="7:57" x14ac:dyDescent="0.25">
      <c r="G32" s="521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</sheetData>
  <mergeCells count="12">
    <mergeCell ref="BA4:BD4"/>
    <mergeCell ref="AL4:AO4"/>
    <mergeCell ref="AQ4:AT4"/>
    <mergeCell ref="AV4:AY4"/>
    <mergeCell ref="AG4:AJ4"/>
    <mergeCell ref="A16:K16"/>
    <mergeCell ref="AB4:AE4"/>
    <mergeCell ref="C4:F4"/>
    <mergeCell ref="H4:K4"/>
    <mergeCell ref="M4:P4"/>
    <mergeCell ref="R4:U4"/>
    <mergeCell ref="W4:Z4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"/>
  <sheetViews>
    <sheetView zoomScale="112" zoomScaleNormal="112" workbookViewId="0"/>
  </sheetViews>
  <sheetFormatPr defaultColWidth="8.85546875" defaultRowHeight="15" x14ac:dyDescent="0.25"/>
  <cols>
    <col min="1" max="1" width="21.85546875" customWidth="1"/>
    <col min="2" max="2" width="0.85546875" customWidth="1"/>
    <col min="3" max="3" width="17.85546875" bestFit="1" customWidth="1"/>
    <col min="4" max="4" width="14.7109375" bestFit="1" customWidth="1"/>
    <col min="5" max="5" width="15.85546875" bestFit="1" customWidth="1"/>
    <col min="6" max="6" width="7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7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7" bestFit="1" customWidth="1"/>
    <col min="17" max="17" width="0.85546875" customWidth="1"/>
    <col min="18" max="18" width="18.140625" customWidth="1"/>
    <col min="19" max="19" width="14.7109375" bestFit="1" customWidth="1"/>
    <col min="20" max="20" width="15.85546875" bestFit="1" customWidth="1"/>
    <col min="21" max="21" width="7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7" bestFit="1" customWidth="1"/>
    <col min="27" max="27" width="0.85546875" customWidth="1"/>
    <col min="28" max="28" width="17.85546875" bestFit="1" customWidth="1"/>
    <col min="29" max="29" width="14.7109375" bestFit="1" customWidth="1"/>
    <col min="30" max="30" width="15.85546875" bestFit="1" customWidth="1"/>
    <col min="31" max="31" width="7" bestFit="1" customWidth="1"/>
    <col min="32" max="32" width="0.85546875" style="27" customWidth="1"/>
    <col min="33" max="33" width="17.85546875" style="129" bestFit="1" customWidth="1"/>
    <col min="34" max="34" width="14.7109375" style="129" bestFit="1" customWidth="1"/>
    <col min="35" max="35" width="15.85546875" style="129" bestFit="1" customWidth="1"/>
    <col min="36" max="36" width="6.5703125" style="129" bestFit="1" customWidth="1"/>
    <col min="37" max="37" width="0.85546875" style="129" customWidth="1"/>
    <col min="38" max="38" width="17.85546875" style="446" bestFit="1" customWidth="1"/>
    <col min="39" max="39" width="14.7109375" style="446" bestFit="1" customWidth="1"/>
    <col min="40" max="40" width="15.28515625" style="446" bestFit="1" customWidth="1"/>
    <col min="41" max="41" width="7" style="446" bestFit="1" customWidth="1"/>
    <col min="42" max="42" width="0.7109375" style="446" customWidth="1"/>
    <col min="43" max="43" width="10.7109375" style="456" customWidth="1"/>
    <col min="44" max="44" width="14.7109375" style="456" bestFit="1" customWidth="1"/>
    <col min="45" max="45" width="15.28515625" style="456" bestFit="1" customWidth="1"/>
    <col min="46" max="46" width="10.7109375" style="456" customWidth="1"/>
    <col min="47" max="47" width="0.7109375" style="456" customWidth="1"/>
    <col min="48" max="48" width="17.85546875" style="304" bestFit="1" customWidth="1"/>
    <col min="49" max="49" width="14.7109375" style="304" bestFit="1" customWidth="1"/>
    <col min="50" max="50" width="15.28515625" style="304" bestFit="1" customWidth="1"/>
    <col min="51" max="51" width="6.5703125" style="456" bestFit="1" customWidth="1"/>
    <col min="52" max="52" width="1.28515625" style="456" customWidth="1"/>
    <col min="53" max="53" width="17.85546875" style="304" bestFit="1" customWidth="1"/>
    <col min="54" max="54" width="14.7109375" style="304" bestFit="1" customWidth="1"/>
    <col min="55" max="55" width="15.85546875" style="304" bestFit="1" customWidth="1"/>
    <col min="56" max="56" width="6.5703125" style="304" bestFit="1" customWidth="1"/>
    <col min="57" max="57" width="0.85546875" style="129" customWidth="1"/>
  </cols>
  <sheetData>
    <row r="1" spans="1:57" s="27" customFormat="1" x14ac:dyDescent="0.25">
      <c r="A1" s="27" t="s">
        <v>593</v>
      </c>
      <c r="AG1" s="129"/>
      <c r="AH1" s="129"/>
      <c r="AI1" s="129"/>
      <c r="AJ1" s="129"/>
      <c r="AK1" s="129"/>
      <c r="AL1" s="446"/>
      <c r="AM1" s="446"/>
      <c r="AN1" s="446"/>
      <c r="AO1" s="446"/>
      <c r="AP1" s="446"/>
      <c r="AQ1" s="456"/>
      <c r="AR1" s="456"/>
      <c r="AS1" s="456"/>
      <c r="AT1" s="456"/>
      <c r="AU1" s="456"/>
      <c r="AV1" s="304"/>
      <c r="AW1" s="304"/>
      <c r="AX1" s="304"/>
      <c r="AY1" s="456"/>
      <c r="AZ1" s="456"/>
      <c r="BA1" s="304"/>
      <c r="BB1" s="304"/>
      <c r="BC1" s="304"/>
      <c r="BD1" s="304"/>
      <c r="BE1" s="129"/>
    </row>
    <row r="2" spans="1:57" s="27" customFormat="1" x14ac:dyDescent="0.25">
      <c r="A2" s="11" t="s">
        <v>351</v>
      </c>
      <c r="S2" s="408"/>
      <c r="T2" s="304"/>
      <c r="U2" s="304"/>
      <c r="V2" s="304"/>
      <c r="W2" s="304"/>
      <c r="X2" s="304"/>
      <c r="Y2" s="304"/>
      <c r="AG2" s="129"/>
      <c r="AH2" s="129"/>
      <c r="AI2" s="129"/>
      <c r="AJ2" s="129"/>
      <c r="AK2" s="129"/>
      <c r="AL2" s="446"/>
      <c r="AM2" s="446"/>
      <c r="AN2" s="446"/>
      <c r="AO2" s="446"/>
      <c r="AP2" s="446"/>
      <c r="AQ2" s="456"/>
      <c r="AR2" s="456"/>
      <c r="AS2" s="456"/>
      <c r="AT2"/>
      <c r="AU2"/>
      <c r="AV2" s="304"/>
      <c r="AW2" s="304"/>
      <c r="AX2" s="304"/>
      <c r="AY2"/>
      <c r="AZ2"/>
      <c r="BA2"/>
      <c r="BB2" s="304"/>
      <c r="BC2" s="304"/>
      <c r="BD2" s="304"/>
      <c r="BE2" s="129"/>
    </row>
    <row r="3" spans="1:57" s="27" customFormat="1" x14ac:dyDescent="0.25">
      <c r="A3" s="30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08"/>
      <c r="AW3" s="308"/>
      <c r="AX3" s="308"/>
      <c r="AY3" s="325"/>
      <c r="AZ3" s="325"/>
      <c r="BA3" s="308"/>
      <c r="BB3" s="308"/>
      <c r="BC3" s="308"/>
      <c r="BD3" s="308"/>
      <c r="BE3" s="1"/>
    </row>
    <row r="4" spans="1:57" s="27" customFormat="1" x14ac:dyDescent="0.25">
      <c r="A4" s="27" t="s">
        <v>51</v>
      </c>
      <c r="C4" s="681">
        <v>2013</v>
      </c>
      <c r="D4" s="681"/>
      <c r="E4" s="681"/>
      <c r="F4" s="681"/>
      <c r="H4" s="681">
        <v>2014</v>
      </c>
      <c r="I4" s="681"/>
      <c r="J4" s="681"/>
      <c r="K4" s="681"/>
      <c r="M4" s="681">
        <v>2015</v>
      </c>
      <c r="N4" s="681"/>
      <c r="O4" s="681"/>
      <c r="P4" s="681"/>
      <c r="R4" s="681">
        <v>2016</v>
      </c>
      <c r="S4" s="681"/>
      <c r="T4" s="681"/>
      <c r="U4" s="681"/>
      <c r="W4" s="681">
        <v>2017</v>
      </c>
      <c r="X4" s="681"/>
      <c r="Y4" s="681"/>
      <c r="Z4" s="681"/>
      <c r="AB4" s="681">
        <v>2018</v>
      </c>
      <c r="AC4" s="681"/>
      <c r="AD4" s="681"/>
      <c r="AE4" s="681"/>
      <c r="AG4" s="681">
        <v>2019</v>
      </c>
      <c r="AH4" s="681"/>
      <c r="AI4" s="681"/>
      <c r="AJ4" s="681"/>
      <c r="AK4" s="129"/>
      <c r="AL4" s="681">
        <v>2020</v>
      </c>
      <c r="AM4" s="681"/>
      <c r="AN4" s="681"/>
      <c r="AO4" s="681"/>
      <c r="AP4" s="446"/>
      <c r="AQ4" s="681">
        <v>2021</v>
      </c>
      <c r="AR4" s="681"/>
      <c r="AS4" s="681"/>
      <c r="AT4" s="681"/>
      <c r="AU4" s="456"/>
      <c r="AV4" s="681">
        <v>2022</v>
      </c>
      <c r="AW4" s="681"/>
      <c r="AX4" s="681"/>
      <c r="AY4" s="681"/>
      <c r="AZ4" s="487"/>
      <c r="BA4" s="695" t="s">
        <v>363</v>
      </c>
      <c r="BB4" s="695"/>
      <c r="BC4" s="695"/>
      <c r="BD4" s="695"/>
      <c r="BE4" s="129"/>
    </row>
    <row r="5" spans="1:57" s="27" customFormat="1" x14ac:dyDescent="0.25">
      <c r="A5" s="1"/>
      <c r="B5" s="1"/>
      <c r="C5" s="14" t="s">
        <v>47</v>
      </c>
      <c r="D5" s="14" t="s">
        <v>46</v>
      </c>
      <c r="E5" s="14" t="s">
        <v>73</v>
      </c>
      <c r="F5" s="1" t="s">
        <v>0</v>
      </c>
      <c r="G5" s="1"/>
      <c r="H5" s="14" t="s">
        <v>47</v>
      </c>
      <c r="I5" s="14" t="s">
        <v>46</v>
      </c>
      <c r="J5" s="14" t="s">
        <v>73</v>
      </c>
      <c r="K5" s="1" t="s">
        <v>0</v>
      </c>
      <c r="L5" s="1"/>
      <c r="M5" s="14" t="s">
        <v>47</v>
      </c>
      <c r="N5" s="14" t="s">
        <v>46</v>
      </c>
      <c r="O5" s="14" t="s">
        <v>73</v>
      </c>
      <c r="P5" s="1" t="s">
        <v>0</v>
      </c>
      <c r="Q5" s="1"/>
      <c r="R5" s="14" t="s">
        <v>47</v>
      </c>
      <c r="S5" s="14" t="s">
        <v>46</v>
      </c>
      <c r="T5" s="14" t="s">
        <v>73</v>
      </c>
      <c r="U5" s="1" t="s">
        <v>0</v>
      </c>
      <c r="V5" s="1"/>
      <c r="W5" s="14" t="s">
        <v>47</v>
      </c>
      <c r="X5" s="14" t="s">
        <v>46</v>
      </c>
      <c r="Y5" s="14" t="s">
        <v>73</v>
      </c>
      <c r="Z5" s="1" t="s">
        <v>0</v>
      </c>
      <c r="AA5" s="1"/>
      <c r="AB5" s="14" t="s">
        <v>47</v>
      </c>
      <c r="AC5" s="14" t="s">
        <v>46</v>
      </c>
      <c r="AD5" s="14" t="s">
        <v>73</v>
      </c>
      <c r="AE5" s="1" t="s">
        <v>0</v>
      </c>
      <c r="AF5" s="1"/>
      <c r="AG5" s="14" t="s">
        <v>47</v>
      </c>
      <c r="AH5" s="14" t="s">
        <v>46</v>
      </c>
      <c r="AI5" s="14" t="s">
        <v>73</v>
      </c>
      <c r="AJ5" s="1" t="s">
        <v>0</v>
      </c>
      <c r="AK5" s="1"/>
      <c r="AL5" s="308" t="s">
        <v>47</v>
      </c>
      <c r="AM5" s="308" t="s">
        <v>46</v>
      </c>
      <c r="AN5" s="308" t="s">
        <v>73</v>
      </c>
      <c r="AO5" s="325" t="s">
        <v>0</v>
      </c>
      <c r="AP5" s="325"/>
      <c r="AQ5" s="308" t="s">
        <v>47</v>
      </c>
      <c r="AR5" s="308" t="s">
        <v>46</v>
      </c>
      <c r="AS5" s="308" t="s">
        <v>73</v>
      </c>
      <c r="AT5" s="325" t="s">
        <v>0</v>
      </c>
      <c r="AU5" s="325"/>
      <c r="AV5" s="308" t="s">
        <v>47</v>
      </c>
      <c r="AW5" s="308" t="s">
        <v>46</v>
      </c>
      <c r="AX5" s="308" t="s">
        <v>73</v>
      </c>
      <c r="AY5" s="325" t="s">
        <v>0</v>
      </c>
      <c r="AZ5" s="325"/>
      <c r="BA5" s="308" t="s">
        <v>47</v>
      </c>
      <c r="BB5" s="308" t="s">
        <v>46</v>
      </c>
      <c r="BC5" s="308" t="s">
        <v>73</v>
      </c>
      <c r="BD5" s="308" t="s">
        <v>0</v>
      </c>
      <c r="BE5" s="1"/>
    </row>
    <row r="6" spans="1:57" s="249" customFormat="1" x14ac:dyDescent="0.25">
      <c r="A6" s="2"/>
      <c r="B6" s="2"/>
      <c r="C6" s="12"/>
      <c r="D6" s="12"/>
      <c r="E6" s="12"/>
      <c r="F6" s="2"/>
      <c r="G6" s="2"/>
      <c r="H6" s="12"/>
      <c r="I6" s="12"/>
      <c r="J6" s="12"/>
      <c r="K6" s="2"/>
      <c r="L6" s="2"/>
      <c r="M6" s="12"/>
      <c r="N6" s="12"/>
      <c r="O6" s="12"/>
      <c r="P6" s="2"/>
      <c r="Q6" s="2"/>
      <c r="R6" s="12"/>
      <c r="S6" s="12"/>
      <c r="T6" s="12"/>
      <c r="U6" s="2"/>
      <c r="V6" s="2"/>
      <c r="W6" s="12"/>
      <c r="X6" s="12"/>
      <c r="Y6" s="12"/>
      <c r="Z6" s="2"/>
      <c r="AA6" s="2"/>
      <c r="AB6" s="12"/>
      <c r="AC6" s="12"/>
      <c r="AD6" s="12"/>
      <c r="AE6" s="2"/>
      <c r="AF6" s="2"/>
      <c r="AG6" s="12"/>
      <c r="AH6" s="12"/>
      <c r="AI6" s="12"/>
      <c r="AJ6" s="2"/>
      <c r="AK6" s="2"/>
      <c r="AL6" s="390"/>
      <c r="AM6" s="390"/>
      <c r="AN6" s="390"/>
      <c r="AO6" s="326"/>
      <c r="AP6" s="326"/>
      <c r="AQ6" s="326"/>
      <c r="AR6" s="326"/>
      <c r="AS6" s="326"/>
      <c r="AT6" s="326"/>
      <c r="AU6" s="326"/>
      <c r="AV6" s="307"/>
      <c r="AW6" s="307"/>
      <c r="AX6" s="307"/>
      <c r="AY6" s="326"/>
      <c r="AZ6" s="326"/>
      <c r="BA6" s="307"/>
      <c r="BB6" s="307"/>
      <c r="BC6" s="307"/>
      <c r="BD6" s="307"/>
      <c r="BE6" s="2"/>
    </row>
    <row r="7" spans="1:57" s="304" customFormat="1" x14ac:dyDescent="0.25">
      <c r="A7" s="205" t="s">
        <v>21</v>
      </c>
      <c r="B7" s="32"/>
      <c r="C7" s="390">
        <v>3532</v>
      </c>
      <c r="D7" s="390">
        <v>775</v>
      </c>
      <c r="E7" s="390">
        <v>874</v>
      </c>
      <c r="F7" s="390">
        <v>1709.1760684153192</v>
      </c>
      <c r="G7" s="390"/>
      <c r="H7" s="390">
        <v>3207</v>
      </c>
      <c r="I7" s="390">
        <v>704</v>
      </c>
      <c r="J7" s="390">
        <v>638</v>
      </c>
      <c r="K7" s="390">
        <v>1546.2968617839231</v>
      </c>
      <c r="L7" s="390"/>
      <c r="M7" s="390">
        <v>3353</v>
      </c>
      <c r="N7" s="390">
        <v>604</v>
      </c>
      <c r="O7" s="390">
        <v>675</v>
      </c>
      <c r="P7" s="390">
        <v>1376.6901205085412</v>
      </c>
      <c r="Q7" s="390"/>
      <c r="R7" s="390">
        <v>3055</v>
      </c>
      <c r="S7" s="390">
        <v>563</v>
      </c>
      <c r="T7" s="390">
        <v>947</v>
      </c>
      <c r="U7" s="390">
        <v>1233</v>
      </c>
      <c r="V7" s="390"/>
      <c r="W7" s="390">
        <v>2801</v>
      </c>
      <c r="X7" s="390">
        <v>502</v>
      </c>
      <c r="Y7" s="390">
        <v>840</v>
      </c>
      <c r="Z7" s="390">
        <v>1069.7154081508811</v>
      </c>
      <c r="AA7" s="390"/>
      <c r="AB7" s="390">
        <v>2535</v>
      </c>
      <c r="AC7" s="390">
        <v>510</v>
      </c>
      <c r="AD7" s="390">
        <v>975</v>
      </c>
      <c r="AE7" s="390">
        <v>945.03766100350185</v>
      </c>
      <c r="AF7" s="390"/>
      <c r="AG7" s="390">
        <v>2695</v>
      </c>
      <c r="AH7" s="390">
        <v>434</v>
      </c>
      <c r="AI7" s="390">
        <v>729</v>
      </c>
      <c r="AJ7" s="63">
        <v>862.6504614394571</v>
      </c>
      <c r="AK7" s="390"/>
      <c r="AL7" s="390">
        <v>2845</v>
      </c>
      <c r="AM7" s="390">
        <v>352</v>
      </c>
      <c r="AN7" s="390">
        <v>604</v>
      </c>
      <c r="AO7" s="390">
        <v>728</v>
      </c>
      <c r="AP7" s="390"/>
      <c r="AQ7" s="548">
        <v>1378</v>
      </c>
      <c r="AR7" s="548">
        <v>244</v>
      </c>
      <c r="AS7" s="548">
        <v>2360</v>
      </c>
      <c r="AT7" s="390">
        <v>689.23</v>
      </c>
      <c r="AU7" s="390"/>
      <c r="AV7" s="580">
        <v>971</v>
      </c>
      <c r="AW7" s="580">
        <v>214</v>
      </c>
      <c r="AX7" s="580">
        <v>2257</v>
      </c>
      <c r="AY7" s="390">
        <v>524.12</v>
      </c>
      <c r="AZ7" s="390"/>
      <c r="BA7" s="286">
        <f>(AV7-AQ7)/AQ7*100</f>
        <v>-29.535558780841797</v>
      </c>
      <c r="BB7" s="286">
        <f t="shared" ref="BB7:BD7" si="0">(AW7-AR7)/AR7*100</f>
        <v>-12.295081967213115</v>
      </c>
      <c r="BC7" s="286">
        <f t="shared" si="0"/>
        <v>-4.3644067796610164</v>
      </c>
      <c r="BD7" s="286">
        <f t="shared" si="0"/>
        <v>-23.95571870057891</v>
      </c>
      <c r="BE7" s="390"/>
    </row>
    <row r="8" spans="1:57" s="304" customFormat="1" x14ac:dyDescent="0.25">
      <c r="A8" s="205" t="s">
        <v>22</v>
      </c>
      <c r="B8" s="32"/>
      <c r="C8" s="390">
        <v>3775</v>
      </c>
      <c r="D8" s="390">
        <v>719</v>
      </c>
      <c r="E8" s="390">
        <v>1010</v>
      </c>
      <c r="F8" s="390">
        <v>1823.8697293668524</v>
      </c>
      <c r="G8" s="390"/>
      <c r="H8" s="390">
        <v>3087</v>
      </c>
      <c r="I8" s="390">
        <v>796</v>
      </c>
      <c r="J8" s="390">
        <v>913</v>
      </c>
      <c r="K8" s="390">
        <v>1593.747379709532</v>
      </c>
      <c r="L8" s="390"/>
      <c r="M8" s="390">
        <v>3033</v>
      </c>
      <c r="N8" s="390">
        <v>668</v>
      </c>
      <c r="O8" s="390">
        <v>897</v>
      </c>
      <c r="P8" s="390">
        <v>1332.5767121232109</v>
      </c>
      <c r="Q8" s="390"/>
      <c r="R8" s="390">
        <v>3056</v>
      </c>
      <c r="S8" s="390">
        <v>579</v>
      </c>
      <c r="T8" s="390">
        <v>1275</v>
      </c>
      <c r="U8" s="390">
        <v>1233</v>
      </c>
      <c r="V8" s="390"/>
      <c r="W8" s="390">
        <v>2957</v>
      </c>
      <c r="X8" s="390">
        <v>533</v>
      </c>
      <c r="Y8" s="390">
        <v>1681</v>
      </c>
      <c r="Z8" s="390">
        <v>1083.1735537654552</v>
      </c>
      <c r="AA8" s="390"/>
      <c r="AB8" s="390">
        <v>2906</v>
      </c>
      <c r="AC8" s="390">
        <v>455</v>
      </c>
      <c r="AD8" s="390">
        <v>962</v>
      </c>
      <c r="AE8" s="390">
        <v>966.18828819068244</v>
      </c>
      <c r="AF8" s="390"/>
      <c r="AG8" s="390">
        <v>2508</v>
      </c>
      <c r="AH8" s="390">
        <v>418</v>
      </c>
      <c r="AI8" s="390">
        <v>1242</v>
      </c>
      <c r="AJ8" s="63">
        <v>826.9012485811578</v>
      </c>
      <c r="AK8" s="390"/>
      <c r="AL8" s="390">
        <v>2082</v>
      </c>
      <c r="AM8" s="390">
        <v>352</v>
      </c>
      <c r="AN8" s="390">
        <v>1104</v>
      </c>
      <c r="AO8" s="390">
        <v>596</v>
      </c>
      <c r="AP8" s="390"/>
      <c r="AQ8" s="549">
        <v>1394</v>
      </c>
      <c r="AR8" s="549">
        <v>284</v>
      </c>
      <c r="AS8" s="549">
        <v>2017</v>
      </c>
      <c r="AT8" s="390">
        <v>728.5</v>
      </c>
      <c r="AU8" s="390"/>
      <c r="AV8" s="581">
        <v>1244</v>
      </c>
      <c r="AW8" s="581">
        <v>176</v>
      </c>
      <c r="AX8" s="581">
        <v>3021</v>
      </c>
      <c r="AY8" s="390">
        <v>674.87</v>
      </c>
      <c r="AZ8" s="390"/>
      <c r="BA8" s="286">
        <f t="shared" ref="BA8:BA12" si="1">(AV8-AQ8)/AQ8*100</f>
        <v>-10.760401721664275</v>
      </c>
      <c r="BB8" s="286">
        <f t="shared" ref="BB8:BB12" si="2">(AW8-AR8)/AR8*100</f>
        <v>-38.028169014084504</v>
      </c>
      <c r="BC8" s="286">
        <f t="shared" ref="BC8:BC12" si="3">(AX8-AS8)/AS8*100</f>
        <v>49.77689638076351</v>
      </c>
      <c r="BD8" s="286">
        <f t="shared" ref="BD8:BD12" si="4">(AY8-AT8)/AT8*100</f>
        <v>-7.3617021276595738</v>
      </c>
      <c r="BE8" s="390"/>
    </row>
    <row r="9" spans="1:57" s="304" customFormat="1" x14ac:dyDescent="0.25">
      <c r="A9" s="205" t="s">
        <v>23</v>
      </c>
      <c r="B9" s="32"/>
      <c r="C9" s="390">
        <v>3376</v>
      </c>
      <c r="D9" s="390">
        <v>907</v>
      </c>
      <c r="E9" s="390">
        <v>873</v>
      </c>
      <c r="F9" s="390">
        <v>1970.1395349737506</v>
      </c>
      <c r="G9" s="390"/>
      <c r="H9" s="390">
        <v>2797</v>
      </c>
      <c r="I9" s="390">
        <v>795</v>
      </c>
      <c r="J9" s="390">
        <v>885</v>
      </c>
      <c r="K9" s="390">
        <v>1581.3610938476756</v>
      </c>
      <c r="L9" s="390"/>
      <c r="M9" s="390">
        <v>2957</v>
      </c>
      <c r="N9" s="390">
        <v>721</v>
      </c>
      <c r="O9" s="390">
        <v>887</v>
      </c>
      <c r="P9" s="390">
        <v>1527.1160179317981</v>
      </c>
      <c r="Q9" s="390"/>
      <c r="R9" s="390">
        <v>3130</v>
      </c>
      <c r="S9" s="390">
        <v>685</v>
      </c>
      <c r="T9" s="390">
        <v>944</v>
      </c>
      <c r="U9" s="390">
        <v>1535</v>
      </c>
      <c r="V9" s="390"/>
      <c r="W9" s="390">
        <v>2933</v>
      </c>
      <c r="X9" s="390">
        <v>633</v>
      </c>
      <c r="Y9" s="390">
        <v>810</v>
      </c>
      <c r="Z9" s="390">
        <v>1395.8598961754537</v>
      </c>
      <c r="AA9" s="390"/>
      <c r="AB9" s="390">
        <v>2735</v>
      </c>
      <c r="AC9" s="390">
        <v>572</v>
      </c>
      <c r="AD9" s="390">
        <v>925</v>
      </c>
      <c r="AE9" s="390">
        <v>1232.9772865396963</v>
      </c>
      <c r="AF9" s="390"/>
      <c r="AG9" s="390">
        <v>2369</v>
      </c>
      <c r="AH9" s="390">
        <v>517</v>
      </c>
      <c r="AI9" s="390">
        <v>1515</v>
      </c>
      <c r="AJ9" s="63">
        <v>1051.9904228168496</v>
      </c>
      <c r="AK9" s="390"/>
      <c r="AL9" s="390">
        <v>2561</v>
      </c>
      <c r="AM9" s="390">
        <v>398</v>
      </c>
      <c r="AN9" s="390">
        <v>893</v>
      </c>
      <c r="AO9" s="390">
        <v>892</v>
      </c>
      <c r="AP9" s="390"/>
      <c r="AQ9" s="548">
        <v>1658</v>
      </c>
      <c r="AR9" s="548">
        <v>275</v>
      </c>
      <c r="AS9" s="548">
        <v>1989</v>
      </c>
      <c r="AT9" s="390">
        <v>894.86</v>
      </c>
      <c r="AU9" s="390"/>
      <c r="AV9" s="580">
        <v>1411</v>
      </c>
      <c r="AW9" s="580">
        <v>218</v>
      </c>
      <c r="AX9" s="580">
        <v>2771</v>
      </c>
      <c r="AY9" s="390">
        <v>802.59</v>
      </c>
      <c r="AZ9" s="390"/>
      <c r="BA9" s="286">
        <f t="shared" si="1"/>
        <v>-14.897466827503017</v>
      </c>
      <c r="BB9" s="286">
        <f t="shared" si="2"/>
        <v>-20.727272727272727</v>
      </c>
      <c r="BC9" s="286">
        <f t="shared" si="3"/>
        <v>39.316239316239319</v>
      </c>
      <c r="BD9" s="286">
        <f t="shared" si="4"/>
        <v>-10.311110117783786</v>
      </c>
      <c r="BE9" s="390"/>
    </row>
    <row r="10" spans="1:57" s="304" customFormat="1" x14ac:dyDescent="0.25">
      <c r="A10" s="205" t="s">
        <v>24</v>
      </c>
      <c r="B10" s="32"/>
      <c r="C10" s="390">
        <v>3122</v>
      </c>
      <c r="D10" s="390">
        <v>908</v>
      </c>
      <c r="E10" s="390">
        <v>809</v>
      </c>
      <c r="F10" s="390">
        <v>1626.4917965283612</v>
      </c>
      <c r="G10" s="390"/>
      <c r="H10" s="390">
        <v>2539</v>
      </c>
      <c r="I10" s="390">
        <v>794</v>
      </c>
      <c r="J10" s="390">
        <v>886</v>
      </c>
      <c r="K10" s="390">
        <v>1343.8959868370566</v>
      </c>
      <c r="L10" s="390"/>
      <c r="M10" s="390">
        <v>2556</v>
      </c>
      <c r="N10" s="390">
        <v>680</v>
      </c>
      <c r="O10" s="390">
        <v>928</v>
      </c>
      <c r="P10" s="390">
        <v>1234.8576398379007</v>
      </c>
      <c r="Q10" s="390"/>
      <c r="R10" s="390">
        <v>2697</v>
      </c>
      <c r="S10" s="390">
        <v>660</v>
      </c>
      <c r="T10" s="390">
        <v>819</v>
      </c>
      <c r="U10" s="390">
        <v>1230</v>
      </c>
      <c r="V10" s="390"/>
      <c r="W10" s="390">
        <v>2614</v>
      </c>
      <c r="X10" s="390">
        <v>595</v>
      </c>
      <c r="Y10" s="390">
        <v>834</v>
      </c>
      <c r="Z10" s="390">
        <v>1140.381617164096</v>
      </c>
      <c r="AA10" s="390"/>
      <c r="AB10" s="390">
        <v>2521</v>
      </c>
      <c r="AC10" s="390">
        <v>577</v>
      </c>
      <c r="AD10" s="390">
        <v>925</v>
      </c>
      <c r="AE10" s="390">
        <v>1132.7951140460343</v>
      </c>
      <c r="AF10" s="390"/>
      <c r="AG10" s="390">
        <v>2603</v>
      </c>
      <c r="AH10" s="390">
        <v>615</v>
      </c>
      <c r="AI10" s="390">
        <v>854</v>
      </c>
      <c r="AJ10" s="63">
        <v>1199.7476448139462</v>
      </c>
      <c r="AK10" s="390"/>
      <c r="AL10" s="390">
        <v>2542</v>
      </c>
      <c r="AM10" s="390">
        <v>476</v>
      </c>
      <c r="AN10" s="390">
        <v>831</v>
      </c>
      <c r="AO10" s="390">
        <v>1001</v>
      </c>
      <c r="AP10" s="390"/>
      <c r="AQ10" s="548">
        <v>1551</v>
      </c>
      <c r="AR10" s="548">
        <v>291</v>
      </c>
      <c r="AS10" s="548">
        <v>2081</v>
      </c>
      <c r="AT10" s="390">
        <v>914.31</v>
      </c>
      <c r="AU10" s="390"/>
      <c r="AV10" s="580">
        <v>1521</v>
      </c>
      <c r="AW10" s="580">
        <v>232</v>
      </c>
      <c r="AX10" s="580">
        <v>2779</v>
      </c>
      <c r="AY10" s="390">
        <v>918.44</v>
      </c>
      <c r="AZ10" s="390"/>
      <c r="BA10" s="286">
        <f t="shared" si="1"/>
        <v>-1.9342359767891684</v>
      </c>
      <c r="BB10" s="286">
        <f t="shared" si="2"/>
        <v>-20.274914089347078</v>
      </c>
      <c r="BC10" s="286">
        <f t="shared" si="3"/>
        <v>33.541566554541085</v>
      </c>
      <c r="BD10" s="286">
        <f t="shared" si="4"/>
        <v>0.45170675153942419</v>
      </c>
      <c r="BE10" s="390"/>
    </row>
    <row r="11" spans="1:57" s="304" customFormat="1" x14ac:dyDescent="0.25">
      <c r="A11" s="205" t="s">
        <v>25</v>
      </c>
      <c r="B11" s="32"/>
      <c r="C11" s="390">
        <v>2604</v>
      </c>
      <c r="D11" s="390">
        <v>682</v>
      </c>
      <c r="E11" s="390">
        <v>723</v>
      </c>
      <c r="F11" s="390">
        <v>1204.7382788230948</v>
      </c>
      <c r="G11" s="390"/>
      <c r="H11" s="390">
        <v>2140</v>
      </c>
      <c r="I11" s="390">
        <v>599</v>
      </c>
      <c r="J11" s="390">
        <v>779</v>
      </c>
      <c r="K11" s="390">
        <v>992.41829229447137</v>
      </c>
      <c r="L11" s="390"/>
      <c r="M11" s="390">
        <v>2305</v>
      </c>
      <c r="N11" s="390">
        <v>528</v>
      </c>
      <c r="O11" s="390">
        <v>860</v>
      </c>
      <c r="P11" s="390">
        <v>933.7831069474837</v>
      </c>
      <c r="R11" s="390">
        <v>2126</v>
      </c>
      <c r="S11" s="402" t="s">
        <v>335</v>
      </c>
      <c r="T11" s="390">
        <v>1113</v>
      </c>
      <c r="U11" s="390">
        <v>1425</v>
      </c>
      <c r="V11" s="390"/>
      <c r="W11" s="390">
        <v>1957</v>
      </c>
      <c r="X11" s="390">
        <v>427</v>
      </c>
      <c r="Y11" s="390">
        <v>823</v>
      </c>
      <c r="Z11" s="390">
        <v>794.90092816500714</v>
      </c>
      <c r="AA11" s="390"/>
      <c r="AB11" s="390">
        <v>2051</v>
      </c>
      <c r="AC11" s="390">
        <v>404</v>
      </c>
      <c r="AD11" s="390">
        <v>757</v>
      </c>
      <c r="AE11" s="390">
        <v>742.3533873222774</v>
      </c>
      <c r="AF11" s="390"/>
      <c r="AG11" s="390">
        <v>2430</v>
      </c>
      <c r="AH11" s="390">
        <v>375</v>
      </c>
      <c r="AI11" s="390">
        <v>942</v>
      </c>
      <c r="AJ11" s="63">
        <v>735.96668473707564</v>
      </c>
      <c r="AK11" s="390"/>
      <c r="AL11" s="390">
        <v>1996</v>
      </c>
      <c r="AM11" s="390">
        <v>260</v>
      </c>
      <c r="AN11" s="390">
        <v>587</v>
      </c>
      <c r="AO11" s="390">
        <v>521</v>
      </c>
      <c r="AP11" s="390"/>
      <c r="AQ11" s="548">
        <v>1097</v>
      </c>
      <c r="AR11" s="548">
        <v>176</v>
      </c>
      <c r="AS11" s="548">
        <v>1389</v>
      </c>
      <c r="AT11" s="390">
        <v>529.76</v>
      </c>
      <c r="AU11" s="390"/>
      <c r="AV11" s="580">
        <v>758</v>
      </c>
      <c r="AW11" s="580">
        <v>145</v>
      </c>
      <c r="AX11" s="580">
        <v>1913</v>
      </c>
      <c r="AY11" s="390">
        <v>419.45</v>
      </c>
      <c r="AZ11" s="390"/>
      <c r="BA11" s="286">
        <f t="shared" si="1"/>
        <v>-30.902461257976299</v>
      </c>
      <c r="BB11" s="286">
        <f t="shared" si="2"/>
        <v>-17.613636363636363</v>
      </c>
      <c r="BC11" s="286">
        <f t="shared" si="3"/>
        <v>37.724982001439884</v>
      </c>
      <c r="BD11" s="286">
        <f t="shared" si="4"/>
        <v>-20.822636665659921</v>
      </c>
      <c r="BE11" s="390"/>
    </row>
    <row r="12" spans="1:57" s="77" customFormat="1" x14ac:dyDescent="0.25">
      <c r="A12" s="279" t="s">
        <v>1</v>
      </c>
      <c r="C12" s="77">
        <v>3289</v>
      </c>
      <c r="D12" s="77">
        <v>832</v>
      </c>
      <c r="E12" s="77">
        <v>825</v>
      </c>
      <c r="F12" s="77">
        <v>1687.7487780681402</v>
      </c>
      <c r="H12" s="77">
        <v>2765</v>
      </c>
      <c r="I12" s="77">
        <v>752</v>
      </c>
      <c r="J12" s="77">
        <v>811</v>
      </c>
      <c r="K12" s="77">
        <v>1420.5328621752708</v>
      </c>
      <c r="L12" s="390"/>
      <c r="M12" s="77">
        <v>2840</v>
      </c>
      <c r="N12" s="77">
        <v>653</v>
      </c>
      <c r="O12" s="77">
        <v>836</v>
      </c>
      <c r="P12" s="77">
        <v>1302.3080138929192</v>
      </c>
      <c r="R12" s="77">
        <v>2865</v>
      </c>
      <c r="S12" s="77">
        <v>709</v>
      </c>
      <c r="T12" s="77">
        <v>945</v>
      </c>
      <c r="U12" s="77">
        <v>1322</v>
      </c>
      <c r="V12" s="390"/>
      <c r="W12" s="77">
        <v>2695</v>
      </c>
      <c r="X12" s="77">
        <v>556</v>
      </c>
      <c r="Y12" s="77">
        <v>866</v>
      </c>
      <c r="Z12" s="77">
        <v>1135.3785941966653</v>
      </c>
      <c r="AA12" s="390"/>
      <c r="AB12" s="77">
        <v>2567</v>
      </c>
      <c r="AC12" s="77">
        <v>527</v>
      </c>
      <c r="AD12" s="77">
        <v>915</v>
      </c>
      <c r="AE12" s="77">
        <v>1055.2392959410583</v>
      </c>
      <c r="AG12" s="77">
        <v>2537</v>
      </c>
      <c r="AH12" s="77">
        <v>505</v>
      </c>
      <c r="AI12" s="77">
        <v>949</v>
      </c>
      <c r="AJ12" s="64">
        <v>1010.1605073957045</v>
      </c>
      <c r="AL12" s="77">
        <v>2510</v>
      </c>
      <c r="AM12" s="77">
        <v>390</v>
      </c>
      <c r="AN12" s="77">
        <v>746</v>
      </c>
      <c r="AO12" s="77">
        <v>818</v>
      </c>
      <c r="AQ12" s="550">
        <v>1474</v>
      </c>
      <c r="AR12" s="550">
        <v>261</v>
      </c>
      <c r="AS12" s="550">
        <v>2048</v>
      </c>
      <c r="AT12" s="77">
        <v>790.27</v>
      </c>
      <c r="AV12" s="582">
        <v>1240</v>
      </c>
      <c r="AW12" s="582">
        <v>209</v>
      </c>
      <c r="AX12" s="582">
        <v>2622</v>
      </c>
      <c r="AY12" s="77">
        <v>698.45</v>
      </c>
      <c r="BA12" s="286">
        <f t="shared" si="1"/>
        <v>-15.875169606512889</v>
      </c>
      <c r="BB12" s="286">
        <f t="shared" si="2"/>
        <v>-19.923371647509576</v>
      </c>
      <c r="BC12" s="286">
        <f t="shared" si="3"/>
        <v>28.02734375</v>
      </c>
      <c r="BD12" s="286">
        <f t="shared" si="4"/>
        <v>-11.618813823123734</v>
      </c>
    </row>
    <row r="13" spans="1:57" s="304" customFormat="1" x14ac:dyDescent="0.25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</row>
    <row r="14" spans="1:57" ht="6" customHeight="1" x14ac:dyDescent="0.25"/>
    <row r="15" spans="1:57" x14ac:dyDescent="0.25">
      <c r="A15" s="50" t="s">
        <v>534</v>
      </c>
    </row>
    <row r="16" spans="1:57" ht="15" customHeight="1" x14ac:dyDescent="0.25">
      <c r="A16" s="685" t="s">
        <v>499</v>
      </c>
      <c r="B16" s="685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</row>
  </sheetData>
  <mergeCells count="12">
    <mergeCell ref="A16:P16"/>
    <mergeCell ref="AB4:AE4"/>
    <mergeCell ref="AG4:AJ4"/>
    <mergeCell ref="BA4:BD4"/>
    <mergeCell ref="AL4:AO4"/>
    <mergeCell ref="AQ4:AT4"/>
    <mergeCell ref="AV4:AY4"/>
    <mergeCell ref="C4:F4"/>
    <mergeCell ref="H4:K4"/>
    <mergeCell ref="M4:P4"/>
    <mergeCell ref="R4:U4"/>
    <mergeCell ref="W4:Z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8"/>
  <sheetViews>
    <sheetView zoomScaleNormal="100" workbookViewId="0"/>
  </sheetViews>
  <sheetFormatPr defaultColWidth="8.85546875" defaultRowHeight="15" x14ac:dyDescent="0.25"/>
  <cols>
    <col min="1" max="1" width="22.140625" customWidth="1"/>
    <col min="2" max="2" width="0.85546875" customWidth="1"/>
    <col min="3" max="3" width="17.85546875" bestFit="1" customWidth="1"/>
    <col min="4" max="4" width="14.7109375" bestFit="1" customWidth="1"/>
    <col min="5" max="5" width="15.85546875" bestFit="1" customWidth="1"/>
    <col min="6" max="6" width="7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7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7" bestFit="1" customWidth="1"/>
    <col min="17" max="17" width="0.85546875" customWidth="1"/>
    <col min="18" max="18" width="17.85546875" bestFit="1" customWidth="1"/>
    <col min="19" max="19" width="14.7109375" bestFit="1" customWidth="1"/>
    <col min="20" max="20" width="15.85546875" bestFit="1" customWidth="1"/>
    <col min="21" max="21" width="7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7" bestFit="1" customWidth="1"/>
    <col min="27" max="27" width="0.85546875" customWidth="1"/>
    <col min="28" max="28" width="17.85546875" customWidth="1"/>
    <col min="29" max="29" width="15.7109375" customWidth="1"/>
    <col min="30" max="30" width="16.140625" customWidth="1"/>
    <col min="32" max="32" width="0.85546875" style="27" customWidth="1"/>
    <col min="33" max="33" width="17.85546875" style="129" bestFit="1" customWidth="1"/>
    <col min="34" max="34" width="14.7109375" style="129" bestFit="1" customWidth="1"/>
    <col min="35" max="35" width="15.85546875" style="129" bestFit="1" customWidth="1"/>
    <col min="36" max="36" width="11.28515625" style="129" customWidth="1"/>
    <col min="37" max="37" width="0.85546875" style="129" customWidth="1"/>
    <col min="38" max="39" width="13.85546875" style="447" customWidth="1"/>
    <col min="40" max="40" width="16" style="447" customWidth="1"/>
    <col min="41" max="41" width="13.85546875" style="304" customWidth="1"/>
    <col min="42" max="42" width="0.85546875" style="304" customWidth="1"/>
    <col min="43" max="43" width="17.85546875" style="304" bestFit="1" customWidth="1"/>
    <col min="44" max="44" width="14.7109375" style="304" bestFit="1" customWidth="1"/>
    <col min="45" max="45" width="15.28515625" style="304" bestFit="1" customWidth="1"/>
    <col min="46" max="46" width="7" style="304" bestFit="1" customWidth="1"/>
    <col min="47" max="47" width="0.85546875" style="304" customWidth="1"/>
    <col min="48" max="48" width="17.85546875" style="304" customWidth="1"/>
    <col min="49" max="49" width="14.7109375" style="304" customWidth="1"/>
    <col min="50" max="50" width="15.28515625" style="456" customWidth="1"/>
    <col min="51" max="51" width="7" style="456" customWidth="1"/>
    <col min="52" max="52" width="0.7109375" style="456" customWidth="1"/>
    <col min="53" max="53" width="17.85546875" style="304" hidden="1" customWidth="1"/>
    <col min="54" max="54" width="14.7109375" style="304" hidden="1" customWidth="1"/>
    <col min="55" max="55" width="15.85546875" style="304" hidden="1" customWidth="1"/>
    <col min="56" max="56" width="6.5703125" style="304" hidden="1" customWidth="1"/>
    <col min="57" max="57" width="0.85546875" style="304" hidden="1" customWidth="1"/>
    <col min="58" max="58" width="0" style="304" hidden="1" customWidth="1"/>
    <col min="59" max="59" width="17.85546875" bestFit="1" customWidth="1"/>
    <col min="60" max="60" width="14.7109375" bestFit="1" customWidth="1"/>
    <col min="61" max="61" width="15.28515625" bestFit="1" customWidth="1"/>
    <col min="62" max="62" width="6.5703125" bestFit="1" customWidth="1"/>
  </cols>
  <sheetData>
    <row r="1" spans="1:62" x14ac:dyDescent="0.25">
      <c r="A1" s="27" t="s">
        <v>594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62" x14ac:dyDescent="0.25">
      <c r="A2" s="11" t="s">
        <v>351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X2"/>
      <c r="AY2"/>
      <c r="AZ2"/>
      <c r="BA2"/>
    </row>
    <row r="3" spans="1:62" x14ac:dyDescent="0.25">
      <c r="A3" s="3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25"/>
      <c r="AM3" s="325"/>
      <c r="AN3" s="325"/>
      <c r="AO3" s="308"/>
      <c r="AP3" s="308"/>
      <c r="AQ3" s="308"/>
      <c r="AR3" s="308"/>
      <c r="AS3" s="308"/>
      <c r="AT3" s="308"/>
      <c r="AU3" s="308"/>
      <c r="AV3" s="308"/>
      <c r="AW3" s="308"/>
      <c r="AX3" s="325"/>
      <c r="AY3" s="325"/>
      <c r="AZ3" s="325"/>
      <c r="BA3" s="308"/>
      <c r="BB3" s="308"/>
      <c r="BC3" s="308"/>
      <c r="BD3" s="308"/>
      <c r="BE3" s="308"/>
      <c r="BG3" s="325"/>
      <c r="BH3" s="325"/>
      <c r="BI3" s="325"/>
      <c r="BJ3" s="325"/>
    </row>
    <row r="4" spans="1:62" x14ac:dyDescent="0.25">
      <c r="A4" s="696" t="s">
        <v>51</v>
      </c>
      <c r="B4" s="27"/>
      <c r="C4" s="681">
        <v>2013</v>
      </c>
      <c r="D4" s="681"/>
      <c r="E4" s="681"/>
      <c r="F4" s="681"/>
      <c r="G4" s="27"/>
      <c r="H4" s="681">
        <v>2014</v>
      </c>
      <c r="I4" s="681"/>
      <c r="J4" s="681"/>
      <c r="K4" s="681"/>
      <c r="L4" s="27"/>
      <c r="M4" s="681">
        <v>2015</v>
      </c>
      <c r="N4" s="681"/>
      <c r="O4" s="681"/>
      <c r="P4" s="681"/>
      <c r="Q4" s="27"/>
      <c r="R4" s="681">
        <v>2016</v>
      </c>
      <c r="S4" s="681"/>
      <c r="T4" s="681"/>
      <c r="U4" s="681"/>
      <c r="V4" s="27"/>
      <c r="W4" s="681">
        <v>2017</v>
      </c>
      <c r="X4" s="681"/>
      <c r="Y4" s="681"/>
      <c r="Z4" s="681"/>
      <c r="AA4" s="27"/>
      <c r="AB4" s="681">
        <v>2018</v>
      </c>
      <c r="AC4" s="681"/>
      <c r="AD4" s="681"/>
      <c r="AE4" s="681"/>
      <c r="AG4" s="681">
        <v>2019</v>
      </c>
      <c r="AH4" s="681"/>
      <c r="AI4" s="681"/>
      <c r="AJ4" s="681"/>
      <c r="AL4" s="681">
        <v>2020</v>
      </c>
      <c r="AM4" s="681"/>
      <c r="AN4" s="681"/>
      <c r="AO4" s="681"/>
      <c r="AP4" s="529"/>
      <c r="AQ4" s="698">
        <v>2021</v>
      </c>
      <c r="AR4" s="698"/>
      <c r="AS4" s="698"/>
      <c r="AT4" s="698"/>
      <c r="AU4" s="529"/>
      <c r="AV4" s="681">
        <v>2022</v>
      </c>
      <c r="AW4" s="681"/>
      <c r="AX4" s="681"/>
      <c r="AY4" s="681"/>
      <c r="AZ4" s="487"/>
      <c r="BA4" s="750" t="s">
        <v>363</v>
      </c>
      <c r="BB4" s="750"/>
      <c r="BC4" s="750"/>
      <c r="BD4" s="750"/>
      <c r="BG4" s="695" t="s">
        <v>363</v>
      </c>
      <c r="BH4" s="695"/>
      <c r="BI4" s="695"/>
      <c r="BJ4" s="695"/>
    </row>
    <row r="5" spans="1:62" x14ac:dyDescent="0.25">
      <c r="A5" s="697"/>
      <c r="B5" s="1"/>
      <c r="C5" s="14" t="s">
        <v>47</v>
      </c>
      <c r="D5" s="14" t="s">
        <v>46</v>
      </c>
      <c r="E5" s="14" t="s">
        <v>73</v>
      </c>
      <c r="F5" s="1" t="s">
        <v>0</v>
      </c>
      <c r="G5" s="1"/>
      <c r="H5" s="14" t="s">
        <v>47</v>
      </c>
      <c r="I5" s="14" t="s">
        <v>46</v>
      </c>
      <c r="J5" s="14" t="s">
        <v>73</v>
      </c>
      <c r="K5" s="1" t="s">
        <v>0</v>
      </c>
      <c r="L5" s="1"/>
      <c r="M5" s="14" t="s">
        <v>47</v>
      </c>
      <c r="N5" s="14" t="s">
        <v>46</v>
      </c>
      <c r="O5" s="14" t="s">
        <v>73</v>
      </c>
      <c r="P5" s="1" t="s">
        <v>0</v>
      </c>
      <c r="Q5" s="1"/>
      <c r="R5" s="14" t="s">
        <v>47</v>
      </c>
      <c r="S5" s="14" t="s">
        <v>46</v>
      </c>
      <c r="T5" s="14" t="s">
        <v>73</v>
      </c>
      <c r="U5" s="1" t="s">
        <v>0</v>
      </c>
      <c r="V5" s="1"/>
      <c r="W5" s="14" t="s">
        <v>47</v>
      </c>
      <c r="X5" s="14" t="s">
        <v>46</v>
      </c>
      <c r="Y5" s="14" t="s">
        <v>73</v>
      </c>
      <c r="Z5" s="1" t="s">
        <v>0</v>
      </c>
      <c r="AA5" s="1"/>
      <c r="AB5" s="14" t="s">
        <v>47</v>
      </c>
      <c r="AC5" s="14" t="s">
        <v>46</v>
      </c>
      <c r="AD5" s="14" t="s">
        <v>73</v>
      </c>
      <c r="AE5" s="1" t="s">
        <v>0</v>
      </c>
      <c r="AF5" s="1"/>
      <c r="AG5" s="14" t="s">
        <v>47</v>
      </c>
      <c r="AH5" s="14" t="s">
        <v>46</v>
      </c>
      <c r="AI5" s="14" t="s">
        <v>73</v>
      </c>
      <c r="AJ5" s="1" t="s">
        <v>0</v>
      </c>
      <c r="AK5" s="1"/>
      <c r="AL5" s="308" t="s">
        <v>47</v>
      </c>
      <c r="AM5" s="308" t="s">
        <v>46</v>
      </c>
      <c r="AN5" s="308" t="s">
        <v>73</v>
      </c>
      <c r="AO5" s="308" t="s">
        <v>0</v>
      </c>
      <c r="AP5" s="308"/>
      <c r="AQ5" s="308" t="s">
        <v>47</v>
      </c>
      <c r="AR5" s="308" t="s">
        <v>46</v>
      </c>
      <c r="AS5" s="308" t="s">
        <v>73</v>
      </c>
      <c r="AT5" s="308" t="s">
        <v>0</v>
      </c>
      <c r="AU5" s="308"/>
      <c r="AV5" s="308" t="s">
        <v>47</v>
      </c>
      <c r="AW5" s="308" t="s">
        <v>46</v>
      </c>
      <c r="AX5" s="308" t="s">
        <v>73</v>
      </c>
      <c r="AY5" s="325" t="s">
        <v>0</v>
      </c>
      <c r="AZ5" s="325"/>
      <c r="BA5" s="308" t="s">
        <v>47</v>
      </c>
      <c r="BB5" s="308" t="s">
        <v>46</v>
      </c>
      <c r="BC5" s="308" t="s">
        <v>73</v>
      </c>
      <c r="BD5" s="308" t="s">
        <v>0</v>
      </c>
      <c r="BE5" s="308"/>
      <c r="BG5" s="308" t="s">
        <v>47</v>
      </c>
      <c r="BH5" s="308" t="s">
        <v>46</v>
      </c>
      <c r="BI5" s="308" t="s">
        <v>73</v>
      </c>
      <c r="BJ5" s="308" t="s">
        <v>0</v>
      </c>
    </row>
    <row r="6" spans="1:62" x14ac:dyDescent="0.25">
      <c r="A6" s="11" t="s">
        <v>21</v>
      </c>
      <c r="B6" s="27"/>
      <c r="C6" s="10">
        <v>6691</v>
      </c>
      <c r="D6" s="10">
        <v>2795</v>
      </c>
      <c r="E6" s="10">
        <v>6573</v>
      </c>
      <c r="F6" s="10">
        <v>4012.1592431716604</v>
      </c>
      <c r="G6" s="10"/>
      <c r="H6" s="10">
        <v>6017</v>
      </c>
      <c r="I6" s="10">
        <v>2579</v>
      </c>
      <c r="J6" s="10">
        <v>4132</v>
      </c>
      <c r="K6" s="10">
        <v>3471.8441853870449</v>
      </c>
      <c r="L6" s="11"/>
      <c r="M6" s="26">
        <v>6010</v>
      </c>
      <c r="N6" s="10">
        <v>2685</v>
      </c>
      <c r="O6" s="10">
        <v>6517</v>
      </c>
      <c r="P6" s="10">
        <v>3775.6735890854716</v>
      </c>
      <c r="R6" s="10">
        <v>5590</v>
      </c>
      <c r="S6" s="10">
        <v>2466</v>
      </c>
      <c r="T6" s="10">
        <v>4950</v>
      </c>
      <c r="U6" s="10">
        <v>3340.2498313579626</v>
      </c>
      <c r="W6" s="10">
        <v>5587</v>
      </c>
      <c r="X6" s="10">
        <v>2645</v>
      </c>
      <c r="Y6" s="10">
        <v>4954</v>
      </c>
      <c r="Z6" s="10">
        <v>3510.733244340598</v>
      </c>
      <c r="AA6" s="27"/>
      <c r="AB6" s="10">
        <v>5154</v>
      </c>
      <c r="AC6" s="10">
        <v>2722</v>
      </c>
      <c r="AD6" s="10">
        <v>4433</v>
      </c>
      <c r="AE6" s="10">
        <v>3321.3294656342605</v>
      </c>
      <c r="AF6" s="10"/>
      <c r="AG6" s="10">
        <v>4643</v>
      </c>
      <c r="AH6" s="26">
        <v>2376</v>
      </c>
      <c r="AI6" s="10">
        <v>6521</v>
      </c>
      <c r="AJ6" s="10">
        <v>2979.5751281940793</v>
      </c>
      <c r="AK6" s="10"/>
      <c r="AL6" s="10">
        <v>4315</v>
      </c>
      <c r="AM6" s="10">
        <v>2518</v>
      </c>
      <c r="AN6" s="10">
        <v>1395</v>
      </c>
      <c r="AO6" s="26">
        <v>2890</v>
      </c>
      <c r="AP6" s="26"/>
      <c r="AQ6" s="26">
        <v>2787</v>
      </c>
      <c r="AR6" s="26">
        <v>2717</v>
      </c>
      <c r="AS6" s="26">
        <v>5475</v>
      </c>
      <c r="AT6" s="26">
        <v>2829.95</v>
      </c>
      <c r="AU6" s="26"/>
      <c r="AV6" s="26">
        <v>2637</v>
      </c>
      <c r="AW6" s="26">
        <v>2743</v>
      </c>
      <c r="AX6" s="26">
        <v>4586</v>
      </c>
      <c r="AY6" s="26">
        <v>2832.46</v>
      </c>
      <c r="AZ6" s="10"/>
      <c r="BA6" s="286">
        <f>(AV6-AQ6)/AQ6*100</f>
        <v>-5.3821313240043054</v>
      </c>
      <c r="BB6" s="286">
        <f t="shared" ref="BB6:BD6" si="0">(AW6-AR6)/AR6*100</f>
        <v>0.9569377990430622</v>
      </c>
      <c r="BC6" s="286">
        <f t="shared" si="0"/>
        <v>-16.237442922374427</v>
      </c>
      <c r="BD6" s="286">
        <f t="shared" si="0"/>
        <v>8.8694146539699231E-2</v>
      </c>
      <c r="BE6" s="26"/>
      <c r="BG6" s="46">
        <f>(AV6-AQ6)/AQ6*100</f>
        <v>-5.3821313240043054</v>
      </c>
      <c r="BH6" s="46">
        <f t="shared" ref="BH6:BJ6" si="1">(AW6-AR6)/AR6*100</f>
        <v>0.9569377990430622</v>
      </c>
      <c r="BI6" s="46">
        <f t="shared" si="1"/>
        <v>-16.237442922374427</v>
      </c>
      <c r="BJ6" s="46">
        <f t="shared" si="1"/>
        <v>8.8694146539699231E-2</v>
      </c>
    </row>
    <row r="7" spans="1:62" s="304" customFormat="1" x14ac:dyDescent="0.25">
      <c r="A7" s="166" t="s">
        <v>22</v>
      </c>
      <c r="C7" s="26">
        <v>8327</v>
      </c>
      <c r="D7" s="26">
        <v>4824</v>
      </c>
      <c r="E7" s="26">
        <v>4755</v>
      </c>
      <c r="F7" s="26">
        <v>6551.9474290259432</v>
      </c>
      <c r="G7" s="26"/>
      <c r="H7" s="26">
        <v>7904</v>
      </c>
      <c r="I7" s="26">
        <v>4834</v>
      </c>
      <c r="J7" s="26">
        <v>4414</v>
      </c>
      <c r="K7" s="26">
        <v>6259.2406974189998</v>
      </c>
      <c r="L7" s="166"/>
      <c r="M7" s="26">
        <v>7078</v>
      </c>
      <c r="N7" s="26">
        <v>4329</v>
      </c>
      <c r="O7" s="26">
        <v>4193</v>
      </c>
      <c r="P7" s="26">
        <v>5456.5520388149062</v>
      </c>
      <c r="R7" s="26">
        <v>6675</v>
      </c>
      <c r="S7" s="26">
        <v>3629</v>
      </c>
      <c r="T7" s="26">
        <v>6016</v>
      </c>
      <c r="U7" s="26">
        <v>5141.6241518825782</v>
      </c>
      <c r="W7" s="26">
        <v>6541</v>
      </c>
      <c r="X7" s="26">
        <v>3990</v>
      </c>
      <c r="Y7" s="26">
        <v>3830</v>
      </c>
      <c r="Z7" s="26">
        <v>5081.5133489420732</v>
      </c>
      <c r="AB7" s="26">
        <v>7007</v>
      </c>
      <c r="AC7" s="26">
        <v>3765</v>
      </c>
      <c r="AD7" s="26">
        <v>7451</v>
      </c>
      <c r="AE7" s="26">
        <v>5317.929594868333</v>
      </c>
      <c r="AF7" s="26"/>
      <c r="AG7" s="26">
        <v>9881</v>
      </c>
      <c r="AH7" s="391">
        <v>4337</v>
      </c>
      <c r="AI7" s="26">
        <v>4817</v>
      </c>
      <c r="AJ7" s="26">
        <v>7052.9986052998602</v>
      </c>
      <c r="AK7" s="26"/>
      <c r="AL7" s="10">
        <v>6373</v>
      </c>
      <c r="AM7" s="10">
        <v>7137</v>
      </c>
      <c r="AN7" s="10">
        <v>0</v>
      </c>
      <c r="AO7" s="26">
        <v>6803</v>
      </c>
      <c r="AP7" s="26"/>
      <c r="AQ7" s="26">
        <v>4405</v>
      </c>
      <c r="AR7" s="26">
        <v>4600</v>
      </c>
      <c r="AS7" s="26">
        <v>7354</v>
      </c>
      <c r="AT7" s="26">
        <v>4521.9399999999996</v>
      </c>
      <c r="AU7" s="26"/>
      <c r="AV7" s="26">
        <v>4911</v>
      </c>
      <c r="AW7" s="26">
        <v>10367</v>
      </c>
      <c r="AX7" s="26">
        <v>17412</v>
      </c>
      <c r="AY7" s="26">
        <v>7783.53</v>
      </c>
      <c r="AZ7" s="26"/>
      <c r="BA7" s="286">
        <f t="shared" ref="BA7:BA11" si="2">(AV7-AQ7)/AQ7*100</f>
        <v>11.48694665153235</v>
      </c>
      <c r="BB7" s="286">
        <f t="shared" ref="BB7:BB11" si="3">(AW7-AR7)/AR7*100</f>
        <v>125.36956521739131</v>
      </c>
      <c r="BC7" s="286">
        <f t="shared" ref="BC7:BC11" si="4">(AX7-AS7)/AS7*100</f>
        <v>136.76910524884417</v>
      </c>
      <c r="BD7" s="286">
        <f t="shared" ref="BD7:BD11" si="5">(AY7-AT7)/AT7*100</f>
        <v>72.12811315497332</v>
      </c>
      <c r="BE7" s="26"/>
      <c r="BG7" s="46">
        <f t="shared" ref="BG7:BG11" si="6">(AV7-AQ7)/AQ7*100</f>
        <v>11.48694665153235</v>
      </c>
      <c r="BH7" s="46">
        <f t="shared" ref="BH7:BH11" si="7">(AW7-AR7)/AR7*100</f>
        <v>125.36956521739131</v>
      </c>
      <c r="BI7" s="46">
        <f t="shared" ref="BI7:BI11" si="8">(AX7-AS7)/AS7*100</f>
        <v>136.76910524884417</v>
      </c>
      <c r="BJ7" s="46">
        <f t="shared" ref="BJ7:BJ11" si="9">(AY7-AT7)/AT7*100</f>
        <v>72.12811315497332</v>
      </c>
    </row>
    <row r="8" spans="1:62" s="304" customFormat="1" x14ac:dyDescent="0.25">
      <c r="A8" s="166" t="s">
        <v>23</v>
      </c>
      <c r="C8" s="26">
        <v>7035</v>
      </c>
      <c r="D8" s="26">
        <v>2742</v>
      </c>
      <c r="E8" s="26">
        <v>4919</v>
      </c>
      <c r="F8" s="26">
        <v>4059.1979978171839</v>
      </c>
      <c r="G8" s="26"/>
      <c r="H8" s="26">
        <v>6014</v>
      </c>
      <c r="I8" s="26">
        <v>2498</v>
      </c>
      <c r="J8" s="26">
        <v>4078</v>
      </c>
      <c r="K8" s="26">
        <v>3607.5390554999904</v>
      </c>
      <c r="L8" s="166"/>
      <c r="M8" s="26">
        <v>5501</v>
      </c>
      <c r="N8" s="26">
        <v>2593</v>
      </c>
      <c r="O8" s="26">
        <v>3549</v>
      </c>
      <c r="P8" s="26">
        <v>3463.4733722295268</v>
      </c>
      <c r="R8" s="26">
        <v>4864</v>
      </c>
      <c r="S8" s="26">
        <v>2262</v>
      </c>
      <c r="T8" s="26">
        <v>3599</v>
      </c>
      <c r="U8" s="26">
        <v>3019.143458826557</v>
      </c>
      <c r="W8" s="26">
        <v>5082</v>
      </c>
      <c r="X8" s="26">
        <v>2212</v>
      </c>
      <c r="Y8" s="26">
        <v>3329</v>
      </c>
      <c r="Z8" s="26">
        <v>2999.3965339093088</v>
      </c>
      <c r="AB8" s="26">
        <v>5007</v>
      </c>
      <c r="AC8" s="26">
        <v>2266</v>
      </c>
      <c r="AD8" s="26">
        <v>3772</v>
      </c>
      <c r="AE8" s="26">
        <v>3042.4921139469784</v>
      </c>
      <c r="AF8" s="26"/>
      <c r="AG8" s="26">
        <v>4227</v>
      </c>
      <c r="AH8" s="26">
        <v>2084</v>
      </c>
      <c r="AI8" s="26">
        <v>2831</v>
      </c>
      <c r="AJ8" s="26">
        <v>2756.1121644546452</v>
      </c>
      <c r="AK8" s="26"/>
      <c r="AL8" s="10">
        <v>4258</v>
      </c>
      <c r="AM8" s="10">
        <v>1960</v>
      </c>
      <c r="AN8" s="10">
        <v>1132</v>
      </c>
      <c r="AO8" s="26">
        <v>2633</v>
      </c>
      <c r="AP8" s="26"/>
      <c r="AQ8" s="26">
        <v>2898</v>
      </c>
      <c r="AR8" s="26">
        <v>4024</v>
      </c>
      <c r="AS8" s="26">
        <v>3499</v>
      </c>
      <c r="AT8" s="26">
        <v>3312.23</v>
      </c>
      <c r="AU8" s="26"/>
      <c r="AV8" s="26">
        <v>2437</v>
      </c>
      <c r="AW8" s="26">
        <v>2062</v>
      </c>
      <c r="AX8" s="26">
        <v>3865</v>
      </c>
      <c r="AY8" s="26">
        <v>2484.59</v>
      </c>
      <c r="AZ8" s="26"/>
      <c r="BA8" s="286">
        <f t="shared" si="2"/>
        <v>-15.907522429261558</v>
      </c>
      <c r="BB8" s="286">
        <f t="shared" si="3"/>
        <v>-48.757455268389663</v>
      </c>
      <c r="BC8" s="286">
        <f t="shared" si="4"/>
        <v>10.460131466133181</v>
      </c>
      <c r="BD8" s="286">
        <f t="shared" si="5"/>
        <v>-24.987395199004897</v>
      </c>
      <c r="BE8" s="26"/>
      <c r="BG8" s="46">
        <f t="shared" si="6"/>
        <v>-15.907522429261558</v>
      </c>
      <c r="BH8" s="46">
        <f t="shared" si="7"/>
        <v>-48.757455268389663</v>
      </c>
      <c r="BI8" s="46">
        <f t="shared" si="8"/>
        <v>10.460131466133181</v>
      </c>
      <c r="BJ8" s="46">
        <f t="shared" si="9"/>
        <v>-24.987395199004897</v>
      </c>
    </row>
    <row r="9" spans="1:62" s="304" customFormat="1" x14ac:dyDescent="0.25">
      <c r="A9" s="166" t="s">
        <v>24</v>
      </c>
      <c r="C9" s="26">
        <v>8015</v>
      </c>
      <c r="D9" s="26">
        <v>3719</v>
      </c>
      <c r="E9" s="26">
        <v>3815</v>
      </c>
      <c r="F9" s="26">
        <v>5734.4644451324248</v>
      </c>
      <c r="G9" s="26"/>
      <c r="H9" s="26">
        <v>8153</v>
      </c>
      <c r="I9" s="26">
        <v>3421</v>
      </c>
      <c r="J9" s="26">
        <v>3649</v>
      </c>
      <c r="K9" s="26">
        <v>5585.6280374454991</v>
      </c>
      <c r="L9" s="166"/>
      <c r="M9" s="26">
        <v>6095</v>
      </c>
      <c r="N9" s="26">
        <v>2993</v>
      </c>
      <c r="O9" s="26">
        <v>3229</v>
      </c>
      <c r="P9" s="26">
        <v>4429.5030047074652</v>
      </c>
      <c r="R9" s="26">
        <v>5752</v>
      </c>
      <c r="S9" s="26">
        <v>3348</v>
      </c>
      <c r="T9" s="26">
        <v>4253</v>
      </c>
      <c r="U9" s="26">
        <v>4557.4397928454964</v>
      </c>
      <c r="W9" s="26">
        <v>5820</v>
      </c>
      <c r="X9" s="26">
        <v>3396</v>
      </c>
      <c r="Y9" s="26">
        <v>3501</v>
      </c>
      <c r="Z9" s="26">
        <v>4525.4281224027209</v>
      </c>
      <c r="AB9" s="26">
        <v>5826</v>
      </c>
      <c r="AC9" s="26">
        <v>3206</v>
      </c>
      <c r="AD9" s="26">
        <v>4779</v>
      </c>
      <c r="AE9" s="26">
        <v>4543.0467333657107</v>
      </c>
      <c r="AF9" s="26"/>
      <c r="AG9" s="26">
        <v>5482</v>
      </c>
      <c r="AH9" s="26">
        <v>3613</v>
      </c>
      <c r="AI9" s="26">
        <v>5969</v>
      </c>
      <c r="AJ9" s="26">
        <v>4557.51217684526</v>
      </c>
      <c r="AK9" s="26"/>
      <c r="AL9" s="10">
        <v>6263</v>
      </c>
      <c r="AM9" s="10">
        <v>4106</v>
      </c>
      <c r="AN9" s="10">
        <v>1297</v>
      </c>
      <c r="AO9" s="26">
        <v>5267</v>
      </c>
      <c r="AP9" s="26"/>
      <c r="AQ9" s="26">
        <v>6669</v>
      </c>
      <c r="AR9" s="26">
        <v>4427</v>
      </c>
      <c r="AS9" s="26">
        <v>6165</v>
      </c>
      <c r="AT9" s="26">
        <v>6370.02</v>
      </c>
      <c r="AU9" s="26"/>
      <c r="AV9" s="26">
        <v>4825</v>
      </c>
      <c r="AW9" s="26">
        <v>16121</v>
      </c>
      <c r="AX9" s="26">
        <v>7743</v>
      </c>
      <c r="AY9" s="26">
        <v>6794.05</v>
      </c>
      <c r="AZ9" s="26"/>
      <c r="BA9" s="286">
        <f t="shared" si="2"/>
        <v>-27.650322387164493</v>
      </c>
      <c r="BB9" s="286">
        <f t="shared" si="3"/>
        <v>264.15179579850917</v>
      </c>
      <c r="BC9" s="286">
        <f t="shared" si="4"/>
        <v>25.59610705596107</v>
      </c>
      <c r="BD9" s="286">
        <f t="shared" si="5"/>
        <v>6.6566509995258993</v>
      </c>
      <c r="BE9" s="26"/>
      <c r="BG9" s="46">
        <f t="shared" si="6"/>
        <v>-27.650322387164493</v>
      </c>
      <c r="BH9" s="46">
        <f t="shared" si="7"/>
        <v>264.15179579850917</v>
      </c>
      <c r="BI9" s="46">
        <f t="shared" si="8"/>
        <v>25.59610705596107</v>
      </c>
      <c r="BJ9" s="46">
        <f t="shared" si="9"/>
        <v>6.6566509995258993</v>
      </c>
    </row>
    <row r="10" spans="1:62" s="304" customFormat="1" x14ac:dyDescent="0.25">
      <c r="A10" s="166" t="s">
        <v>25</v>
      </c>
      <c r="C10" s="26">
        <v>6465</v>
      </c>
      <c r="D10" s="26">
        <v>3364</v>
      </c>
      <c r="E10" s="26">
        <v>3371</v>
      </c>
      <c r="F10" s="26">
        <v>4612.4133497215462</v>
      </c>
      <c r="G10" s="26"/>
      <c r="H10" s="26">
        <v>5113</v>
      </c>
      <c r="I10" s="26">
        <v>3002</v>
      </c>
      <c r="J10" s="26">
        <v>3110</v>
      </c>
      <c r="K10" s="26">
        <v>3933.1301886574747</v>
      </c>
      <c r="L10" s="166"/>
      <c r="M10" s="26">
        <v>6051</v>
      </c>
      <c r="N10" s="26">
        <v>2662</v>
      </c>
      <c r="O10" s="26">
        <v>2642</v>
      </c>
      <c r="P10" s="26">
        <v>4094.6893130378185</v>
      </c>
      <c r="R10" s="26">
        <v>6446</v>
      </c>
      <c r="S10" s="26">
        <v>3323</v>
      </c>
      <c r="T10" s="26">
        <v>2697</v>
      </c>
      <c r="U10" s="26">
        <v>4591.6728989938847</v>
      </c>
      <c r="W10" s="26">
        <v>6120</v>
      </c>
      <c r="X10" s="26">
        <v>3016</v>
      </c>
      <c r="Y10" s="26">
        <v>2792</v>
      </c>
      <c r="Z10" s="26">
        <v>4338.9897831405697</v>
      </c>
      <c r="AB10" s="26">
        <v>5484</v>
      </c>
      <c r="AC10" s="26">
        <v>3010</v>
      </c>
      <c r="AD10" s="26">
        <v>3351</v>
      </c>
      <c r="AE10" s="26">
        <v>4047.9936640965475</v>
      </c>
      <c r="AF10" s="26"/>
      <c r="AG10" s="26">
        <v>5152</v>
      </c>
      <c r="AH10" s="26">
        <v>3098</v>
      </c>
      <c r="AI10" s="26">
        <v>1870</v>
      </c>
      <c r="AJ10" s="26">
        <v>3887.4716553287981</v>
      </c>
      <c r="AK10" s="26"/>
      <c r="AL10" s="10">
        <v>4306</v>
      </c>
      <c r="AM10" s="10">
        <v>3321</v>
      </c>
      <c r="AN10" s="10">
        <v>4574</v>
      </c>
      <c r="AO10" s="26">
        <v>3738</v>
      </c>
      <c r="AP10" s="26"/>
      <c r="AQ10" s="26">
        <v>3608</v>
      </c>
      <c r="AR10" s="26">
        <v>2443</v>
      </c>
      <c r="AS10" s="26">
        <v>5222</v>
      </c>
      <c r="AT10" s="26">
        <v>3555.28</v>
      </c>
      <c r="AU10" s="26"/>
      <c r="AV10" s="26">
        <v>3235</v>
      </c>
      <c r="AW10" s="26">
        <v>1712</v>
      </c>
      <c r="AX10" s="26">
        <v>4497</v>
      </c>
      <c r="AY10" s="26">
        <v>3429.45</v>
      </c>
      <c r="AZ10" s="26"/>
      <c r="BA10" s="286">
        <f t="shared" si="2"/>
        <v>-10.338137472283814</v>
      </c>
      <c r="BB10" s="286">
        <f t="shared" si="3"/>
        <v>-29.922226770364308</v>
      </c>
      <c r="BC10" s="286">
        <f t="shared" si="4"/>
        <v>-13.883569513596322</v>
      </c>
      <c r="BD10" s="286">
        <f t="shared" si="5"/>
        <v>-3.5392430413357143</v>
      </c>
      <c r="BE10" s="26"/>
      <c r="BG10" s="46">
        <f t="shared" si="6"/>
        <v>-10.338137472283814</v>
      </c>
      <c r="BH10" s="46">
        <f t="shared" si="7"/>
        <v>-29.922226770364308</v>
      </c>
      <c r="BI10" s="46">
        <f t="shared" si="8"/>
        <v>-13.883569513596322</v>
      </c>
      <c r="BJ10" s="46">
        <f t="shared" si="9"/>
        <v>-3.5392430413357143</v>
      </c>
    </row>
    <row r="11" spans="1:62" s="279" customFormat="1" x14ac:dyDescent="0.25">
      <c r="A11" s="279" t="s">
        <v>1</v>
      </c>
      <c r="C11" s="77">
        <v>7331</v>
      </c>
      <c r="D11" s="77">
        <v>3069</v>
      </c>
      <c r="E11" s="77">
        <v>4730</v>
      </c>
      <c r="F11" s="77">
        <v>4640.5201378863194</v>
      </c>
      <c r="G11" s="77"/>
      <c r="H11" s="77">
        <v>6751</v>
      </c>
      <c r="I11" s="77">
        <v>2857</v>
      </c>
      <c r="J11" s="77">
        <v>3838</v>
      </c>
      <c r="K11" s="77">
        <v>4246.8491502701063</v>
      </c>
      <c r="M11" s="77">
        <v>5999</v>
      </c>
      <c r="N11" s="77">
        <v>2799</v>
      </c>
      <c r="O11" s="77">
        <v>4254</v>
      </c>
      <c r="P11" s="77">
        <v>3973.0731182250074</v>
      </c>
      <c r="R11" s="77">
        <v>5629</v>
      </c>
      <c r="S11" s="77">
        <v>2627</v>
      </c>
      <c r="T11" s="77">
        <v>4249</v>
      </c>
      <c r="U11" s="77">
        <v>3703.154664339052</v>
      </c>
      <c r="W11" s="77">
        <v>5625</v>
      </c>
      <c r="X11" s="77">
        <v>2630</v>
      </c>
      <c r="Y11" s="77">
        <v>3822</v>
      </c>
      <c r="Z11" s="77">
        <v>3659.8459904265801</v>
      </c>
      <c r="AA11" s="77"/>
      <c r="AB11" s="77">
        <v>5395</v>
      </c>
      <c r="AC11" s="77">
        <v>2612</v>
      </c>
      <c r="AD11" s="77">
        <v>4333</v>
      </c>
      <c r="AE11" s="77">
        <v>3525</v>
      </c>
      <c r="AF11" s="77"/>
      <c r="AG11" s="77">
        <v>4780</v>
      </c>
      <c r="AH11" s="77">
        <v>2377</v>
      </c>
      <c r="AI11" s="77">
        <v>5054</v>
      </c>
      <c r="AJ11" s="77">
        <v>3148.6707566462169</v>
      </c>
      <c r="AK11" s="77"/>
      <c r="AL11" s="34">
        <v>4558</v>
      </c>
      <c r="AM11" s="34">
        <v>2380</v>
      </c>
      <c r="AN11" s="34">
        <v>1483</v>
      </c>
      <c r="AO11" s="77">
        <v>2993</v>
      </c>
      <c r="AP11" s="77"/>
      <c r="AQ11" s="77">
        <v>3195</v>
      </c>
      <c r="AR11" s="77">
        <v>3399</v>
      </c>
      <c r="AS11" s="77">
        <v>4838</v>
      </c>
      <c r="AT11" s="77">
        <v>3320.67</v>
      </c>
      <c r="AU11" s="77"/>
      <c r="AV11" s="77">
        <v>2640</v>
      </c>
      <c r="AW11" s="77">
        <v>2501</v>
      </c>
      <c r="AX11" s="77">
        <v>4571</v>
      </c>
      <c r="AY11" s="77">
        <v>2809.85</v>
      </c>
      <c r="AZ11" s="77"/>
      <c r="BA11" s="291">
        <f t="shared" si="2"/>
        <v>-17.370892018779344</v>
      </c>
      <c r="BB11" s="291">
        <f t="shared" si="3"/>
        <v>-26.419535157399238</v>
      </c>
      <c r="BC11" s="291">
        <f t="shared" si="4"/>
        <v>-5.5188094253823889</v>
      </c>
      <c r="BD11" s="291">
        <f t="shared" si="5"/>
        <v>-15.383040169604332</v>
      </c>
      <c r="BE11" s="77"/>
      <c r="BG11" s="104">
        <f t="shared" si="6"/>
        <v>-17.370892018779344</v>
      </c>
      <c r="BH11" s="104">
        <f t="shared" si="7"/>
        <v>-26.419535157399238</v>
      </c>
      <c r="BI11" s="104">
        <f t="shared" si="8"/>
        <v>-5.5188094253823889</v>
      </c>
      <c r="BJ11" s="104">
        <f t="shared" si="9"/>
        <v>-15.383040169604332</v>
      </c>
    </row>
    <row r="12" spans="1:62" ht="9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65"/>
      <c r="AD12" s="1"/>
      <c r="AE12" s="1"/>
      <c r="AF12" s="1"/>
      <c r="AG12" s="1"/>
      <c r="AH12" s="1"/>
      <c r="AI12" s="1"/>
      <c r="AJ12" s="1"/>
      <c r="AK12" s="1"/>
      <c r="AL12" s="325"/>
      <c r="AM12" s="325"/>
      <c r="AN12" s="325"/>
      <c r="AO12" s="308"/>
      <c r="AP12" s="308"/>
      <c r="AQ12" s="308"/>
      <c r="AR12" s="308"/>
      <c r="AS12" s="308"/>
      <c r="AT12" s="308"/>
      <c r="AU12" s="308"/>
      <c r="AV12" s="308"/>
      <c r="AW12" s="308"/>
      <c r="AX12" s="325"/>
      <c r="AY12" s="325"/>
      <c r="AZ12" s="325"/>
      <c r="BA12" s="308"/>
      <c r="BB12" s="308"/>
      <c r="BC12" s="308"/>
      <c r="BD12" s="308"/>
      <c r="BE12" s="308"/>
      <c r="BF12" s="308"/>
      <c r="BG12" s="325"/>
      <c r="BH12" s="325"/>
      <c r="BI12" s="325"/>
      <c r="BJ12" s="325"/>
    </row>
    <row r="13" spans="1:62" ht="6" customHeight="1" x14ac:dyDescent="0.25">
      <c r="AF13"/>
      <c r="AG13"/>
      <c r="AH13"/>
      <c r="AI13"/>
      <c r="AJ13"/>
      <c r="AK13"/>
      <c r="AL13"/>
      <c r="AM13"/>
      <c r="AN13"/>
      <c r="AX13"/>
      <c r="AY13"/>
      <c r="AZ13"/>
    </row>
    <row r="14" spans="1:62" ht="15" hidden="1" customHeight="1" x14ac:dyDescent="0.25">
      <c r="AF14"/>
      <c r="AG14"/>
      <c r="AH14"/>
      <c r="AI14"/>
      <c r="AJ14"/>
      <c r="AK14"/>
      <c r="AL14"/>
      <c r="AM14"/>
      <c r="AN14"/>
      <c r="AX14"/>
      <c r="AY14"/>
      <c r="AZ14"/>
    </row>
    <row r="15" spans="1:62" ht="30" hidden="1" customHeight="1" x14ac:dyDescent="0.25">
      <c r="AF15"/>
      <c r="AG15"/>
      <c r="AH15"/>
      <c r="AI15"/>
      <c r="AJ15"/>
      <c r="AK15"/>
      <c r="AL15"/>
      <c r="AM15"/>
      <c r="AN15"/>
      <c r="AX15"/>
      <c r="AY15"/>
      <c r="AZ15"/>
    </row>
    <row r="16" spans="1:62" hidden="1" x14ac:dyDescent="0.25">
      <c r="AF16"/>
      <c r="AG16"/>
      <c r="AH16"/>
      <c r="AI16"/>
      <c r="AJ16"/>
      <c r="AK16"/>
      <c r="AL16"/>
      <c r="AM16"/>
      <c r="AN16"/>
      <c r="AX16"/>
      <c r="AY16"/>
      <c r="AZ16"/>
    </row>
    <row r="17" spans="32:52" hidden="1" x14ac:dyDescent="0.25">
      <c r="AF17"/>
      <c r="AG17"/>
      <c r="AH17"/>
      <c r="AI17"/>
      <c r="AJ17"/>
      <c r="AK17"/>
      <c r="AL17"/>
      <c r="AM17"/>
      <c r="AN17"/>
      <c r="AX17"/>
      <c r="AY17"/>
      <c r="AZ17"/>
    </row>
    <row r="18" spans="32:52" hidden="1" x14ac:dyDescent="0.25">
      <c r="AF18"/>
      <c r="AG18"/>
      <c r="AH18"/>
      <c r="AI18"/>
      <c r="AJ18"/>
      <c r="AK18"/>
      <c r="AL18"/>
      <c r="AM18"/>
      <c r="AN18"/>
      <c r="AX18"/>
      <c r="AY18"/>
      <c r="AZ18"/>
    </row>
    <row r="19" spans="32:52" hidden="1" x14ac:dyDescent="0.25">
      <c r="AF19"/>
      <c r="AG19"/>
      <c r="AH19"/>
      <c r="AI19"/>
      <c r="AJ19"/>
      <c r="AK19"/>
      <c r="AL19"/>
      <c r="AM19"/>
      <c r="AN19"/>
      <c r="AX19"/>
      <c r="AY19"/>
      <c r="AZ19"/>
    </row>
    <row r="20" spans="32:52" hidden="1" x14ac:dyDescent="0.25">
      <c r="AF20"/>
      <c r="AG20"/>
      <c r="AH20"/>
      <c r="AI20"/>
      <c r="AJ20"/>
      <c r="AK20"/>
      <c r="AL20"/>
      <c r="AM20"/>
      <c r="AN20"/>
      <c r="AX20"/>
      <c r="AY20"/>
      <c r="AZ20"/>
    </row>
    <row r="21" spans="32:52" hidden="1" x14ac:dyDescent="0.25">
      <c r="AF21"/>
      <c r="AG21"/>
      <c r="AH21"/>
      <c r="AI21"/>
      <c r="AJ21"/>
      <c r="AK21"/>
      <c r="AL21"/>
      <c r="AM21"/>
      <c r="AN21"/>
      <c r="AX21"/>
      <c r="AY21"/>
      <c r="AZ21"/>
    </row>
    <row r="22" spans="32:52" hidden="1" x14ac:dyDescent="0.25">
      <c r="AF22"/>
      <c r="AG22"/>
      <c r="AH22"/>
      <c r="AI22"/>
      <c r="AJ22"/>
      <c r="AK22"/>
      <c r="AL22"/>
      <c r="AM22"/>
      <c r="AN22"/>
      <c r="AX22"/>
      <c r="AY22"/>
      <c r="AZ22"/>
    </row>
    <row r="23" spans="32:52" hidden="1" x14ac:dyDescent="0.25">
      <c r="AF23"/>
      <c r="AG23"/>
      <c r="AH23"/>
      <c r="AI23"/>
      <c r="AJ23"/>
      <c r="AK23"/>
      <c r="AL23"/>
      <c r="AM23"/>
      <c r="AN23"/>
      <c r="AX23"/>
      <c r="AY23"/>
      <c r="AZ23"/>
    </row>
    <row r="24" spans="32:52" hidden="1" x14ac:dyDescent="0.25">
      <c r="AF24"/>
      <c r="AG24"/>
      <c r="AH24"/>
      <c r="AI24"/>
      <c r="AJ24"/>
      <c r="AK24"/>
      <c r="AL24"/>
      <c r="AM24"/>
      <c r="AN24"/>
      <c r="AX24"/>
      <c r="AY24"/>
      <c r="AZ24"/>
    </row>
    <row r="25" spans="32:52" hidden="1" x14ac:dyDescent="0.25">
      <c r="AF25"/>
      <c r="AG25"/>
      <c r="AH25"/>
      <c r="AI25"/>
      <c r="AJ25"/>
      <c r="AK25"/>
      <c r="AL25"/>
      <c r="AM25"/>
      <c r="AN25"/>
      <c r="AX25"/>
      <c r="AY25"/>
      <c r="AZ25"/>
    </row>
    <row r="26" spans="32:52" hidden="1" x14ac:dyDescent="0.25">
      <c r="AF26"/>
      <c r="AG26"/>
      <c r="AH26"/>
      <c r="AI26"/>
      <c r="AJ26"/>
      <c r="AK26"/>
      <c r="AL26"/>
      <c r="AM26"/>
      <c r="AN26"/>
      <c r="AX26"/>
      <c r="AY26"/>
      <c r="AZ26"/>
    </row>
    <row r="27" spans="32:52" hidden="1" x14ac:dyDescent="0.25">
      <c r="AF27"/>
      <c r="AG27"/>
      <c r="AH27"/>
      <c r="AI27"/>
      <c r="AJ27"/>
      <c r="AK27"/>
      <c r="AL27"/>
      <c r="AM27"/>
      <c r="AN27"/>
      <c r="AX27"/>
      <c r="AY27"/>
      <c r="AZ27"/>
    </row>
    <row r="28" spans="32:52" hidden="1" x14ac:dyDescent="0.25">
      <c r="AF28"/>
      <c r="AG28"/>
      <c r="AH28"/>
      <c r="AI28"/>
      <c r="AJ28"/>
      <c r="AK28"/>
      <c r="AL28"/>
      <c r="AM28"/>
      <c r="AN28"/>
      <c r="AX28"/>
      <c r="AY28"/>
      <c r="AZ28"/>
    </row>
    <row r="29" spans="32:52" hidden="1" x14ac:dyDescent="0.25">
      <c r="AF29"/>
      <c r="AG29"/>
      <c r="AH29"/>
      <c r="AI29"/>
      <c r="AJ29"/>
      <c r="AK29"/>
      <c r="AL29"/>
      <c r="AM29"/>
      <c r="AN29"/>
      <c r="AX29"/>
      <c r="AY29"/>
      <c r="AZ29"/>
    </row>
    <row r="30" spans="32:52" hidden="1" x14ac:dyDescent="0.25">
      <c r="AF30"/>
      <c r="AG30"/>
      <c r="AH30"/>
      <c r="AI30"/>
      <c r="AJ30"/>
      <c r="AK30"/>
      <c r="AL30"/>
      <c r="AM30"/>
      <c r="AN30"/>
      <c r="AX30"/>
      <c r="AY30"/>
      <c r="AZ30"/>
    </row>
    <row r="31" spans="32:52" hidden="1" x14ac:dyDescent="0.25">
      <c r="AF31"/>
      <c r="AG31"/>
      <c r="AH31"/>
      <c r="AI31"/>
      <c r="AJ31"/>
      <c r="AK31"/>
      <c r="AL31"/>
      <c r="AM31"/>
      <c r="AN31"/>
      <c r="AX31"/>
      <c r="AY31"/>
      <c r="AZ31"/>
    </row>
    <row r="32" spans="32:52" ht="15" hidden="1" customHeight="1" x14ac:dyDescent="0.25">
      <c r="AF32"/>
      <c r="AG32"/>
      <c r="AH32"/>
      <c r="AI32"/>
      <c r="AJ32"/>
      <c r="AK32"/>
      <c r="AL32"/>
      <c r="AM32"/>
      <c r="AN32"/>
      <c r="AX32"/>
      <c r="AY32"/>
      <c r="AZ32"/>
    </row>
    <row r="33" spans="1:52" x14ac:dyDescent="0.25">
      <c r="A33" s="50" t="s">
        <v>534</v>
      </c>
      <c r="AF33"/>
      <c r="AG33"/>
      <c r="AH33"/>
      <c r="AI33"/>
      <c r="AJ33"/>
      <c r="AK33"/>
      <c r="AL33"/>
      <c r="AM33"/>
      <c r="AN33"/>
      <c r="AV33" s="322"/>
      <c r="AW33" s="322"/>
      <c r="AX33"/>
      <c r="AY33"/>
      <c r="AZ33"/>
    </row>
    <row r="34" spans="1:52" ht="15" customHeight="1" x14ac:dyDescent="0.25">
      <c r="A34" s="685" t="s">
        <v>499</v>
      </c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AF34"/>
      <c r="AG34"/>
      <c r="AH34"/>
      <c r="AI34"/>
      <c r="AJ34"/>
      <c r="AK34"/>
      <c r="AL34"/>
      <c r="AM34"/>
      <c r="AN34"/>
      <c r="AX34"/>
      <c r="AY34"/>
      <c r="AZ34"/>
    </row>
    <row r="35" spans="1:52" x14ac:dyDescent="0.25">
      <c r="AF35"/>
      <c r="AG35"/>
      <c r="AH35"/>
      <c r="AI35"/>
      <c r="AJ35"/>
      <c r="AK35"/>
      <c r="AL35"/>
      <c r="AM35"/>
      <c r="AN35"/>
      <c r="AX35"/>
      <c r="AY35"/>
      <c r="AZ35"/>
    </row>
    <row r="36" spans="1:52" x14ac:dyDescent="0.25">
      <c r="AF36"/>
      <c r="AG36"/>
      <c r="AH36"/>
      <c r="AI36"/>
      <c r="AJ36"/>
      <c r="AK36"/>
      <c r="AL36"/>
      <c r="AM36"/>
      <c r="AN36"/>
      <c r="AX36"/>
      <c r="AY36"/>
      <c r="AZ36"/>
    </row>
    <row r="37" spans="1:52" x14ac:dyDescent="0.25">
      <c r="AF37"/>
      <c r="AG37"/>
      <c r="AH37"/>
      <c r="AI37"/>
      <c r="AJ37"/>
      <c r="AK37"/>
      <c r="AL37"/>
      <c r="AM37"/>
      <c r="AN37"/>
      <c r="AX37"/>
      <c r="AY37"/>
      <c r="AZ37"/>
    </row>
    <row r="38" spans="1:52" x14ac:dyDescent="0.25">
      <c r="AF38"/>
      <c r="AG38"/>
      <c r="AH38"/>
      <c r="AI38"/>
      <c r="AJ38"/>
      <c r="AK38"/>
      <c r="AL38"/>
      <c r="AM38"/>
      <c r="AN38"/>
      <c r="AX38"/>
      <c r="AY38"/>
      <c r="AZ38"/>
    </row>
    <row r="39" spans="1:52" x14ac:dyDescent="0.25">
      <c r="AF39"/>
      <c r="AG39"/>
      <c r="AH39"/>
      <c r="AI39"/>
      <c r="AJ39"/>
      <c r="AK39"/>
      <c r="AL39"/>
      <c r="AM39"/>
      <c r="AN39"/>
      <c r="AX39"/>
      <c r="AY39"/>
      <c r="AZ39"/>
    </row>
    <row r="40" spans="1:52" x14ac:dyDescent="0.25">
      <c r="AF40"/>
      <c r="AG40"/>
      <c r="AH40"/>
      <c r="AI40"/>
      <c r="AJ40"/>
      <c r="AK40"/>
      <c r="AL40"/>
      <c r="AM40"/>
      <c r="AN40"/>
      <c r="AX40"/>
      <c r="AY40"/>
      <c r="AZ40"/>
    </row>
    <row r="41" spans="1:52" x14ac:dyDescent="0.25">
      <c r="AF41"/>
      <c r="AG41"/>
      <c r="AH41"/>
      <c r="AI41"/>
      <c r="AJ41"/>
      <c r="AK41"/>
      <c r="AL41"/>
      <c r="AM41"/>
      <c r="AN41"/>
      <c r="AX41"/>
      <c r="AY41"/>
      <c r="AZ41"/>
    </row>
    <row r="42" spans="1:52" x14ac:dyDescent="0.25">
      <c r="AF42"/>
      <c r="AG42"/>
      <c r="AH42"/>
      <c r="AI42"/>
      <c r="AJ42"/>
      <c r="AK42"/>
      <c r="AL42"/>
      <c r="AM42"/>
      <c r="AN42"/>
      <c r="AX42"/>
      <c r="AY42"/>
      <c r="AZ42"/>
    </row>
    <row r="43" spans="1:52" x14ac:dyDescent="0.25">
      <c r="AF43"/>
      <c r="AG43"/>
      <c r="AH43"/>
      <c r="AI43"/>
      <c r="AJ43"/>
      <c r="AK43"/>
      <c r="AL43"/>
      <c r="AM43"/>
      <c r="AN43"/>
      <c r="AX43"/>
      <c r="AY43"/>
      <c r="AZ43"/>
    </row>
    <row r="44" spans="1:52" x14ac:dyDescent="0.25">
      <c r="AF44"/>
      <c r="AG44"/>
      <c r="AH44"/>
      <c r="AI44"/>
      <c r="AJ44"/>
      <c r="AK44"/>
      <c r="AL44"/>
      <c r="AM44"/>
      <c r="AN44"/>
      <c r="AX44"/>
      <c r="AY44"/>
      <c r="AZ44"/>
    </row>
    <row r="45" spans="1:52" x14ac:dyDescent="0.25">
      <c r="AF45"/>
      <c r="AG45"/>
      <c r="AH45"/>
      <c r="AI45"/>
      <c r="AJ45"/>
      <c r="AK45"/>
      <c r="AL45"/>
      <c r="AM45"/>
      <c r="AN45"/>
      <c r="AX45"/>
      <c r="AY45"/>
      <c r="AZ45"/>
    </row>
    <row r="46" spans="1:52" x14ac:dyDescent="0.25">
      <c r="AF46"/>
      <c r="AG46"/>
      <c r="AH46"/>
      <c r="AI46"/>
      <c r="AJ46"/>
      <c r="AK46"/>
      <c r="AL46"/>
      <c r="AM46"/>
      <c r="AN46"/>
      <c r="AX46"/>
      <c r="AY46"/>
      <c r="AZ46"/>
    </row>
    <row r="47" spans="1:52" x14ac:dyDescent="0.25">
      <c r="AF47"/>
      <c r="AG47"/>
      <c r="AH47"/>
      <c r="AI47"/>
      <c r="AJ47"/>
      <c r="AK47"/>
      <c r="AL47"/>
      <c r="AM47"/>
      <c r="AN47"/>
      <c r="AX47"/>
      <c r="AY47"/>
      <c r="AZ47"/>
    </row>
    <row r="48" spans="1:52" x14ac:dyDescent="0.25">
      <c r="AF48"/>
      <c r="AG48"/>
      <c r="AH48"/>
      <c r="AI48"/>
      <c r="AJ48"/>
      <c r="AK48"/>
      <c r="AL48"/>
      <c r="AM48"/>
      <c r="AN48"/>
      <c r="AX48"/>
      <c r="AY48"/>
      <c r="AZ48"/>
    </row>
  </sheetData>
  <mergeCells count="14">
    <mergeCell ref="A34:P34"/>
    <mergeCell ref="BG4:BJ4"/>
    <mergeCell ref="A4:A5"/>
    <mergeCell ref="AB4:AE4"/>
    <mergeCell ref="AG4:AJ4"/>
    <mergeCell ref="BA4:BD4"/>
    <mergeCell ref="AL4:AO4"/>
    <mergeCell ref="AQ4:AT4"/>
    <mergeCell ref="AV4:AY4"/>
    <mergeCell ref="C4:F4"/>
    <mergeCell ref="H4:K4"/>
    <mergeCell ref="M4:P4"/>
    <mergeCell ref="R4:U4"/>
    <mergeCell ref="W4:Z4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112" zoomScaleNormal="112" workbookViewId="0"/>
  </sheetViews>
  <sheetFormatPr defaultColWidth="9.140625" defaultRowHeight="15" x14ac:dyDescent="0.25"/>
  <cols>
    <col min="1" max="1" width="27.7109375" style="324" customWidth="1"/>
    <col min="2" max="5" width="9.140625" style="324"/>
    <col min="6" max="8" width="9.140625" style="304"/>
    <col min="9" max="9" width="10.5703125" style="304" customWidth="1"/>
    <col min="10" max="10" width="10.5703125" style="456" customWidth="1"/>
    <col min="11" max="11" width="10.5703125" style="304" customWidth="1"/>
    <col min="12" max="12" width="0.85546875" style="324" customWidth="1"/>
    <col min="13" max="13" width="12.5703125" style="304" customWidth="1"/>
    <col min="17" max="16384" width="9.140625" style="324"/>
  </cols>
  <sheetData>
    <row r="1" spans="1:17" x14ac:dyDescent="0.25">
      <c r="A1" s="324" t="s">
        <v>595</v>
      </c>
    </row>
    <row r="2" spans="1:17" x14ac:dyDescent="0.25">
      <c r="A2" s="319" t="s">
        <v>351</v>
      </c>
      <c r="B2" s="326"/>
      <c r="C2" s="326"/>
      <c r="D2" s="326"/>
      <c r="E2" s="326"/>
      <c r="F2" s="307"/>
      <c r="G2" s="307"/>
      <c r="H2" s="307"/>
      <c r="I2" s="307"/>
      <c r="J2" s="326"/>
      <c r="K2" s="307"/>
      <c r="L2" s="326"/>
    </row>
    <row r="3" spans="1:17" x14ac:dyDescent="0.25">
      <c r="A3" s="325"/>
      <c r="B3" s="325"/>
      <c r="C3" s="325"/>
      <c r="D3" s="325"/>
      <c r="E3" s="325"/>
      <c r="F3" s="308"/>
      <c r="G3" s="308"/>
      <c r="H3" s="308"/>
      <c r="I3" s="308"/>
      <c r="J3" s="325"/>
      <c r="K3" s="308"/>
      <c r="L3" s="325"/>
      <c r="M3" s="308"/>
    </row>
    <row r="4" spans="1:17" ht="15" customHeight="1" x14ac:dyDescent="0.25">
      <c r="A4" s="676" t="s">
        <v>42</v>
      </c>
      <c r="B4" s="679" t="s">
        <v>184</v>
      </c>
      <c r="C4" s="679"/>
      <c r="D4" s="679"/>
      <c r="E4" s="679"/>
      <c r="F4" s="679"/>
      <c r="G4" s="679"/>
      <c r="H4" s="679"/>
      <c r="I4" s="679"/>
      <c r="J4" s="484"/>
      <c r="K4" s="532"/>
      <c r="L4" s="264"/>
      <c r="M4" s="682" t="s">
        <v>377</v>
      </c>
    </row>
    <row r="5" spans="1:17" x14ac:dyDescent="0.25">
      <c r="A5" s="678"/>
      <c r="B5" s="325">
        <v>2013</v>
      </c>
      <c r="C5" s="325">
        <v>2014</v>
      </c>
      <c r="D5" s="325">
        <v>2015</v>
      </c>
      <c r="E5" s="325">
        <v>2016</v>
      </c>
      <c r="F5" s="308">
        <v>2017</v>
      </c>
      <c r="G5" s="308">
        <v>2018</v>
      </c>
      <c r="H5" s="308">
        <v>2019</v>
      </c>
      <c r="I5" s="308">
        <v>2020</v>
      </c>
      <c r="J5" s="325">
        <v>2021</v>
      </c>
      <c r="K5" s="308">
        <v>2022</v>
      </c>
      <c r="L5" s="325"/>
      <c r="M5" s="683"/>
    </row>
    <row r="6" spans="1:17" ht="9" customHeight="1" x14ac:dyDescent="0.25">
      <c r="A6" s="261"/>
      <c r="B6" s="326"/>
      <c r="C6" s="326"/>
      <c r="D6" s="326"/>
      <c r="E6" s="326"/>
      <c r="F6" s="307"/>
      <c r="G6" s="307"/>
      <c r="H6" s="307"/>
      <c r="I6" s="307"/>
      <c r="J6" s="326"/>
      <c r="K6" s="307"/>
      <c r="L6" s="326"/>
      <c r="M6" s="509"/>
    </row>
    <row r="7" spans="1:17" x14ac:dyDescent="0.25">
      <c r="A7" s="304" t="s">
        <v>37</v>
      </c>
      <c r="B7" s="213">
        <v>4373.3782183000003</v>
      </c>
      <c r="C7" s="213">
        <v>3346.0324648000001</v>
      </c>
      <c r="D7" s="213">
        <v>3065.3242415999998</v>
      </c>
      <c r="E7" s="213">
        <v>2982.7863551</v>
      </c>
      <c r="F7" s="213">
        <v>2430.7790304</v>
      </c>
      <c r="G7" s="213">
        <v>1835.6558714</v>
      </c>
      <c r="H7" s="213">
        <v>1748.5788307</v>
      </c>
      <c r="I7" s="213">
        <v>1245.209061</v>
      </c>
      <c r="J7" s="213">
        <v>561.61085565999997</v>
      </c>
      <c r="K7" s="213">
        <v>849.65358529000002</v>
      </c>
      <c r="L7" s="213"/>
      <c r="M7" s="286">
        <f>(K7-J7)/J7*100</f>
        <v>51.288668430651121</v>
      </c>
    </row>
    <row r="8" spans="1:17" x14ac:dyDescent="0.25">
      <c r="A8" s="304" t="s">
        <v>82</v>
      </c>
      <c r="B8" s="213">
        <v>4289.3042929000003</v>
      </c>
      <c r="C8" s="213">
        <v>4085.2134090999998</v>
      </c>
      <c r="D8" s="213">
        <v>4424.1191836999997</v>
      </c>
      <c r="E8" s="213">
        <v>4237.1487596999996</v>
      </c>
      <c r="F8" s="213">
        <v>3604.5727778</v>
      </c>
      <c r="G8" s="213">
        <v>2772.9665556</v>
      </c>
      <c r="H8" s="213">
        <v>1377.8878704000001</v>
      </c>
      <c r="I8" s="213">
        <v>1091.7506249999999</v>
      </c>
      <c r="J8" s="213">
        <v>464.77702127999999</v>
      </c>
      <c r="K8" s="213">
        <v>626.87803922000001</v>
      </c>
      <c r="L8" s="213"/>
      <c r="M8" s="286">
        <f t="shared" ref="M8:M35" si="0">(K8-J8)/J8*100</f>
        <v>34.877158404598489</v>
      </c>
    </row>
    <row r="9" spans="1:17" x14ac:dyDescent="0.25">
      <c r="A9" s="304" t="s">
        <v>5</v>
      </c>
      <c r="B9" s="213">
        <v>3938.5239339999998</v>
      </c>
      <c r="C9" s="213">
        <v>2864.7923203</v>
      </c>
      <c r="D9" s="213">
        <v>2361.3944710000001</v>
      </c>
      <c r="E9" s="213">
        <v>2306.6587955999998</v>
      </c>
      <c r="F9" s="213">
        <v>2049.3449565999999</v>
      </c>
      <c r="G9" s="213">
        <v>1703.3533838999999</v>
      </c>
      <c r="H9" s="213">
        <v>1453.1715231999999</v>
      </c>
      <c r="I9" s="213">
        <v>952.50454632000003</v>
      </c>
      <c r="J9" s="213">
        <v>800.2778045</v>
      </c>
      <c r="K9" s="213">
        <v>717.21185619000005</v>
      </c>
      <c r="L9" s="213"/>
      <c r="M9" s="286">
        <f t="shared" si="0"/>
        <v>-10.379639150669453</v>
      </c>
    </row>
    <row r="10" spans="1:17" x14ac:dyDescent="0.25">
      <c r="A10" s="304" t="s">
        <v>6</v>
      </c>
      <c r="B10" s="213">
        <v>4450.1178903</v>
      </c>
      <c r="C10" s="213">
        <v>3840.3980093</v>
      </c>
      <c r="D10" s="213">
        <v>3690.7029068000002</v>
      </c>
      <c r="E10" s="213">
        <v>2944.701634</v>
      </c>
      <c r="F10" s="213">
        <v>3007.8185865999999</v>
      </c>
      <c r="G10" s="213">
        <v>2437.6901106999999</v>
      </c>
      <c r="H10" s="213">
        <v>2163.5622004000002</v>
      </c>
      <c r="I10" s="213">
        <v>1650.5687743000001</v>
      </c>
      <c r="J10" s="213">
        <v>1120.5705433999999</v>
      </c>
      <c r="K10" s="213">
        <v>1145.6873498</v>
      </c>
      <c r="L10" s="213"/>
      <c r="M10" s="286">
        <f t="shared" si="0"/>
        <v>2.241430184644285</v>
      </c>
    </row>
    <row r="11" spans="1:17" x14ac:dyDescent="0.25">
      <c r="A11" s="304" t="s">
        <v>83</v>
      </c>
      <c r="B11" s="213">
        <v>5415.9127496000001</v>
      </c>
      <c r="C11" s="213">
        <v>4342.6891460999996</v>
      </c>
      <c r="D11" s="213">
        <v>4367.2767116000005</v>
      </c>
      <c r="E11" s="213">
        <v>3963.6638114000002</v>
      </c>
      <c r="F11" s="213">
        <v>2846.6716861999998</v>
      </c>
      <c r="G11" s="213">
        <v>2372.7053964000002</v>
      </c>
      <c r="H11" s="213">
        <v>2106.8129459000002</v>
      </c>
      <c r="I11" s="213">
        <v>1473.6636860000001</v>
      </c>
      <c r="J11" s="213">
        <v>603.11006802999998</v>
      </c>
      <c r="K11" s="213">
        <v>480.06798354</v>
      </c>
      <c r="L11" s="213"/>
      <c r="M11" s="286">
        <f t="shared" si="0"/>
        <v>-20.401265210495474</v>
      </c>
      <c r="Q11"/>
    </row>
    <row r="12" spans="1:17" s="319" customFormat="1" x14ac:dyDescent="0.25">
      <c r="A12" s="166" t="s">
        <v>3</v>
      </c>
      <c r="B12" s="239">
        <v>5060</v>
      </c>
      <c r="C12" s="239">
        <v>4290</v>
      </c>
      <c r="D12" s="239">
        <v>5390</v>
      </c>
      <c r="E12" s="239">
        <v>5093</v>
      </c>
      <c r="F12" s="239">
        <v>2437.9765189999998</v>
      </c>
      <c r="G12" s="239">
        <v>2592.1994737</v>
      </c>
      <c r="H12" s="239">
        <v>1599.9689103000001</v>
      </c>
      <c r="I12" s="239">
        <v>1207.5908029</v>
      </c>
      <c r="J12" s="239">
        <v>508.34</v>
      </c>
      <c r="K12" s="239">
        <v>520.54999999999995</v>
      </c>
      <c r="L12" s="239"/>
      <c r="M12" s="286">
        <f t="shared" si="0"/>
        <v>2.4019357123185232</v>
      </c>
      <c r="Q12"/>
    </row>
    <row r="13" spans="1:17" s="319" customFormat="1" x14ac:dyDescent="0.25">
      <c r="A13" s="166" t="s">
        <v>4</v>
      </c>
      <c r="B13" s="239">
        <v>5669</v>
      </c>
      <c r="C13" s="239">
        <v>4381</v>
      </c>
      <c r="D13" s="239">
        <v>3672</v>
      </c>
      <c r="E13" s="239">
        <v>3256</v>
      </c>
      <c r="F13" s="239">
        <v>3086.7231227000002</v>
      </c>
      <c r="G13" s="239">
        <v>2233.1108368</v>
      </c>
      <c r="H13" s="239">
        <v>2476.2880374000001</v>
      </c>
      <c r="I13" s="239">
        <v>1707.3302564000001</v>
      </c>
      <c r="J13" s="239">
        <v>680.33</v>
      </c>
      <c r="K13" s="239">
        <v>453.17</v>
      </c>
      <c r="L13" s="239"/>
      <c r="M13" s="286">
        <f t="shared" si="0"/>
        <v>-33.389678538356385</v>
      </c>
      <c r="Q13"/>
    </row>
    <row r="14" spans="1:17" x14ac:dyDescent="0.25">
      <c r="A14" s="304" t="s">
        <v>7</v>
      </c>
      <c r="B14" s="213">
        <v>4683.0623343999996</v>
      </c>
      <c r="C14" s="213">
        <v>4411.7232944999996</v>
      </c>
      <c r="D14" s="213">
        <v>3816.1170016000001</v>
      </c>
      <c r="E14" s="213">
        <v>3050.4586002999999</v>
      </c>
      <c r="F14" s="213">
        <v>3050.9412889999999</v>
      </c>
      <c r="G14" s="213">
        <v>2783.4061525000002</v>
      </c>
      <c r="H14" s="213">
        <v>2130.4543413000001</v>
      </c>
      <c r="I14" s="213">
        <v>1362.0705829000001</v>
      </c>
      <c r="J14" s="213">
        <v>634.34128709000004</v>
      </c>
      <c r="K14" s="213">
        <v>846.46001317000002</v>
      </c>
      <c r="L14" s="213"/>
      <c r="M14" s="286">
        <f t="shared" si="0"/>
        <v>33.439211729868795</v>
      </c>
      <c r="Q14"/>
    </row>
    <row r="15" spans="1:17" x14ac:dyDescent="0.25">
      <c r="A15" s="304" t="s">
        <v>50</v>
      </c>
      <c r="B15" s="213">
        <v>3797.9708451000001</v>
      </c>
      <c r="C15" s="213">
        <v>3922.7772304999999</v>
      </c>
      <c r="D15" s="213">
        <v>3158.5350517000002</v>
      </c>
      <c r="E15" s="213">
        <v>2302.0734163000002</v>
      </c>
      <c r="F15" s="213">
        <v>2474.7013883</v>
      </c>
      <c r="G15" s="213">
        <v>1835.4815536000001</v>
      </c>
      <c r="H15" s="213">
        <v>1795.8233554000001</v>
      </c>
      <c r="I15" s="213">
        <v>1164.4570776</v>
      </c>
      <c r="J15" s="213">
        <v>663.36864121999997</v>
      </c>
      <c r="K15" s="213">
        <v>770.93175908000001</v>
      </c>
      <c r="L15" s="213"/>
      <c r="M15" s="286">
        <f t="shared" si="0"/>
        <v>16.214682331407907</v>
      </c>
      <c r="Q15"/>
    </row>
    <row r="16" spans="1:17" x14ac:dyDescent="0.25">
      <c r="A16" s="304" t="s">
        <v>8</v>
      </c>
      <c r="B16" s="213">
        <v>4675.3763688999998</v>
      </c>
      <c r="C16" s="213">
        <v>4503.2568376999998</v>
      </c>
      <c r="D16" s="213">
        <v>3509.7120712000001</v>
      </c>
      <c r="E16" s="213">
        <v>3169.7274508999999</v>
      </c>
      <c r="F16" s="213">
        <v>2742.7454339000001</v>
      </c>
      <c r="G16" s="213">
        <v>2067.3888486999999</v>
      </c>
      <c r="H16" s="213">
        <v>1764.7021586000001</v>
      </c>
      <c r="I16" s="213">
        <v>1598.3934345</v>
      </c>
      <c r="J16" s="213">
        <v>1050.5622438</v>
      </c>
      <c r="K16" s="213">
        <v>908.76951498000005</v>
      </c>
      <c r="L16" s="213"/>
      <c r="M16" s="286">
        <f t="shared" si="0"/>
        <v>-13.496842253450872</v>
      </c>
      <c r="Q16"/>
    </row>
    <row r="17" spans="1:17" x14ac:dyDescent="0.25">
      <c r="A17" s="304" t="s">
        <v>9</v>
      </c>
      <c r="B17" s="213">
        <v>4309.9291802999996</v>
      </c>
      <c r="C17" s="213">
        <v>3754.5364429000001</v>
      </c>
      <c r="D17" s="213">
        <v>3107.9604502000002</v>
      </c>
      <c r="E17" s="213">
        <v>2568.7022302999999</v>
      </c>
      <c r="F17" s="213">
        <v>2592.0511201999998</v>
      </c>
      <c r="G17" s="213">
        <v>2116.1262897000001</v>
      </c>
      <c r="H17" s="213">
        <v>2034.7285615000001</v>
      </c>
      <c r="I17" s="213">
        <v>1492.4758525</v>
      </c>
      <c r="J17" s="213">
        <v>2545.6239111999998</v>
      </c>
      <c r="K17" s="213">
        <v>855.97932827</v>
      </c>
      <c r="L17" s="213"/>
      <c r="M17" s="286">
        <f t="shared" si="0"/>
        <v>-66.374478001092712</v>
      </c>
      <c r="Q17"/>
    </row>
    <row r="18" spans="1:17" x14ac:dyDescent="0.25">
      <c r="A18" s="304" t="s">
        <v>10</v>
      </c>
      <c r="B18" s="213">
        <v>4308.8014714000001</v>
      </c>
      <c r="C18" s="213">
        <v>3451.0566208999999</v>
      </c>
      <c r="D18" s="213">
        <v>3275.3910282000002</v>
      </c>
      <c r="E18" s="213">
        <v>2883.9850276000002</v>
      </c>
      <c r="F18" s="213">
        <v>3292.8059011999999</v>
      </c>
      <c r="G18" s="213">
        <v>2218.8846795999998</v>
      </c>
      <c r="H18" s="213">
        <v>2144.9945892000001</v>
      </c>
      <c r="I18" s="213">
        <v>1304.2987055999999</v>
      </c>
      <c r="J18" s="213">
        <v>771.88931726999999</v>
      </c>
      <c r="K18" s="213">
        <v>875.11071429000003</v>
      </c>
      <c r="L18" s="213"/>
      <c r="M18" s="286">
        <f t="shared" si="0"/>
        <v>13.372564525840447</v>
      </c>
      <c r="Q18"/>
    </row>
    <row r="19" spans="1:17" x14ac:dyDescent="0.25">
      <c r="A19" s="304" t="s">
        <v>11</v>
      </c>
      <c r="B19" s="213">
        <v>5658.4072432000003</v>
      </c>
      <c r="C19" s="213">
        <v>4969.6435988000003</v>
      </c>
      <c r="D19" s="213">
        <v>4145.7372114999998</v>
      </c>
      <c r="E19" s="213">
        <v>3883.0611927</v>
      </c>
      <c r="F19" s="213">
        <v>4049.4281418999999</v>
      </c>
      <c r="G19" s="213">
        <v>2193.6318746000002</v>
      </c>
      <c r="H19" s="213">
        <v>2371.1856763999999</v>
      </c>
      <c r="I19" s="213">
        <v>1699.8522796</v>
      </c>
      <c r="J19" s="213">
        <v>807.67209396999999</v>
      </c>
      <c r="K19" s="213">
        <v>910.12114610000003</v>
      </c>
      <c r="L19" s="213"/>
      <c r="M19" s="286">
        <f t="shared" si="0"/>
        <v>12.68448580740557</v>
      </c>
    </row>
    <row r="20" spans="1:17" x14ac:dyDescent="0.25">
      <c r="A20" s="304" t="s">
        <v>12</v>
      </c>
      <c r="B20" s="213">
        <v>5000.1686189000002</v>
      </c>
      <c r="C20" s="213">
        <v>4140.2623870999996</v>
      </c>
      <c r="D20" s="213">
        <v>4017.9232342</v>
      </c>
      <c r="E20" s="213">
        <v>3494.8288766000001</v>
      </c>
      <c r="F20" s="213">
        <v>3262.6328818000002</v>
      </c>
      <c r="G20" s="213">
        <v>2664.3625390000002</v>
      </c>
      <c r="H20" s="213">
        <v>2504.9616495999999</v>
      </c>
      <c r="I20" s="213">
        <v>1567.4188614</v>
      </c>
      <c r="J20" s="213">
        <v>1151.6184504</v>
      </c>
      <c r="K20" s="213">
        <v>1359.3757694000001</v>
      </c>
      <c r="L20" s="213"/>
      <c r="M20" s="286">
        <f t="shared" si="0"/>
        <v>18.040464611159901</v>
      </c>
    </row>
    <row r="21" spans="1:17" x14ac:dyDescent="0.25">
      <c r="A21" s="304" t="s">
        <v>13</v>
      </c>
      <c r="B21" s="213">
        <v>5429.0372686000001</v>
      </c>
      <c r="C21" s="213">
        <v>4178.8485196000001</v>
      </c>
      <c r="D21" s="213">
        <v>3851.5259013999998</v>
      </c>
      <c r="E21" s="213">
        <v>3750.3438403999999</v>
      </c>
      <c r="F21" s="213">
        <v>3342.0816467999998</v>
      </c>
      <c r="G21" s="213">
        <v>2819.1573466999998</v>
      </c>
      <c r="H21" s="213">
        <v>2444.3103098000001</v>
      </c>
      <c r="I21" s="213">
        <v>1993.4208427999999</v>
      </c>
      <c r="J21" s="213">
        <v>1741.6516667000001</v>
      </c>
      <c r="K21" s="213">
        <v>1317.4915251</v>
      </c>
      <c r="L21" s="213"/>
      <c r="M21" s="286">
        <f t="shared" si="0"/>
        <v>-24.353902086728908</v>
      </c>
      <c r="Q21"/>
    </row>
    <row r="22" spans="1:17" x14ac:dyDescent="0.25">
      <c r="A22" s="304" t="s">
        <v>14</v>
      </c>
      <c r="B22" s="213">
        <v>5327.9401322000003</v>
      </c>
      <c r="C22" s="213">
        <v>4313.8178682999996</v>
      </c>
      <c r="D22" s="213">
        <v>3027.4436157999999</v>
      </c>
      <c r="E22" s="213">
        <v>3322.2508171999998</v>
      </c>
      <c r="F22" s="213">
        <v>2361.9821397000001</v>
      </c>
      <c r="G22" s="213">
        <v>2916.673902</v>
      </c>
      <c r="H22" s="213">
        <v>2520.5737865999999</v>
      </c>
      <c r="I22" s="213">
        <v>1430.0917750000001</v>
      </c>
      <c r="J22" s="213">
        <v>670.40987055000005</v>
      </c>
      <c r="K22" s="213">
        <v>887.87600707000001</v>
      </c>
      <c r="L22" s="213"/>
      <c r="M22" s="286">
        <f t="shared" si="0"/>
        <v>32.437788593654226</v>
      </c>
      <c r="Q22"/>
    </row>
    <row r="23" spans="1:17" s="35" customFormat="1" x14ac:dyDescent="0.25">
      <c r="A23" s="205" t="s">
        <v>15</v>
      </c>
      <c r="B23" s="592">
        <v>4605.5991248</v>
      </c>
      <c r="C23" s="592">
        <v>3927.6206468</v>
      </c>
      <c r="D23" s="592">
        <v>3519.1100861999998</v>
      </c>
      <c r="E23" s="592">
        <v>3266.5058178999998</v>
      </c>
      <c r="F23" s="592">
        <v>3055.4838052999999</v>
      </c>
      <c r="G23" s="592">
        <v>2669.2224059</v>
      </c>
      <c r="H23" s="592">
        <v>2964.9827529999998</v>
      </c>
      <c r="I23" s="592">
        <v>1931.4286517</v>
      </c>
      <c r="J23" s="592">
        <v>1139.7748699000001</v>
      </c>
      <c r="K23" s="592">
        <v>1508.8353259999999</v>
      </c>
      <c r="L23" s="592"/>
      <c r="M23" s="593">
        <f t="shared" si="0"/>
        <v>32.380118727515011</v>
      </c>
      <c r="O23"/>
      <c r="P23"/>
      <c r="Q23"/>
    </row>
    <row r="24" spans="1:17" s="35" customFormat="1" x14ac:dyDescent="0.25">
      <c r="A24" s="205" t="s">
        <v>16</v>
      </c>
      <c r="B24" s="592">
        <v>4867.6060690000004</v>
      </c>
      <c r="C24" s="592">
        <v>4269.9941375999997</v>
      </c>
      <c r="D24" s="592">
        <v>3565.2258132000002</v>
      </c>
      <c r="E24" s="592">
        <v>3237.2122893000001</v>
      </c>
      <c r="F24" s="592">
        <v>2926.6519767999998</v>
      </c>
      <c r="G24" s="592">
        <v>2388.4207464000001</v>
      </c>
      <c r="H24" s="592">
        <v>2549.5253616</v>
      </c>
      <c r="I24" s="592">
        <v>1628.6834272000001</v>
      </c>
      <c r="J24" s="592">
        <v>669.31337312999995</v>
      </c>
      <c r="K24" s="592">
        <v>1004.1681373</v>
      </c>
      <c r="L24" s="592"/>
      <c r="M24" s="593">
        <f t="shared" si="0"/>
        <v>50.029594150207068</v>
      </c>
      <c r="O24"/>
      <c r="P24"/>
      <c r="Q24"/>
    </row>
    <row r="25" spans="1:17" x14ac:dyDescent="0.25">
      <c r="A25" s="304" t="s">
        <v>17</v>
      </c>
      <c r="B25" s="213">
        <v>4865.9657202999997</v>
      </c>
      <c r="C25" s="213">
        <v>4178.6809544999996</v>
      </c>
      <c r="D25" s="213">
        <v>3656.0112835999998</v>
      </c>
      <c r="E25" s="213">
        <v>3509.2602892</v>
      </c>
      <c r="F25" s="213">
        <v>3495.9811244000002</v>
      </c>
      <c r="G25" s="213">
        <v>2637.1161097999998</v>
      </c>
      <c r="H25" s="213">
        <v>3619.6738949999999</v>
      </c>
      <c r="I25" s="213">
        <v>2346.0621034999999</v>
      </c>
      <c r="J25" s="213">
        <v>1277.4322030000001</v>
      </c>
      <c r="K25" s="213">
        <v>1344.8618071999999</v>
      </c>
      <c r="L25" s="213"/>
      <c r="M25" s="286">
        <f t="shared" si="0"/>
        <v>5.2785270358492644</v>
      </c>
      <c r="Q25"/>
    </row>
    <row r="26" spans="1:17" x14ac:dyDescent="0.25">
      <c r="A26" s="304" t="s">
        <v>18</v>
      </c>
      <c r="B26" s="213">
        <v>4826.5509390999996</v>
      </c>
      <c r="C26" s="213">
        <v>4082.3032070999998</v>
      </c>
      <c r="D26" s="213">
        <v>2994.4723583999998</v>
      </c>
      <c r="E26" s="213">
        <v>2964.7091912999999</v>
      </c>
      <c r="F26" s="213">
        <v>3181.9132375999998</v>
      </c>
      <c r="G26" s="213">
        <v>2345.8359753</v>
      </c>
      <c r="H26" s="213">
        <v>2687.5468786000001</v>
      </c>
      <c r="I26" s="213">
        <v>1729.4840440999999</v>
      </c>
      <c r="J26" s="213">
        <v>847.58862614999998</v>
      </c>
      <c r="K26" s="213">
        <v>1088.6013347999999</v>
      </c>
      <c r="L26" s="213"/>
      <c r="M26" s="286">
        <f t="shared" si="0"/>
        <v>28.435104154801067</v>
      </c>
      <c r="Q26"/>
    </row>
    <row r="27" spans="1:17" x14ac:dyDescent="0.25">
      <c r="A27" s="304" t="s">
        <v>19</v>
      </c>
      <c r="B27" s="213">
        <v>4708.0026688999997</v>
      </c>
      <c r="C27" s="213">
        <v>3349.7698135000001</v>
      </c>
      <c r="D27" s="213">
        <v>2969.0452850000001</v>
      </c>
      <c r="E27" s="213">
        <v>5044.9373920999997</v>
      </c>
      <c r="F27" s="213">
        <v>2605.9183628999999</v>
      </c>
      <c r="G27" s="213">
        <v>1946.4528181000001</v>
      </c>
      <c r="H27" s="213">
        <v>2031.2524499000001</v>
      </c>
      <c r="I27" s="213">
        <v>1249.5296421</v>
      </c>
      <c r="J27" s="213">
        <v>639.99642468000002</v>
      </c>
      <c r="K27" s="213">
        <v>854.62495094999997</v>
      </c>
      <c r="L27" s="213"/>
      <c r="M27" s="286">
        <f t="shared" si="0"/>
        <v>33.53589457586655</v>
      </c>
      <c r="Q27"/>
    </row>
    <row r="28" spans="1:17" x14ac:dyDescent="0.25">
      <c r="A28" s="304" t="s">
        <v>20</v>
      </c>
      <c r="B28" s="213">
        <v>3598.6481588000001</v>
      </c>
      <c r="C28" s="213">
        <v>3529.9956017</v>
      </c>
      <c r="D28" s="213">
        <v>2570.9903242</v>
      </c>
      <c r="E28" s="213">
        <v>2221.5379858000001</v>
      </c>
      <c r="F28" s="213">
        <v>2696.1586594999999</v>
      </c>
      <c r="G28" s="213">
        <v>2256.8622962999998</v>
      </c>
      <c r="H28" s="213">
        <v>1847.0182835000001</v>
      </c>
      <c r="I28" s="213">
        <v>874.69476337000003</v>
      </c>
      <c r="J28" s="213">
        <v>532.86309561999997</v>
      </c>
      <c r="K28" s="213">
        <v>1424.3722382999999</v>
      </c>
      <c r="L28" s="213"/>
      <c r="M28" s="286">
        <f t="shared" si="0"/>
        <v>167.30547677404945</v>
      </c>
      <c r="Q28"/>
    </row>
    <row r="29" spans="1:17" x14ac:dyDescent="0.25">
      <c r="A29" s="304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86"/>
    </row>
    <row r="30" spans="1:17" x14ac:dyDescent="0.25">
      <c r="A30" s="279" t="s">
        <v>38</v>
      </c>
      <c r="B30" s="248">
        <v>4382.891063</v>
      </c>
      <c r="C30" s="248">
        <v>3622.9863065</v>
      </c>
      <c r="D30" s="248">
        <v>3409.0464597999999</v>
      </c>
      <c r="E30" s="248">
        <v>2904.9493007999999</v>
      </c>
      <c r="F30" s="248">
        <v>2769.5176974000001</v>
      </c>
      <c r="G30" s="248">
        <v>2206.7592792999999</v>
      </c>
      <c r="H30" s="248">
        <v>1967.0069071</v>
      </c>
      <c r="I30" s="248">
        <v>1474</v>
      </c>
      <c r="J30" s="248">
        <v>938.68219365000004</v>
      </c>
      <c r="K30" s="248">
        <v>1022.2546477</v>
      </c>
      <c r="L30" s="248"/>
      <c r="M30" s="291">
        <f t="shared" si="0"/>
        <v>8.9031681452307385</v>
      </c>
    </row>
    <row r="31" spans="1:17" x14ac:dyDescent="0.25">
      <c r="A31" s="279" t="s">
        <v>39</v>
      </c>
      <c r="B31" s="248">
        <v>4634.2367070999999</v>
      </c>
      <c r="C31" s="248">
        <v>4414.3892623000002</v>
      </c>
      <c r="D31" s="248">
        <v>3633.3087039000002</v>
      </c>
      <c r="E31" s="248">
        <v>3086.7374347</v>
      </c>
      <c r="F31" s="248">
        <v>2845.7668044000002</v>
      </c>
      <c r="G31" s="248">
        <v>2344.9424749999998</v>
      </c>
      <c r="H31" s="248">
        <v>1923.3293266000001</v>
      </c>
      <c r="I31" s="248">
        <v>1464</v>
      </c>
      <c r="J31" s="248">
        <v>838.23734610999998</v>
      </c>
      <c r="K31" s="248">
        <v>854.35695280000004</v>
      </c>
      <c r="L31" s="248"/>
      <c r="M31" s="291">
        <f t="shared" si="0"/>
        <v>1.9230360905304653</v>
      </c>
    </row>
    <row r="32" spans="1:17" x14ac:dyDescent="0.25">
      <c r="A32" s="279" t="s">
        <v>23</v>
      </c>
      <c r="B32" s="248">
        <v>4831.9476107</v>
      </c>
      <c r="C32" s="248">
        <v>4071.3653491</v>
      </c>
      <c r="D32" s="248">
        <v>3727.2247040000002</v>
      </c>
      <c r="E32" s="248">
        <v>3236.0545854000002</v>
      </c>
      <c r="F32" s="248">
        <v>3150.2596718999998</v>
      </c>
      <c r="G32" s="248">
        <v>2447.9507437000002</v>
      </c>
      <c r="H32" s="248">
        <v>2342.1807426</v>
      </c>
      <c r="I32" s="248">
        <v>1542</v>
      </c>
      <c r="J32" s="248">
        <v>1457.4602041000001</v>
      </c>
      <c r="K32" s="248">
        <v>1167.0794966000001</v>
      </c>
      <c r="L32" s="248"/>
      <c r="M32" s="291">
        <f t="shared" si="0"/>
        <v>-19.923748633624868</v>
      </c>
    </row>
    <row r="33" spans="1:13" x14ac:dyDescent="0.25">
      <c r="A33" s="279" t="s">
        <v>24</v>
      </c>
      <c r="B33" s="248">
        <v>4792.7366701999999</v>
      </c>
      <c r="C33" s="248">
        <v>4075.3963440000002</v>
      </c>
      <c r="D33" s="248">
        <v>3464.6345421000001</v>
      </c>
      <c r="E33" s="248">
        <v>3251.2342515999999</v>
      </c>
      <c r="F33" s="248">
        <v>3064.4118300999999</v>
      </c>
      <c r="G33" s="248">
        <v>2556.3173591</v>
      </c>
      <c r="H33" s="248">
        <v>2794.6820905999998</v>
      </c>
      <c r="I33" s="248">
        <v>1833</v>
      </c>
      <c r="J33" s="248">
        <v>1009.5270643</v>
      </c>
      <c r="K33" s="248">
        <v>1293.2728637</v>
      </c>
      <c r="L33" s="248"/>
      <c r="M33" s="291">
        <f t="shared" si="0"/>
        <v>28.106804605258169</v>
      </c>
    </row>
    <row r="34" spans="1:13" x14ac:dyDescent="0.25">
      <c r="A34" s="279" t="s">
        <v>25</v>
      </c>
      <c r="B34" s="248">
        <v>4500.9395224999998</v>
      </c>
      <c r="C34" s="248">
        <v>3383.3481256</v>
      </c>
      <c r="D34" s="248">
        <v>2896.6274963000001</v>
      </c>
      <c r="E34" s="248">
        <v>4524.0784777999997</v>
      </c>
      <c r="F34" s="248">
        <v>2623.7582609000001</v>
      </c>
      <c r="G34" s="248">
        <v>2011.3948935000001</v>
      </c>
      <c r="H34" s="248">
        <v>1994.4635519000001</v>
      </c>
      <c r="I34" s="248">
        <v>1172</v>
      </c>
      <c r="J34" s="248">
        <v>616.15122869000004</v>
      </c>
      <c r="K34" s="248">
        <v>965.87547863999998</v>
      </c>
      <c r="L34" s="248"/>
      <c r="M34" s="291">
        <f t="shared" si="0"/>
        <v>56.759482683098618</v>
      </c>
    </row>
    <row r="35" spans="1:13" x14ac:dyDescent="0.25">
      <c r="A35" s="252" t="s">
        <v>77</v>
      </c>
      <c r="B35" s="77">
        <v>4664</v>
      </c>
      <c r="C35" s="77">
        <v>3934</v>
      </c>
      <c r="D35" s="77">
        <v>3448</v>
      </c>
      <c r="E35" s="77">
        <v>3351</v>
      </c>
      <c r="F35" s="77">
        <v>2947</v>
      </c>
      <c r="G35" s="77">
        <v>2595</v>
      </c>
      <c r="H35" s="77">
        <v>2417</v>
      </c>
      <c r="I35" s="248">
        <v>1568</v>
      </c>
      <c r="J35" s="248">
        <v>1048.31</v>
      </c>
      <c r="K35" s="248">
        <v>1104.1400000000001</v>
      </c>
      <c r="L35" s="77"/>
      <c r="M35" s="291">
        <f t="shared" si="0"/>
        <v>5.3257147217903249</v>
      </c>
    </row>
    <row r="36" spans="1:13" ht="9.75" customHeight="1" x14ac:dyDescent="0.25">
      <c r="A36" s="325"/>
      <c r="B36" s="325"/>
      <c r="C36" s="325"/>
      <c r="D36" s="325"/>
      <c r="E36" s="325"/>
      <c r="F36" s="308"/>
      <c r="G36" s="308"/>
      <c r="H36" s="308"/>
      <c r="I36" s="308"/>
      <c r="J36" s="325"/>
      <c r="K36" s="308"/>
      <c r="L36" s="325"/>
      <c r="M36" s="308"/>
    </row>
    <row r="37" spans="1:13" s="456" customFormat="1" ht="6" customHeight="1" x14ac:dyDescent="0.25">
      <c r="A37" s="326"/>
      <c r="B37" s="326"/>
      <c r="C37" s="326"/>
      <c r="D37" s="326"/>
      <c r="E37" s="326"/>
      <c r="F37" s="307"/>
      <c r="G37" s="307"/>
      <c r="H37" s="307"/>
      <c r="I37" s="307"/>
      <c r="J37" s="326"/>
      <c r="K37" s="307"/>
      <c r="L37" s="326"/>
      <c r="M37" s="307"/>
    </row>
    <row r="38" spans="1:13" x14ac:dyDescent="0.25">
      <c r="A38" s="50" t="s">
        <v>534</v>
      </c>
    </row>
    <row r="39" spans="1:13" x14ac:dyDescent="0.25">
      <c r="A39" s="50" t="s">
        <v>338</v>
      </c>
    </row>
    <row r="40" spans="1:13" ht="27.75" customHeight="1" x14ac:dyDescent="0.25">
      <c r="A40" s="685" t="s">
        <v>530</v>
      </c>
      <c r="B40" s="685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</row>
    <row r="41" spans="1:13" x14ac:dyDescent="0.25">
      <c r="A41" s="685"/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</row>
  </sheetData>
  <mergeCells count="5">
    <mergeCell ref="M4:M5"/>
    <mergeCell ref="A4:A5"/>
    <mergeCell ref="B4:I4"/>
    <mergeCell ref="A40:M40"/>
    <mergeCell ref="A41:M41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06" zoomScaleNormal="106" workbookViewId="0"/>
  </sheetViews>
  <sheetFormatPr defaultColWidth="8.85546875" defaultRowHeight="15" x14ac:dyDescent="0.25"/>
  <cols>
    <col min="1" max="1" width="16.7109375" style="324" customWidth="1"/>
    <col min="2" max="2" width="12" style="324" customWidth="1"/>
    <col min="3" max="3" width="17" style="324" customWidth="1"/>
    <col min="4" max="4" width="12.85546875" style="324" customWidth="1"/>
    <col min="5" max="16384" width="8.85546875" style="324"/>
  </cols>
  <sheetData>
    <row r="1" spans="1:7" x14ac:dyDescent="0.25">
      <c r="A1" s="324" t="s">
        <v>597</v>
      </c>
    </row>
    <row r="2" spans="1:7" x14ac:dyDescent="0.25">
      <c r="A2" s="319" t="s">
        <v>351</v>
      </c>
    </row>
    <row r="3" spans="1:7" x14ac:dyDescent="0.25">
      <c r="A3" s="325"/>
    </row>
    <row r="4" spans="1:7" x14ac:dyDescent="0.25">
      <c r="A4" s="691" t="s">
        <v>33</v>
      </c>
      <c r="B4" s="679" t="s">
        <v>183</v>
      </c>
      <c r="C4" s="679"/>
      <c r="D4" s="679"/>
    </row>
    <row r="5" spans="1:7" x14ac:dyDescent="0.25">
      <c r="A5" s="692"/>
      <c r="B5" s="260" t="s">
        <v>106</v>
      </c>
      <c r="C5" s="260" t="s">
        <v>107</v>
      </c>
      <c r="D5" s="260" t="s">
        <v>0</v>
      </c>
    </row>
    <row r="6" spans="1:7" ht="15" customHeight="1" x14ac:dyDescent="0.25">
      <c r="A6" s="329">
        <v>2013</v>
      </c>
      <c r="B6" s="213">
        <v>5174</v>
      </c>
      <c r="C6" s="213">
        <v>3659</v>
      </c>
      <c r="D6" s="213">
        <v>4664</v>
      </c>
    </row>
    <row r="7" spans="1:7" x14ac:dyDescent="0.25">
      <c r="A7" s="329">
        <v>2014</v>
      </c>
      <c r="B7" s="213">
        <v>4324</v>
      </c>
      <c r="C7" s="213">
        <v>3175</v>
      </c>
      <c r="D7" s="213">
        <v>3934</v>
      </c>
    </row>
    <row r="8" spans="1:7" x14ac:dyDescent="0.25">
      <c r="A8" s="329">
        <v>2015</v>
      </c>
      <c r="B8" s="213">
        <v>3792</v>
      </c>
      <c r="C8" s="213">
        <v>2782</v>
      </c>
      <c r="D8" s="213">
        <v>3448</v>
      </c>
    </row>
    <row r="9" spans="1:7" ht="15" customHeight="1" x14ac:dyDescent="0.25">
      <c r="A9" s="329">
        <v>2016</v>
      </c>
      <c r="B9" s="213">
        <v>3738</v>
      </c>
      <c r="C9" s="213">
        <v>2593</v>
      </c>
      <c r="D9" s="213">
        <v>3351</v>
      </c>
    </row>
    <row r="10" spans="1:7" ht="15" customHeight="1" x14ac:dyDescent="0.25">
      <c r="A10" s="329">
        <v>2017</v>
      </c>
      <c r="B10" s="213">
        <v>3261</v>
      </c>
      <c r="C10" s="213">
        <v>2340</v>
      </c>
      <c r="D10" s="213">
        <v>2947</v>
      </c>
    </row>
    <row r="11" spans="1:7" ht="15" customHeight="1" x14ac:dyDescent="0.25">
      <c r="A11" s="329">
        <v>2018</v>
      </c>
      <c r="B11" s="213">
        <v>2850</v>
      </c>
      <c r="C11" s="213">
        <v>2110</v>
      </c>
      <c r="D11" s="213">
        <v>2595</v>
      </c>
    </row>
    <row r="12" spans="1:7" x14ac:dyDescent="0.25">
      <c r="A12" s="329">
        <v>2019</v>
      </c>
      <c r="B12" s="213">
        <v>2642</v>
      </c>
      <c r="C12" s="213">
        <v>1988</v>
      </c>
      <c r="D12" s="213">
        <v>2417</v>
      </c>
    </row>
    <row r="13" spans="1:7" ht="14.25" customHeight="1" x14ac:dyDescent="0.25">
      <c r="A13" s="329">
        <v>2020</v>
      </c>
      <c r="B13" s="213">
        <v>1722</v>
      </c>
      <c r="C13" s="213">
        <v>1280</v>
      </c>
      <c r="D13" s="213">
        <v>1568</v>
      </c>
      <c r="F13"/>
      <c r="G13"/>
    </row>
    <row r="14" spans="1:7" s="456" customFormat="1" ht="14.25" customHeight="1" x14ac:dyDescent="0.25">
      <c r="A14" s="329">
        <v>2021</v>
      </c>
      <c r="B14" s="213">
        <v>1043.1099999999999</v>
      </c>
      <c r="C14" s="213">
        <v>1056.3599999999999</v>
      </c>
      <c r="D14" s="213">
        <v>1048.31</v>
      </c>
    </row>
    <row r="15" spans="1:7" s="456" customFormat="1" ht="14.25" customHeight="1" x14ac:dyDescent="0.25">
      <c r="A15" s="329">
        <v>2022</v>
      </c>
      <c r="B15" s="213">
        <v>1169.79</v>
      </c>
      <c r="C15" s="213">
        <v>999.52003300000001</v>
      </c>
      <c r="D15" s="213">
        <v>1104.1400000000001</v>
      </c>
    </row>
    <row r="16" spans="1:7" s="456" customFormat="1" ht="14.25" customHeight="1" x14ac:dyDescent="0.25">
      <c r="A16" s="329"/>
      <c r="B16" s="213"/>
      <c r="C16" s="213"/>
      <c r="D16" s="213"/>
    </row>
    <row r="17" spans="1:16" x14ac:dyDescent="0.25">
      <c r="A17" s="329" t="s">
        <v>366</v>
      </c>
      <c r="B17" s="45">
        <f>(B15-B14)/B14*100</f>
        <v>12.144452646413137</v>
      </c>
      <c r="C17" s="45">
        <f t="shared" ref="C17:D17" si="0">(C15-C14)/C14*100</f>
        <v>-5.3807382899768923</v>
      </c>
      <c r="D17" s="45">
        <f t="shared" si="0"/>
        <v>5.3257147217903249</v>
      </c>
      <c r="F17" s="456"/>
    </row>
    <row r="18" spans="1:16" ht="10.5" customHeight="1" x14ac:dyDescent="0.25">
      <c r="A18" s="325"/>
      <c r="B18" s="325"/>
      <c r="C18" s="325"/>
      <c r="D18" s="325"/>
    </row>
    <row r="19" spans="1:16" s="456" customFormat="1" ht="6" customHeight="1" x14ac:dyDescent="0.25">
      <c r="A19" s="326"/>
      <c r="B19" s="326"/>
      <c r="C19" s="326"/>
      <c r="D19" s="326"/>
    </row>
    <row r="20" spans="1:16" x14ac:dyDescent="0.25">
      <c r="A20" s="50" t="s">
        <v>534</v>
      </c>
    </row>
    <row r="21" spans="1:16" ht="15" customHeight="1" x14ac:dyDescent="0.25">
      <c r="A21" s="685" t="s">
        <v>499</v>
      </c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</row>
    <row r="22" spans="1:16" x14ac:dyDescent="0.25">
      <c r="A22" s="685"/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</row>
  </sheetData>
  <mergeCells count="4">
    <mergeCell ref="A4:A5"/>
    <mergeCell ref="B4:D4"/>
    <mergeCell ref="A21:P21"/>
    <mergeCell ref="A22:P22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Normal="100" workbookViewId="0">
      <selection activeCell="B7" sqref="B7"/>
    </sheetView>
  </sheetViews>
  <sheetFormatPr defaultColWidth="8.85546875" defaultRowHeight="15" x14ac:dyDescent="0.25"/>
  <cols>
    <col min="1" max="1" width="16.28515625" style="324" customWidth="1"/>
    <col min="2" max="2" width="8" style="324" bestFit="1" customWidth="1"/>
    <col min="3" max="3" width="9.42578125" style="324" bestFit="1" customWidth="1"/>
    <col min="4" max="4" width="8.42578125" style="324" bestFit="1" customWidth="1"/>
    <col min="5" max="5" width="8" style="324" bestFit="1" customWidth="1"/>
    <col min="6" max="6" width="11.42578125" style="324" customWidth="1"/>
    <col min="7" max="7" width="11.5703125" style="324" bestFit="1" customWidth="1"/>
    <col min="8" max="8" width="8" style="324" bestFit="1" customWidth="1"/>
    <col min="9" max="9" width="9.42578125" style="324" bestFit="1" customWidth="1"/>
    <col min="10" max="10" width="7.28515625" style="324" bestFit="1" customWidth="1"/>
    <col min="11" max="11" width="9.85546875" style="324" customWidth="1"/>
    <col min="12" max="14" width="8.85546875" style="324"/>
    <col min="20" max="20" width="18.85546875" customWidth="1"/>
    <col min="25" max="16384" width="8.85546875" style="324"/>
  </cols>
  <sheetData>
    <row r="1" spans="1:24" x14ac:dyDescent="0.25">
      <c r="A1" s="324" t="s">
        <v>598</v>
      </c>
    </row>
    <row r="2" spans="1:24" x14ac:dyDescent="0.25">
      <c r="A2" s="319" t="s">
        <v>351</v>
      </c>
    </row>
    <row r="3" spans="1:24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24" x14ac:dyDescent="0.25">
      <c r="A4" s="326"/>
      <c r="B4" s="689" t="s">
        <v>185</v>
      </c>
      <c r="C4" s="689"/>
      <c r="D4" s="689"/>
      <c r="E4" s="689"/>
      <c r="F4" s="689"/>
      <c r="G4" s="689"/>
      <c r="H4" s="689"/>
      <c r="I4" s="689"/>
      <c r="J4" s="689"/>
    </row>
    <row r="5" spans="1:24" x14ac:dyDescent="0.25">
      <c r="A5" s="691" t="s">
        <v>33</v>
      </c>
      <c r="B5" s="679" t="s">
        <v>187</v>
      </c>
      <c r="C5" s="679"/>
      <c r="D5" s="679"/>
      <c r="E5" s="679" t="s">
        <v>188</v>
      </c>
      <c r="F5" s="679"/>
      <c r="G5" s="679"/>
      <c r="H5" s="679" t="s">
        <v>0</v>
      </c>
      <c r="I5" s="679"/>
      <c r="J5" s="679"/>
    </row>
    <row r="6" spans="1:24" x14ac:dyDescent="0.25">
      <c r="A6" s="692"/>
      <c r="B6" s="100" t="s">
        <v>106</v>
      </c>
      <c r="C6" s="100" t="s">
        <v>107</v>
      </c>
      <c r="D6" s="100" t="s">
        <v>0</v>
      </c>
      <c r="E6" s="100" t="s">
        <v>106</v>
      </c>
      <c r="F6" s="100" t="s">
        <v>107</v>
      </c>
      <c r="G6" s="100" t="s">
        <v>0</v>
      </c>
      <c r="H6" s="100" t="s">
        <v>106</v>
      </c>
      <c r="I6" s="100" t="s">
        <v>107</v>
      </c>
      <c r="J6" s="100" t="s">
        <v>0</v>
      </c>
    </row>
    <row r="7" spans="1:24" ht="14.25" customHeight="1" x14ac:dyDescent="0.25">
      <c r="A7" s="329">
        <v>2013</v>
      </c>
      <c r="B7" s="138">
        <v>5467</v>
      </c>
      <c r="C7" s="138">
        <v>3829</v>
      </c>
      <c r="D7" s="138">
        <v>4925.1899999999996</v>
      </c>
      <c r="E7" s="138">
        <v>2756</v>
      </c>
      <c r="F7" s="138">
        <v>2551</v>
      </c>
      <c r="G7" s="138">
        <v>2677.1</v>
      </c>
      <c r="H7" s="138">
        <v>5174</v>
      </c>
      <c r="I7" s="138">
        <v>3659</v>
      </c>
      <c r="J7" s="138">
        <v>4664</v>
      </c>
      <c r="K7" s="334"/>
    </row>
    <row r="8" spans="1:24" x14ac:dyDescent="0.25">
      <c r="A8" s="329">
        <v>2014</v>
      </c>
      <c r="B8" s="138">
        <v>4558</v>
      </c>
      <c r="C8" s="138">
        <v>3346</v>
      </c>
      <c r="D8" s="138">
        <v>4155.88</v>
      </c>
      <c r="E8" s="138">
        <v>2408</v>
      </c>
      <c r="F8" s="138">
        <v>2123</v>
      </c>
      <c r="G8" s="138">
        <v>2294.7199999999998</v>
      </c>
      <c r="H8" s="138">
        <v>4324</v>
      </c>
      <c r="I8" s="138">
        <v>3175</v>
      </c>
      <c r="J8" s="138">
        <v>3934</v>
      </c>
      <c r="K8" s="334"/>
    </row>
    <row r="9" spans="1:24" x14ac:dyDescent="0.25">
      <c r="A9" s="329">
        <v>2015</v>
      </c>
      <c r="B9" s="138">
        <v>4016</v>
      </c>
      <c r="C9" s="138">
        <v>2930</v>
      </c>
      <c r="D9" s="138">
        <v>3654.63</v>
      </c>
      <c r="E9" s="138">
        <v>2001</v>
      </c>
      <c r="F9" s="138">
        <v>1903</v>
      </c>
      <c r="G9" s="138">
        <v>1961.54</v>
      </c>
      <c r="H9" s="138">
        <v>3792</v>
      </c>
      <c r="I9" s="138">
        <v>2782</v>
      </c>
      <c r="J9" s="138">
        <v>3448</v>
      </c>
      <c r="K9" s="334"/>
    </row>
    <row r="10" spans="1:24" x14ac:dyDescent="0.25">
      <c r="A10" s="329">
        <v>2016</v>
      </c>
      <c r="B10" s="138">
        <v>3956</v>
      </c>
      <c r="C10" s="138">
        <v>2722</v>
      </c>
      <c r="D10" s="138">
        <v>3550.06</v>
      </c>
      <c r="E10" s="138">
        <v>2050</v>
      </c>
      <c r="F10" s="138">
        <v>1850</v>
      </c>
      <c r="G10" s="138">
        <v>1970.41</v>
      </c>
      <c r="H10" s="138">
        <v>3738</v>
      </c>
      <c r="I10" s="138">
        <v>2593</v>
      </c>
      <c r="J10" s="138">
        <v>3351</v>
      </c>
      <c r="K10"/>
      <c r="L10"/>
      <c r="M10"/>
      <c r="N10"/>
    </row>
    <row r="11" spans="1:24" ht="15" customHeight="1" x14ac:dyDescent="0.25">
      <c r="A11" s="329">
        <v>2017</v>
      </c>
      <c r="B11" s="138">
        <v>3439</v>
      </c>
      <c r="C11" s="138">
        <v>2453</v>
      </c>
      <c r="D11" s="138">
        <v>3112.84</v>
      </c>
      <c r="E11" s="138">
        <v>1858</v>
      </c>
      <c r="F11" s="138">
        <v>1714</v>
      </c>
      <c r="G11" s="138">
        <v>1798.61</v>
      </c>
      <c r="H11" s="138">
        <v>3261</v>
      </c>
      <c r="I11" s="138">
        <v>2340</v>
      </c>
      <c r="J11" s="138">
        <v>2947</v>
      </c>
      <c r="K11"/>
      <c r="L11"/>
      <c r="M11"/>
      <c r="N11"/>
    </row>
    <row r="12" spans="1:24" ht="15" customHeight="1" x14ac:dyDescent="0.25">
      <c r="A12" s="329">
        <v>2018</v>
      </c>
      <c r="B12" s="138">
        <v>3020</v>
      </c>
      <c r="C12" s="138">
        <v>2256</v>
      </c>
      <c r="D12" s="138">
        <v>2764.57</v>
      </c>
      <c r="E12" s="138">
        <v>1517</v>
      </c>
      <c r="F12" s="138">
        <v>1306</v>
      </c>
      <c r="G12" s="138">
        <v>1428.82</v>
      </c>
      <c r="H12" s="138">
        <v>2850</v>
      </c>
      <c r="I12" s="138">
        <v>2110</v>
      </c>
      <c r="J12" s="138">
        <v>2595</v>
      </c>
      <c r="K12"/>
      <c r="L12"/>
      <c r="M12"/>
      <c r="N12"/>
    </row>
    <row r="13" spans="1:24" ht="15" customHeight="1" x14ac:dyDescent="0.25">
      <c r="A13" s="329" t="s">
        <v>521</v>
      </c>
      <c r="B13" s="138">
        <v>2771</v>
      </c>
      <c r="C13" s="213">
        <v>2118</v>
      </c>
      <c r="D13" s="213">
        <v>2554</v>
      </c>
      <c r="E13" s="213">
        <v>1645</v>
      </c>
      <c r="F13" s="213">
        <v>1296</v>
      </c>
      <c r="G13" s="213">
        <v>1499</v>
      </c>
      <c r="H13" s="213">
        <v>2642</v>
      </c>
      <c r="I13" s="213">
        <v>1988</v>
      </c>
      <c r="J13" s="213">
        <v>2417</v>
      </c>
      <c r="K13" s="304"/>
      <c r="L13"/>
      <c r="M13"/>
      <c r="N13"/>
    </row>
    <row r="14" spans="1:24" ht="13.5" customHeight="1" x14ac:dyDescent="0.25">
      <c r="A14" s="329">
        <v>2020</v>
      </c>
      <c r="B14" s="138">
        <v>1829</v>
      </c>
      <c r="C14" s="213">
        <v>1361</v>
      </c>
      <c r="D14" s="213">
        <v>1671</v>
      </c>
      <c r="E14" s="213">
        <v>956</v>
      </c>
      <c r="F14" s="213">
        <v>865</v>
      </c>
      <c r="G14" s="544">
        <v>918</v>
      </c>
      <c r="H14" s="213">
        <v>1722</v>
      </c>
      <c r="I14" s="213">
        <v>1280</v>
      </c>
      <c r="J14" s="213">
        <v>1568</v>
      </c>
      <c r="K14" s="304"/>
      <c r="L14"/>
      <c r="M14"/>
      <c r="N14"/>
    </row>
    <row r="15" spans="1:24" s="456" customFormat="1" ht="13.5" customHeight="1" x14ac:dyDescent="0.25">
      <c r="A15" s="329">
        <v>2021</v>
      </c>
      <c r="B15" s="138">
        <v>1133.3</v>
      </c>
      <c r="C15" s="138">
        <v>1174.5999999999999</v>
      </c>
      <c r="D15" s="138">
        <v>1149.04</v>
      </c>
      <c r="E15" s="138">
        <v>505.73792570000001</v>
      </c>
      <c r="F15" s="138">
        <v>534.8328186</v>
      </c>
      <c r="G15" s="138">
        <v>518.93967769999995</v>
      </c>
      <c r="H15" s="138">
        <v>1043.2</v>
      </c>
      <c r="I15" s="138">
        <v>1056</v>
      </c>
      <c r="J15" s="138">
        <v>1048.44</v>
      </c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456" customFormat="1" ht="13.5" customHeight="1" x14ac:dyDescent="0.25">
      <c r="A16" s="329">
        <v>2022</v>
      </c>
      <c r="B16" s="138">
        <v>1253.18</v>
      </c>
      <c r="C16" s="138">
        <v>1073.29</v>
      </c>
      <c r="D16" s="138">
        <v>1185.48</v>
      </c>
      <c r="E16" s="138">
        <v>680.87700510000002</v>
      </c>
      <c r="F16" s="138">
        <v>660.09066240000004</v>
      </c>
      <c r="G16" s="138">
        <v>671.84730079999997</v>
      </c>
      <c r="H16" s="138">
        <v>1169.82</v>
      </c>
      <c r="I16" s="138">
        <v>999.61008719999995</v>
      </c>
      <c r="J16" s="138">
        <v>1104.2</v>
      </c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456" customFormat="1" ht="12" customHeight="1" x14ac:dyDescent="0.25">
      <c r="A17" s="329"/>
      <c r="B17" s="138"/>
      <c r="C17" s="213"/>
      <c r="D17" s="213"/>
      <c r="E17" s="213"/>
      <c r="F17" s="213"/>
      <c r="G17" s="543"/>
      <c r="H17" s="213"/>
      <c r="I17" s="213"/>
      <c r="J17" s="213"/>
      <c r="K17" s="304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8.75" customHeight="1" x14ac:dyDescent="0.25">
      <c r="A18" s="329" t="s">
        <v>366</v>
      </c>
      <c r="B18" s="46">
        <f>(B16-B15)/B15*100</f>
        <v>10.577958175240457</v>
      </c>
      <c r="C18" s="46">
        <f t="shared" ref="C18:J18" si="0">(C16-C15)/C15*100</f>
        <v>-8.6250638515239189</v>
      </c>
      <c r="D18" s="46">
        <f t="shared" si="0"/>
        <v>3.1713430341850639</v>
      </c>
      <c r="E18" s="46">
        <f t="shared" si="0"/>
        <v>34.630402526681621</v>
      </c>
      <c r="F18" s="46">
        <f t="shared" si="0"/>
        <v>23.419999566945059</v>
      </c>
      <c r="G18" s="46">
        <f t="shared" si="0"/>
        <v>29.465394470837943</v>
      </c>
      <c r="H18" s="46">
        <f t="shared" si="0"/>
        <v>12.137653374233118</v>
      </c>
      <c r="I18" s="46">
        <f t="shared" si="0"/>
        <v>-5.3399538636363681</v>
      </c>
      <c r="J18" s="46">
        <f t="shared" si="0"/>
        <v>5.3183777803212378</v>
      </c>
      <c r="K18" s="304"/>
      <c r="L18"/>
      <c r="M18"/>
      <c r="N18"/>
    </row>
    <row r="19" spans="1:24" x14ac:dyDescent="0.25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L19"/>
      <c r="M19"/>
      <c r="N19"/>
    </row>
    <row r="20" spans="1:24" s="456" customFormat="1" ht="6" customHeight="1" x14ac:dyDescent="0.25">
      <c r="A20" s="326"/>
      <c r="B20" s="326"/>
      <c r="C20" s="326"/>
      <c r="D20" s="326"/>
      <c r="E20" s="326"/>
      <c r="F20" s="326"/>
      <c r="G20" s="326"/>
      <c r="H20" s="326"/>
      <c r="I20" s="326"/>
      <c r="J20" s="326"/>
    </row>
    <row r="21" spans="1:24" x14ac:dyDescent="0.25">
      <c r="A21" s="50" t="s">
        <v>534</v>
      </c>
      <c r="D21" s="374"/>
      <c r="G21" s="148"/>
    </row>
    <row r="22" spans="1:24" ht="26.25" customHeight="1" x14ac:dyDescent="0.25">
      <c r="A22" s="685" t="s">
        <v>499</v>
      </c>
      <c r="B22" s="685"/>
      <c r="C22" s="685"/>
      <c r="D22" s="685"/>
      <c r="E22" s="685"/>
      <c r="F22" s="685"/>
      <c r="G22" s="685"/>
      <c r="H22" s="685"/>
      <c r="I22" s="685"/>
      <c r="J22" s="685"/>
      <c r="K22" s="652"/>
      <c r="L22" s="652"/>
      <c r="M22" s="652"/>
      <c r="N22" s="652"/>
      <c r="O22" s="652"/>
      <c r="P22" s="652"/>
    </row>
    <row r="23" spans="1:24" x14ac:dyDescent="0.25">
      <c r="A23" s="50" t="s">
        <v>596</v>
      </c>
    </row>
  </sheetData>
  <mergeCells count="6">
    <mergeCell ref="A22:J22"/>
    <mergeCell ref="A5:A6"/>
    <mergeCell ref="B4:J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="93" zoomScaleNormal="93" workbookViewId="0"/>
  </sheetViews>
  <sheetFormatPr defaultColWidth="9.140625" defaultRowHeight="15" x14ac:dyDescent="0.25"/>
  <cols>
    <col min="1" max="1" width="12.140625" style="324" customWidth="1"/>
    <col min="2" max="2" width="9.5703125" style="324" bestFit="1" customWidth="1"/>
    <col min="3" max="3" width="10.28515625" style="324" bestFit="1" customWidth="1"/>
    <col min="4" max="4" width="9.5703125" style="324" bestFit="1" customWidth="1"/>
    <col min="5" max="25" width="9.28515625" style="324" bestFit="1" customWidth="1"/>
    <col min="26" max="16384" width="9.140625" style="324"/>
  </cols>
  <sheetData>
    <row r="1" spans="1:25" x14ac:dyDescent="0.25">
      <c r="A1" s="324" t="s">
        <v>599</v>
      </c>
    </row>
    <row r="2" spans="1:25" x14ac:dyDescent="0.25">
      <c r="A2" s="319" t="s">
        <v>351</v>
      </c>
    </row>
    <row r="3" spans="1:25" x14ac:dyDescent="0.25">
      <c r="A3" s="325"/>
      <c r="W3" s="325"/>
      <c r="X3" s="325"/>
      <c r="Y3" s="325"/>
    </row>
    <row r="4" spans="1:25" ht="15.75" customHeight="1" x14ac:dyDescent="0.25">
      <c r="A4" s="676" t="s">
        <v>189</v>
      </c>
      <c r="B4" s="679" t="s">
        <v>184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325"/>
      <c r="X4" s="325"/>
      <c r="Y4" s="325"/>
    </row>
    <row r="5" spans="1:25" x14ac:dyDescent="0.25">
      <c r="A5" s="740"/>
      <c r="B5" s="679" t="s">
        <v>190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91" t="s">
        <v>158</v>
      </c>
      <c r="X5" s="691"/>
      <c r="Y5" s="691"/>
    </row>
    <row r="6" spans="1:25" x14ac:dyDescent="0.25">
      <c r="A6" s="740"/>
      <c r="B6" s="692" t="s">
        <v>138</v>
      </c>
      <c r="C6" s="692"/>
      <c r="D6" s="692"/>
      <c r="E6" s="689" t="s">
        <v>137</v>
      </c>
      <c r="F6" s="689"/>
      <c r="G6" s="689"/>
      <c r="H6" s="689" t="s">
        <v>136</v>
      </c>
      <c r="I6" s="689"/>
      <c r="J6" s="689"/>
      <c r="K6" s="731" t="s">
        <v>135</v>
      </c>
      <c r="L6" s="731"/>
      <c r="M6" s="731"/>
      <c r="N6" s="730" t="s">
        <v>134</v>
      </c>
      <c r="O6" s="730"/>
      <c r="P6" s="730"/>
      <c r="Q6" s="730" t="s">
        <v>133</v>
      </c>
      <c r="R6" s="730"/>
      <c r="S6" s="730"/>
      <c r="T6" s="731" t="s">
        <v>132</v>
      </c>
      <c r="U6" s="731"/>
      <c r="V6" s="731"/>
      <c r="W6" s="692"/>
      <c r="X6" s="692"/>
      <c r="Y6" s="692"/>
    </row>
    <row r="7" spans="1:25" x14ac:dyDescent="0.25">
      <c r="A7" s="678"/>
      <c r="B7" s="265" t="s">
        <v>106</v>
      </c>
      <c r="C7" s="265" t="s">
        <v>107</v>
      </c>
      <c r="D7" s="265" t="s">
        <v>0</v>
      </c>
      <c r="E7" s="265" t="s">
        <v>106</v>
      </c>
      <c r="F7" s="265" t="s">
        <v>107</v>
      </c>
      <c r="G7" s="265" t="s">
        <v>0</v>
      </c>
      <c r="H7" s="265" t="s">
        <v>106</v>
      </c>
      <c r="I7" s="265" t="s">
        <v>107</v>
      </c>
      <c r="J7" s="265" t="s">
        <v>0</v>
      </c>
      <c r="K7" s="265" t="s">
        <v>106</v>
      </c>
      <c r="L7" s="265" t="s">
        <v>107</v>
      </c>
      <c r="M7" s="265" t="s">
        <v>0</v>
      </c>
      <c r="N7" s="265" t="s">
        <v>106</v>
      </c>
      <c r="O7" s="265" t="s">
        <v>107</v>
      </c>
      <c r="P7" s="265" t="s">
        <v>0</v>
      </c>
      <c r="Q7" s="265" t="s">
        <v>106</v>
      </c>
      <c r="R7" s="265" t="s">
        <v>107</v>
      </c>
      <c r="S7" s="265" t="s">
        <v>0</v>
      </c>
      <c r="T7" s="265" t="s">
        <v>106</v>
      </c>
      <c r="U7" s="265" t="s">
        <v>107</v>
      </c>
      <c r="V7" s="265" t="s">
        <v>0</v>
      </c>
      <c r="W7" s="265" t="s">
        <v>106</v>
      </c>
      <c r="X7" s="265" t="s">
        <v>107</v>
      </c>
      <c r="Y7" s="265" t="s">
        <v>0</v>
      </c>
    </row>
    <row r="8" spans="1:25" s="379" customFormat="1" ht="9" customHeight="1" x14ac:dyDescent="0.25">
      <c r="A8" s="338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</row>
    <row r="9" spans="1:25" ht="18.75" customHeight="1" x14ac:dyDescent="0.25">
      <c r="A9" s="324">
        <v>2013</v>
      </c>
      <c r="B9" s="138">
        <v>1511</v>
      </c>
      <c r="C9" s="138">
        <v>1298</v>
      </c>
      <c r="D9" s="138">
        <v>1440</v>
      </c>
      <c r="E9" s="138">
        <v>4432</v>
      </c>
      <c r="F9" s="138">
        <v>4044</v>
      </c>
      <c r="G9" s="138">
        <v>4288</v>
      </c>
      <c r="H9" s="138">
        <v>4115</v>
      </c>
      <c r="I9" s="138">
        <v>3370</v>
      </c>
      <c r="J9" s="138">
        <v>3854</v>
      </c>
      <c r="K9" s="138">
        <v>4878</v>
      </c>
      <c r="L9" s="138">
        <v>3798</v>
      </c>
      <c r="M9" s="138">
        <v>4521</v>
      </c>
      <c r="N9" s="138">
        <v>5756</v>
      </c>
      <c r="O9" s="138">
        <v>3541</v>
      </c>
      <c r="P9" s="138">
        <v>5030</v>
      </c>
      <c r="Q9" s="138">
        <v>5799</v>
      </c>
      <c r="R9" s="138">
        <v>3872</v>
      </c>
      <c r="S9" s="138">
        <v>5208</v>
      </c>
      <c r="T9" s="138">
        <v>6125</v>
      </c>
      <c r="U9" s="138">
        <v>3647</v>
      </c>
      <c r="V9" s="138">
        <v>5143</v>
      </c>
      <c r="W9" s="138">
        <v>5174</v>
      </c>
      <c r="X9" s="138">
        <v>3659</v>
      </c>
      <c r="Y9" s="138">
        <v>4664</v>
      </c>
    </row>
    <row r="10" spans="1:25" ht="18.75" customHeight="1" x14ac:dyDescent="0.25">
      <c r="A10" s="324">
        <v>2014</v>
      </c>
      <c r="B10" s="138">
        <v>3504</v>
      </c>
      <c r="C10" s="138">
        <v>1000</v>
      </c>
      <c r="D10" s="138">
        <v>3087</v>
      </c>
      <c r="E10" s="138">
        <v>3548</v>
      </c>
      <c r="F10" s="138">
        <v>4088</v>
      </c>
      <c r="G10" s="138">
        <v>3756</v>
      </c>
      <c r="H10" s="138">
        <v>3528</v>
      </c>
      <c r="I10" s="138">
        <v>2618</v>
      </c>
      <c r="J10" s="138">
        <v>3207</v>
      </c>
      <c r="K10" s="138">
        <v>3961</v>
      </c>
      <c r="L10" s="138">
        <v>3149</v>
      </c>
      <c r="M10" s="138">
        <v>3689</v>
      </c>
      <c r="N10" s="138">
        <v>4660</v>
      </c>
      <c r="O10" s="138">
        <v>3095</v>
      </c>
      <c r="P10" s="138">
        <v>4146</v>
      </c>
      <c r="Q10" s="138">
        <v>4745</v>
      </c>
      <c r="R10" s="138">
        <v>3216</v>
      </c>
      <c r="S10" s="138">
        <v>4273</v>
      </c>
      <c r="T10" s="138">
        <v>5937</v>
      </c>
      <c r="U10" s="138">
        <v>4029</v>
      </c>
      <c r="V10" s="138">
        <v>5184</v>
      </c>
      <c r="W10" s="138">
        <v>4324</v>
      </c>
      <c r="X10" s="138">
        <v>3175</v>
      </c>
      <c r="Y10" s="138">
        <v>3934</v>
      </c>
    </row>
    <row r="11" spans="1:25" ht="18.75" customHeight="1" x14ac:dyDescent="0.25">
      <c r="A11" s="324">
        <v>2015</v>
      </c>
      <c r="B11" s="138">
        <v>1900</v>
      </c>
      <c r="C11" s="138">
        <v>4575</v>
      </c>
      <c r="D11" s="138">
        <v>3238</v>
      </c>
      <c r="E11" s="138">
        <v>3661</v>
      </c>
      <c r="F11" s="138">
        <v>3130</v>
      </c>
      <c r="G11" s="138">
        <v>3464</v>
      </c>
      <c r="H11" s="138">
        <v>2862</v>
      </c>
      <c r="I11" s="138">
        <v>2422</v>
      </c>
      <c r="J11" s="138">
        <v>2707</v>
      </c>
      <c r="K11" s="138">
        <v>3648</v>
      </c>
      <c r="L11" s="138">
        <v>2876</v>
      </c>
      <c r="M11" s="138">
        <v>3387</v>
      </c>
      <c r="N11" s="138">
        <v>3773</v>
      </c>
      <c r="O11" s="138">
        <v>2630</v>
      </c>
      <c r="P11" s="138">
        <v>3398</v>
      </c>
      <c r="Q11" s="138">
        <v>4287</v>
      </c>
      <c r="R11" s="138">
        <v>2826</v>
      </c>
      <c r="S11" s="138">
        <v>3823</v>
      </c>
      <c r="T11" s="138">
        <v>5435</v>
      </c>
      <c r="U11" s="138">
        <v>3356</v>
      </c>
      <c r="V11" s="138">
        <v>4623</v>
      </c>
      <c r="W11" s="138">
        <v>3792</v>
      </c>
      <c r="X11" s="138">
        <v>2782</v>
      </c>
      <c r="Y11" s="138">
        <v>3448</v>
      </c>
    </row>
    <row r="12" spans="1:25" ht="18.75" customHeight="1" x14ac:dyDescent="0.25">
      <c r="A12" s="324">
        <v>2016</v>
      </c>
      <c r="B12" s="138">
        <v>797</v>
      </c>
      <c r="C12" s="138">
        <v>530</v>
      </c>
      <c r="D12" s="138">
        <v>752</v>
      </c>
      <c r="E12" s="138">
        <v>3619</v>
      </c>
      <c r="F12" s="138">
        <v>3882</v>
      </c>
      <c r="G12" s="138">
        <v>3721</v>
      </c>
      <c r="H12" s="138">
        <v>2732</v>
      </c>
      <c r="I12" s="138">
        <v>2270</v>
      </c>
      <c r="J12" s="138">
        <v>2568</v>
      </c>
      <c r="K12" s="138">
        <v>3137</v>
      </c>
      <c r="L12" s="138">
        <v>2445</v>
      </c>
      <c r="M12" s="138">
        <v>2907</v>
      </c>
      <c r="N12" s="138">
        <v>3501</v>
      </c>
      <c r="O12" s="138">
        <v>2754</v>
      </c>
      <c r="P12" s="138">
        <v>3258</v>
      </c>
      <c r="Q12" s="138">
        <v>5966</v>
      </c>
      <c r="R12" s="138">
        <v>2563</v>
      </c>
      <c r="S12" s="138">
        <v>4897</v>
      </c>
      <c r="T12" s="138">
        <v>4269</v>
      </c>
      <c r="U12" s="138">
        <v>2648</v>
      </c>
      <c r="V12" s="138">
        <v>3644</v>
      </c>
      <c r="W12" s="138">
        <v>3738</v>
      </c>
      <c r="X12" s="138">
        <v>2593</v>
      </c>
      <c r="Y12" s="138">
        <v>3351</v>
      </c>
    </row>
    <row r="13" spans="1:25" ht="18.75" customHeight="1" x14ac:dyDescent="0.25">
      <c r="A13" s="324">
        <v>2017</v>
      </c>
      <c r="B13" s="138">
        <v>2600</v>
      </c>
      <c r="C13" s="138">
        <v>2945</v>
      </c>
      <c r="D13" s="138">
        <v>2699</v>
      </c>
      <c r="E13" s="138">
        <v>3821</v>
      </c>
      <c r="F13" s="138">
        <v>3262</v>
      </c>
      <c r="G13" s="138">
        <v>3612</v>
      </c>
      <c r="H13" s="138">
        <v>2904</v>
      </c>
      <c r="I13" s="138">
        <v>2397</v>
      </c>
      <c r="J13" s="138">
        <v>2724</v>
      </c>
      <c r="K13" s="138">
        <v>2821</v>
      </c>
      <c r="L13" s="138">
        <v>2235</v>
      </c>
      <c r="M13" s="138">
        <v>2624</v>
      </c>
      <c r="N13" s="138">
        <v>3348</v>
      </c>
      <c r="O13" s="138">
        <v>2309</v>
      </c>
      <c r="P13" s="138">
        <v>3004</v>
      </c>
      <c r="Q13" s="138">
        <v>3516</v>
      </c>
      <c r="R13" s="138">
        <v>2155</v>
      </c>
      <c r="S13" s="138">
        <v>3078</v>
      </c>
      <c r="T13" s="138">
        <v>4352</v>
      </c>
      <c r="U13" s="138">
        <v>2567</v>
      </c>
      <c r="V13" s="138">
        <v>3671</v>
      </c>
      <c r="W13" s="138">
        <v>3261</v>
      </c>
      <c r="X13" s="138">
        <v>2340</v>
      </c>
      <c r="Y13" s="138">
        <v>2947</v>
      </c>
    </row>
    <row r="14" spans="1:25" ht="18.75" customHeight="1" x14ac:dyDescent="0.25">
      <c r="A14" s="324">
        <v>2018</v>
      </c>
      <c r="B14" s="28">
        <v>0</v>
      </c>
      <c r="C14" s="28">
        <v>0</v>
      </c>
      <c r="D14" s="28">
        <v>0</v>
      </c>
      <c r="E14" s="138">
        <v>2958</v>
      </c>
      <c r="F14" s="138">
        <v>3034</v>
      </c>
      <c r="G14" s="138">
        <v>2987</v>
      </c>
      <c r="H14" s="138">
        <v>2594</v>
      </c>
      <c r="I14" s="138">
        <v>2082</v>
      </c>
      <c r="J14" s="138">
        <v>2412</v>
      </c>
      <c r="K14" s="138">
        <v>2734</v>
      </c>
      <c r="L14" s="138">
        <v>1844</v>
      </c>
      <c r="M14" s="138">
        <v>2427</v>
      </c>
      <c r="N14" s="138">
        <v>2853</v>
      </c>
      <c r="O14" s="138">
        <v>2264</v>
      </c>
      <c r="P14" s="138">
        <v>2656</v>
      </c>
      <c r="Q14" s="138">
        <v>2925</v>
      </c>
      <c r="R14" s="138">
        <v>2013</v>
      </c>
      <c r="S14" s="138">
        <v>2626</v>
      </c>
      <c r="T14" s="138">
        <v>3464</v>
      </c>
      <c r="U14" s="138">
        <v>2282</v>
      </c>
      <c r="V14" s="138">
        <v>3015</v>
      </c>
      <c r="W14" s="138">
        <v>2850</v>
      </c>
      <c r="X14" s="138">
        <v>2110</v>
      </c>
      <c r="Y14" s="138">
        <v>2595</v>
      </c>
    </row>
    <row r="15" spans="1:25" s="304" customFormat="1" x14ac:dyDescent="0.25">
      <c r="A15" s="71" t="s">
        <v>521</v>
      </c>
      <c r="B15" s="213">
        <v>5000</v>
      </c>
      <c r="C15" s="28">
        <v>0</v>
      </c>
      <c r="D15" s="213">
        <v>5000</v>
      </c>
      <c r="E15" s="213">
        <v>2666</v>
      </c>
      <c r="F15" s="213">
        <v>2361</v>
      </c>
      <c r="G15" s="213">
        <v>2560</v>
      </c>
      <c r="H15" s="213">
        <v>2248</v>
      </c>
      <c r="I15" s="213">
        <v>2020</v>
      </c>
      <c r="J15" s="213">
        <v>2167</v>
      </c>
      <c r="K15" s="213">
        <v>2353</v>
      </c>
      <c r="L15" s="213">
        <v>2011</v>
      </c>
      <c r="M15" s="213">
        <v>2235</v>
      </c>
      <c r="N15" s="213">
        <v>2677</v>
      </c>
      <c r="O15" s="213">
        <v>1935</v>
      </c>
      <c r="P15" s="213">
        <v>2430</v>
      </c>
      <c r="Q15" s="213">
        <v>2915</v>
      </c>
      <c r="R15" s="213">
        <v>1852</v>
      </c>
      <c r="S15" s="213">
        <v>2565</v>
      </c>
      <c r="T15" s="213">
        <v>3488</v>
      </c>
      <c r="U15" s="213">
        <v>2132</v>
      </c>
      <c r="V15" s="213">
        <v>2980</v>
      </c>
      <c r="W15" s="213">
        <v>2642</v>
      </c>
      <c r="X15" s="213">
        <v>1988</v>
      </c>
      <c r="Y15" s="213">
        <v>2418</v>
      </c>
    </row>
    <row r="16" spans="1:25" s="448" customFormat="1" x14ac:dyDescent="0.25">
      <c r="A16" s="448">
        <v>2020</v>
      </c>
      <c r="B16" s="138">
        <v>2000</v>
      </c>
      <c r="C16" s="138">
        <v>1250</v>
      </c>
      <c r="D16" s="138">
        <v>1625</v>
      </c>
      <c r="E16" s="138">
        <v>1595</v>
      </c>
      <c r="F16" s="138">
        <v>1386</v>
      </c>
      <c r="G16" s="138">
        <v>1520</v>
      </c>
      <c r="H16" s="138">
        <v>1508</v>
      </c>
      <c r="I16" s="138">
        <v>1219</v>
      </c>
      <c r="J16" s="138">
        <v>1408</v>
      </c>
      <c r="K16" s="138">
        <v>1508</v>
      </c>
      <c r="L16" s="138">
        <v>1200</v>
      </c>
      <c r="M16" s="138">
        <v>1401</v>
      </c>
      <c r="N16" s="138">
        <v>1743</v>
      </c>
      <c r="O16" s="138">
        <v>1268</v>
      </c>
      <c r="P16" s="138">
        <v>1581</v>
      </c>
      <c r="Q16" s="138">
        <v>1991</v>
      </c>
      <c r="R16" s="138">
        <v>1369</v>
      </c>
      <c r="S16" s="138">
        <v>1780</v>
      </c>
      <c r="T16" s="138">
        <v>2106</v>
      </c>
      <c r="U16" s="138">
        <v>1406</v>
      </c>
      <c r="V16" s="138">
        <v>1831</v>
      </c>
      <c r="W16" s="138">
        <v>1722</v>
      </c>
      <c r="X16" s="138">
        <v>1280</v>
      </c>
      <c r="Y16" s="138">
        <v>1568</v>
      </c>
    </row>
    <row r="17" spans="1:28" s="304" customFormat="1" x14ac:dyDescent="0.25">
      <c r="A17" s="71" t="s">
        <v>520</v>
      </c>
      <c r="B17" s="63">
        <v>0</v>
      </c>
      <c r="C17" s="63">
        <v>0</v>
      </c>
      <c r="D17" s="63">
        <v>0</v>
      </c>
      <c r="E17" s="213">
        <v>969</v>
      </c>
      <c r="F17" s="213">
        <v>820</v>
      </c>
      <c r="G17" s="213">
        <v>913</v>
      </c>
      <c r="H17" s="213">
        <v>787</v>
      </c>
      <c r="I17" s="213">
        <v>802</v>
      </c>
      <c r="J17" s="213">
        <v>793</v>
      </c>
      <c r="K17" s="213">
        <v>852</v>
      </c>
      <c r="L17" s="213">
        <v>807</v>
      </c>
      <c r="M17" s="213">
        <v>835</v>
      </c>
      <c r="N17" s="213">
        <v>1086</v>
      </c>
      <c r="O17" s="213">
        <v>729</v>
      </c>
      <c r="P17" s="213">
        <v>945</v>
      </c>
      <c r="Q17" s="213">
        <v>1325</v>
      </c>
      <c r="R17" s="213">
        <v>1024</v>
      </c>
      <c r="S17" s="213">
        <v>1204</v>
      </c>
      <c r="T17" s="213">
        <v>1452</v>
      </c>
      <c r="U17" s="213">
        <v>2735</v>
      </c>
      <c r="V17" s="213">
        <v>2005</v>
      </c>
      <c r="W17" s="213">
        <v>1043</v>
      </c>
      <c r="X17" s="213">
        <v>1056</v>
      </c>
      <c r="Y17" s="213">
        <v>1048</v>
      </c>
    </row>
    <row r="18" spans="1:28" s="304" customFormat="1" x14ac:dyDescent="0.25">
      <c r="A18" s="71" t="s">
        <v>557</v>
      </c>
      <c r="B18" s="63">
        <v>0</v>
      </c>
      <c r="C18" s="63">
        <v>0</v>
      </c>
      <c r="D18" s="63">
        <v>0</v>
      </c>
      <c r="E18" s="213">
        <v>1240</v>
      </c>
      <c r="F18" s="213">
        <v>1462</v>
      </c>
      <c r="G18" s="213">
        <v>1315</v>
      </c>
      <c r="H18" s="213">
        <v>857</v>
      </c>
      <c r="I18" s="213">
        <v>838</v>
      </c>
      <c r="J18" s="213">
        <v>850</v>
      </c>
      <c r="K18" s="213">
        <v>994</v>
      </c>
      <c r="L18" s="213">
        <v>866</v>
      </c>
      <c r="M18" s="213">
        <v>947</v>
      </c>
      <c r="N18" s="213">
        <v>1194</v>
      </c>
      <c r="O18" s="213">
        <v>893</v>
      </c>
      <c r="P18" s="213">
        <v>1078</v>
      </c>
      <c r="Q18" s="213">
        <v>1490</v>
      </c>
      <c r="R18" s="213">
        <v>1062</v>
      </c>
      <c r="S18" s="213">
        <v>1324</v>
      </c>
      <c r="T18" s="213">
        <v>2218</v>
      </c>
      <c r="U18" s="213">
        <v>1910</v>
      </c>
      <c r="V18" s="213">
        <v>2083</v>
      </c>
      <c r="W18" s="213">
        <v>1170</v>
      </c>
      <c r="X18" s="213">
        <v>1000</v>
      </c>
      <c r="Y18" s="213">
        <v>1104</v>
      </c>
    </row>
    <row r="19" spans="1:28" s="304" customFormat="1" x14ac:dyDescent="0.25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30" x14ac:dyDescent="0.25">
      <c r="A20" s="367" t="s">
        <v>377</v>
      </c>
      <c r="B20" s="334">
        <v>0</v>
      </c>
      <c r="C20" s="334">
        <v>0</v>
      </c>
      <c r="D20" s="334">
        <v>0</v>
      </c>
      <c r="E20" s="334">
        <f t="shared" ref="E20:Y20" si="0">(E18-E17)/E17*100</f>
        <v>27.966976264189885</v>
      </c>
      <c r="F20" s="334">
        <f t="shared" si="0"/>
        <v>78.292682926829272</v>
      </c>
      <c r="G20" s="334">
        <f t="shared" si="0"/>
        <v>44.030668127053666</v>
      </c>
      <c r="H20" s="334">
        <f t="shared" si="0"/>
        <v>8.8945362134688697</v>
      </c>
      <c r="I20" s="334">
        <f t="shared" si="0"/>
        <v>4.4887780548628431</v>
      </c>
      <c r="J20" s="334">
        <f t="shared" si="0"/>
        <v>7.187894073139975</v>
      </c>
      <c r="K20" s="334">
        <f t="shared" si="0"/>
        <v>16.666666666666664</v>
      </c>
      <c r="L20" s="334">
        <f t="shared" si="0"/>
        <v>7.311028500619579</v>
      </c>
      <c r="M20" s="334">
        <f t="shared" si="0"/>
        <v>13.41317365269461</v>
      </c>
      <c r="N20" s="334">
        <f t="shared" si="0"/>
        <v>9.94475138121547</v>
      </c>
      <c r="O20" s="334">
        <f t="shared" si="0"/>
        <v>22.496570644718794</v>
      </c>
      <c r="P20" s="334">
        <f t="shared" si="0"/>
        <v>14.074074074074074</v>
      </c>
      <c r="Q20" s="334">
        <f t="shared" si="0"/>
        <v>12.452830188679245</v>
      </c>
      <c r="R20" s="334">
        <f t="shared" si="0"/>
        <v>3.7109375</v>
      </c>
      <c r="S20" s="334">
        <f t="shared" si="0"/>
        <v>9.9667774086378742</v>
      </c>
      <c r="T20" s="334">
        <f t="shared" si="0"/>
        <v>52.754820936639113</v>
      </c>
      <c r="U20" s="334">
        <f t="shared" si="0"/>
        <v>-30.164533820840951</v>
      </c>
      <c r="V20" s="334">
        <f t="shared" si="0"/>
        <v>3.890274314214464</v>
      </c>
      <c r="W20" s="334">
        <f t="shared" si="0"/>
        <v>12.17641418983701</v>
      </c>
      <c r="X20" s="334">
        <f t="shared" si="0"/>
        <v>-5.3030303030303028</v>
      </c>
      <c r="Y20" s="334">
        <f t="shared" si="0"/>
        <v>5.343511450381679</v>
      </c>
    </row>
    <row r="21" spans="1:28" ht="9" customHeight="1" x14ac:dyDescent="0.2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</row>
    <row r="22" spans="1:28" s="456" customFormat="1" ht="9" customHeight="1" x14ac:dyDescent="0.25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</row>
    <row r="23" spans="1:28" x14ac:dyDescent="0.25">
      <c r="A23" s="50" t="s">
        <v>534</v>
      </c>
    </row>
    <row r="24" spans="1:28" s="456" customFormat="1" ht="15" customHeight="1" x14ac:dyDescent="0.25">
      <c r="A24" s="685" t="s">
        <v>499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</row>
    <row r="25" spans="1:28" x14ac:dyDescent="0.25">
      <c r="A25" s="50" t="s">
        <v>601</v>
      </c>
      <c r="B25" s="451"/>
      <c r="C25" s="450"/>
    </row>
    <row r="26" spans="1:28" x14ac:dyDescent="0.25">
      <c r="A26" s="50" t="s">
        <v>600</v>
      </c>
      <c r="B26"/>
      <c r="C26"/>
      <c r="D26"/>
      <c r="E26"/>
      <c r="F26"/>
      <c r="G26"/>
      <c r="H26"/>
      <c r="I26"/>
      <c r="J26"/>
      <c r="K26"/>
    </row>
    <row r="27" spans="1:28" x14ac:dyDescent="0.25">
      <c r="A27"/>
      <c r="B27"/>
      <c r="C27"/>
      <c r="D27"/>
      <c r="E27"/>
      <c r="F27"/>
      <c r="G27"/>
      <c r="H27"/>
      <c r="I27"/>
      <c r="J27"/>
    </row>
    <row r="28" spans="1:28" x14ac:dyDescent="0.25">
      <c r="A28"/>
      <c r="B28"/>
      <c r="C28"/>
      <c r="D28"/>
      <c r="E28"/>
      <c r="F28"/>
      <c r="G28"/>
      <c r="H28"/>
      <c r="I28"/>
      <c r="J28"/>
    </row>
    <row r="29" spans="1:28" x14ac:dyDescent="0.25">
      <c r="A29"/>
      <c r="B29"/>
      <c r="C29"/>
      <c r="D29"/>
      <c r="E29"/>
      <c r="F29"/>
      <c r="G29"/>
      <c r="H29"/>
      <c r="I29"/>
      <c r="J29"/>
    </row>
    <row r="30" spans="1:28" x14ac:dyDescent="0.25">
      <c r="A30"/>
      <c r="B30"/>
      <c r="C30"/>
      <c r="D30"/>
      <c r="E30"/>
      <c r="F30"/>
      <c r="G30"/>
      <c r="H30"/>
      <c r="I30"/>
      <c r="J30"/>
    </row>
    <row r="31" spans="1:28" x14ac:dyDescent="0.25">
      <c r="A31"/>
      <c r="B31"/>
      <c r="C31"/>
      <c r="D31"/>
      <c r="E31"/>
      <c r="F31"/>
      <c r="G31"/>
      <c r="H31"/>
      <c r="I31"/>
      <c r="J31"/>
    </row>
    <row r="32" spans="1:28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</sheetData>
  <mergeCells count="12">
    <mergeCell ref="A24:Y24"/>
    <mergeCell ref="A4:A7"/>
    <mergeCell ref="W5:Y6"/>
    <mergeCell ref="B4:V4"/>
    <mergeCell ref="B5:V5"/>
    <mergeCell ref="B6:D6"/>
    <mergeCell ref="E6:G6"/>
    <mergeCell ref="H6:J6"/>
    <mergeCell ref="N6:P6"/>
    <mergeCell ref="Q6:S6"/>
    <mergeCell ref="T6:V6"/>
    <mergeCell ref="K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98" zoomScaleNormal="98" workbookViewId="0"/>
  </sheetViews>
  <sheetFormatPr defaultColWidth="11.42578125" defaultRowHeight="15" x14ac:dyDescent="0.25"/>
  <cols>
    <col min="1" max="1" width="17.7109375" customWidth="1"/>
    <col min="2" max="2" width="1" style="24" customWidth="1"/>
    <col min="3" max="3" width="11.42578125" customWidth="1"/>
    <col min="4" max="4" width="1.28515625" style="24" customWidth="1"/>
    <col min="5" max="5" width="12.140625" customWidth="1"/>
    <col min="6" max="6" width="1.28515625" style="24" customWidth="1"/>
    <col min="7" max="7" width="14.42578125" style="24" customWidth="1"/>
    <col min="8" max="8" width="1.28515625" style="24" customWidth="1"/>
    <col min="9" max="9" width="13" style="24" customWidth="1"/>
  </cols>
  <sheetData>
    <row r="1" spans="1:15" x14ac:dyDescent="0.25">
      <c r="A1" s="22" t="s">
        <v>353</v>
      </c>
      <c r="D1" s="22"/>
    </row>
    <row r="2" spans="1:15" x14ac:dyDescent="0.25">
      <c r="A2" s="11" t="s">
        <v>352</v>
      </c>
      <c r="C2" s="23"/>
      <c r="D2" s="23"/>
    </row>
    <row r="3" spans="1:15" x14ac:dyDescent="0.25">
      <c r="A3" s="18"/>
      <c r="C3" s="2"/>
      <c r="D3" s="2"/>
      <c r="E3" s="2"/>
      <c r="F3" s="2"/>
      <c r="G3" s="2"/>
      <c r="H3" s="2"/>
      <c r="I3" s="2"/>
      <c r="J3" s="18"/>
    </row>
    <row r="4" spans="1:15" x14ac:dyDescent="0.25">
      <c r="A4" s="676" t="s">
        <v>33</v>
      </c>
      <c r="B4" s="20"/>
      <c r="C4" s="694" t="s">
        <v>32</v>
      </c>
      <c r="D4" s="694"/>
      <c r="E4" s="694"/>
      <c r="F4" s="694"/>
      <c r="G4" s="694"/>
      <c r="H4" s="694"/>
      <c r="I4" s="694"/>
    </row>
    <row r="5" spans="1:15" ht="15" customHeight="1" x14ac:dyDescent="0.25">
      <c r="A5" s="677"/>
      <c r="B5" s="21"/>
      <c r="C5" s="693" t="s">
        <v>36</v>
      </c>
      <c r="D5" s="693"/>
      <c r="E5" s="693"/>
      <c r="F5" s="693"/>
      <c r="G5" s="693"/>
      <c r="H5" s="20"/>
      <c r="I5" s="676" t="s">
        <v>0</v>
      </c>
    </row>
    <row r="6" spans="1:15" ht="15" customHeight="1" x14ac:dyDescent="0.25">
      <c r="A6" s="677"/>
      <c r="B6" s="21"/>
      <c r="C6" s="691" t="s">
        <v>44</v>
      </c>
      <c r="D6" s="61"/>
      <c r="E6" s="691" t="s">
        <v>35</v>
      </c>
      <c r="F6" s="21"/>
      <c r="G6" s="691" t="s">
        <v>34</v>
      </c>
      <c r="H6" s="21"/>
      <c r="I6" s="677"/>
    </row>
    <row r="7" spans="1:15" x14ac:dyDescent="0.25">
      <c r="A7" s="678"/>
      <c r="B7" s="1"/>
      <c r="C7" s="692"/>
      <c r="D7" s="1"/>
      <c r="E7" s="692"/>
      <c r="F7" s="1"/>
      <c r="G7" s="692"/>
      <c r="H7" s="1"/>
      <c r="I7" s="678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</row>
    <row r="9" spans="1:15" x14ac:dyDescent="0.25">
      <c r="A9" s="71">
        <v>2013</v>
      </c>
      <c r="B9" s="7"/>
      <c r="C9" s="10">
        <v>708041</v>
      </c>
      <c r="D9" s="10"/>
      <c r="E9" s="10">
        <v>413209</v>
      </c>
      <c r="F9" s="10"/>
      <c r="G9" s="10">
        <v>71734</v>
      </c>
      <c r="H9" s="10"/>
      <c r="I9" s="10">
        <v>1192984</v>
      </c>
      <c r="K9" s="456"/>
    </row>
    <row r="10" spans="1:15" x14ac:dyDescent="0.25">
      <c r="A10" s="5">
        <v>2014</v>
      </c>
      <c r="C10" s="10">
        <v>563739</v>
      </c>
      <c r="D10" s="10"/>
      <c r="E10" s="10">
        <v>305418</v>
      </c>
      <c r="F10" s="10"/>
      <c r="G10" s="10">
        <v>52908</v>
      </c>
      <c r="H10" s="10"/>
      <c r="I10" s="3">
        <v>922065</v>
      </c>
      <c r="K10" s="456"/>
    </row>
    <row r="11" spans="1:15" x14ac:dyDescent="0.25">
      <c r="A11" s="5">
        <v>2015</v>
      </c>
      <c r="C11" s="10">
        <v>484986</v>
      </c>
      <c r="D11" s="10"/>
      <c r="E11" s="10">
        <v>224446</v>
      </c>
      <c r="F11" s="10"/>
      <c r="G11" s="10">
        <v>39952</v>
      </c>
      <c r="H11" s="10"/>
      <c r="I11" s="10">
        <v>749384</v>
      </c>
      <c r="K11" s="456"/>
    </row>
    <row r="12" spans="1:15" x14ac:dyDescent="0.25">
      <c r="A12" s="5">
        <v>2016</v>
      </c>
      <c r="C12" s="10">
        <v>389626</v>
      </c>
      <c r="E12" s="10">
        <v>167723</v>
      </c>
      <c r="G12" s="10">
        <v>27644</v>
      </c>
      <c r="H12" s="10"/>
      <c r="I12" s="10">
        <v>584993</v>
      </c>
      <c r="K12" s="456"/>
    </row>
    <row r="13" spans="1:15" x14ac:dyDescent="0.25">
      <c r="A13" s="5">
        <v>2017</v>
      </c>
      <c r="C13" s="10">
        <v>355134</v>
      </c>
      <c r="E13" s="10">
        <v>143105</v>
      </c>
      <c r="G13" s="10">
        <v>22030</v>
      </c>
      <c r="H13" s="10"/>
      <c r="I13" s="10">
        <v>520269</v>
      </c>
      <c r="K13" s="456"/>
    </row>
    <row r="14" spans="1:15" x14ac:dyDescent="0.25">
      <c r="A14" s="72">
        <v>2018</v>
      </c>
      <c r="B14" s="12"/>
      <c r="C14" s="26">
        <v>323345</v>
      </c>
      <c r="D14" s="26"/>
      <c r="E14" s="26">
        <v>118888</v>
      </c>
      <c r="F14" s="26"/>
      <c r="G14" s="26">
        <v>15916</v>
      </c>
      <c r="H14" s="26"/>
      <c r="I14" s="26">
        <v>458149</v>
      </c>
      <c r="J14" s="7"/>
      <c r="K14" s="456"/>
    </row>
    <row r="15" spans="1:15" s="115" customFormat="1" x14ac:dyDescent="0.25">
      <c r="A15" s="72">
        <v>2019</v>
      </c>
      <c r="B15" s="12"/>
      <c r="C15" s="26">
        <v>300362</v>
      </c>
      <c r="D15" s="26"/>
      <c r="E15" s="26">
        <v>104901</v>
      </c>
      <c r="F15" s="26"/>
      <c r="G15" s="26">
        <v>7699</v>
      </c>
      <c r="H15" s="26"/>
      <c r="I15" s="26">
        <f>C15+E15+G15</f>
        <v>412962</v>
      </c>
      <c r="J15" s="7"/>
      <c r="K15" s="456"/>
      <c r="L15"/>
      <c r="M15"/>
      <c r="N15"/>
      <c r="O15"/>
    </row>
    <row r="16" spans="1:15" s="387" customFormat="1" x14ac:dyDescent="0.25">
      <c r="A16" s="72">
        <v>2020</v>
      </c>
      <c r="B16" s="307"/>
      <c r="C16" s="26">
        <v>197447</v>
      </c>
      <c r="D16" s="26"/>
      <c r="E16" s="26">
        <v>52335</v>
      </c>
      <c r="F16" s="26"/>
      <c r="G16" s="26">
        <v>3249</v>
      </c>
      <c r="H16" s="26"/>
      <c r="I16" s="26">
        <f>C16+E16+G16</f>
        <v>253031</v>
      </c>
      <c r="J16" s="304"/>
      <c r="K16" s="456"/>
    </row>
    <row r="17" spans="1:18" s="456" customFormat="1" x14ac:dyDescent="0.25">
      <c r="A17" s="72">
        <v>2021</v>
      </c>
      <c r="B17" s="307"/>
      <c r="C17" s="26">
        <v>155818</v>
      </c>
      <c r="D17" s="26"/>
      <c r="E17" s="26">
        <v>109463</v>
      </c>
      <c r="F17" s="26"/>
      <c r="G17" s="26">
        <v>11195</v>
      </c>
      <c r="H17" s="26"/>
      <c r="I17" s="26">
        <v>276476</v>
      </c>
      <c r="J17" s="304"/>
      <c r="K17"/>
      <c r="L17"/>
      <c r="M17"/>
      <c r="N17"/>
      <c r="O17"/>
      <c r="P17"/>
      <c r="Q17"/>
      <c r="R17"/>
    </row>
    <row r="18" spans="1:18" s="456" customFormat="1" x14ac:dyDescent="0.25">
      <c r="A18" s="72">
        <v>2022</v>
      </c>
      <c r="B18" s="307"/>
      <c r="C18" s="26">
        <v>150309</v>
      </c>
      <c r="D18" s="26"/>
      <c r="E18" s="26">
        <v>85360</v>
      </c>
      <c r="F18" s="26"/>
      <c r="G18" s="26">
        <v>19533</v>
      </c>
      <c r="H18" s="26"/>
      <c r="I18" s="26">
        <v>255202</v>
      </c>
      <c r="J18" s="304"/>
      <c r="K18"/>
      <c r="L18"/>
      <c r="M18"/>
      <c r="N18"/>
      <c r="O18"/>
      <c r="P18"/>
      <c r="Q18"/>
      <c r="R18"/>
    </row>
    <row r="19" spans="1:18" s="27" customFormat="1" ht="10.5" customHeight="1" x14ac:dyDescent="0.25">
      <c r="A19" s="72"/>
      <c r="B19" s="12"/>
      <c r="C19" s="26"/>
      <c r="D19" s="26"/>
      <c r="E19" s="26"/>
      <c r="F19" s="26"/>
      <c r="G19" s="26"/>
      <c r="H19" s="26"/>
      <c r="J19" s="7"/>
    </row>
    <row r="20" spans="1:18" s="304" customFormat="1" ht="15" customHeight="1" x14ac:dyDescent="0.25">
      <c r="A20" s="72" t="s">
        <v>366</v>
      </c>
      <c r="B20" s="307"/>
      <c r="C20" s="286">
        <f>(C18-C17)/C17*100</f>
        <v>-3.5355350472987719</v>
      </c>
      <c r="D20" s="286"/>
      <c r="E20" s="286">
        <f t="shared" ref="E20:I20" si="0">(E18-E17)/E17*100</f>
        <v>-22.019312461745063</v>
      </c>
      <c r="F20" s="286"/>
      <c r="G20" s="286">
        <f t="shared" si="0"/>
        <v>74.479678427869587</v>
      </c>
      <c r="H20" s="286"/>
      <c r="I20" s="286">
        <f t="shared" si="0"/>
        <v>-7.6947004441615192</v>
      </c>
    </row>
    <row r="21" spans="1:18" s="27" customFormat="1" x14ac:dyDescent="0.25">
      <c r="A21" s="47"/>
      <c r="B21" s="1"/>
      <c r="C21" s="70"/>
      <c r="D21" s="69"/>
      <c r="E21" s="69"/>
      <c r="F21" s="69"/>
      <c r="G21" s="69"/>
      <c r="H21" s="69"/>
      <c r="I21" s="69"/>
    </row>
    <row r="22" spans="1:18" s="456" customFormat="1" ht="6" customHeight="1" x14ac:dyDescent="0.25">
      <c r="A22" s="650"/>
      <c r="B22" s="326"/>
      <c r="C22" s="651"/>
      <c r="D22" s="369"/>
      <c r="E22" s="369"/>
      <c r="F22" s="369"/>
      <c r="G22" s="369"/>
      <c r="H22" s="369"/>
      <c r="I22" s="369"/>
    </row>
    <row r="23" spans="1:18" x14ac:dyDescent="0.25">
      <c r="A23" s="50" t="s">
        <v>531</v>
      </c>
      <c r="I23" s="3"/>
    </row>
    <row r="24" spans="1:18" ht="39.75" customHeight="1" x14ac:dyDescent="0.25">
      <c r="A24" s="685" t="s">
        <v>499</v>
      </c>
      <c r="B24" s="685"/>
      <c r="C24" s="685"/>
      <c r="D24" s="685"/>
      <c r="E24" s="685"/>
      <c r="F24" s="685"/>
      <c r="G24" s="685"/>
      <c r="H24" s="685"/>
      <c r="I24" s="685"/>
      <c r="J24" s="456"/>
    </row>
    <row r="25" spans="1:18" x14ac:dyDescent="0.25">
      <c r="G25"/>
      <c r="H25"/>
      <c r="I25"/>
    </row>
    <row r="26" spans="1:18" x14ac:dyDescent="0.25">
      <c r="G26"/>
      <c r="H26"/>
      <c r="I26"/>
    </row>
    <row r="27" spans="1:18" x14ac:dyDescent="0.25">
      <c r="G27"/>
      <c r="H27"/>
      <c r="I27"/>
    </row>
    <row r="28" spans="1:18" x14ac:dyDescent="0.25">
      <c r="G28"/>
      <c r="H28"/>
      <c r="I28"/>
    </row>
    <row r="29" spans="1:18" x14ac:dyDescent="0.25">
      <c r="G29"/>
      <c r="H29"/>
      <c r="I29"/>
    </row>
    <row r="30" spans="1:18" x14ac:dyDescent="0.25">
      <c r="G30"/>
      <c r="H30"/>
      <c r="I30"/>
    </row>
    <row r="31" spans="1:18" x14ac:dyDescent="0.25">
      <c r="G31"/>
      <c r="H31"/>
      <c r="I31"/>
    </row>
    <row r="32" spans="1:18" x14ac:dyDescent="0.25">
      <c r="G32"/>
      <c r="H32"/>
      <c r="I32"/>
    </row>
    <row r="40" ht="15" customHeight="1" x14ac:dyDescent="0.25"/>
  </sheetData>
  <mergeCells count="8">
    <mergeCell ref="A24:I24"/>
    <mergeCell ref="A4:A7"/>
    <mergeCell ref="C6:C7"/>
    <mergeCell ref="E6:E7"/>
    <mergeCell ref="G6:G7"/>
    <mergeCell ref="C5:G5"/>
    <mergeCell ref="C4:I4"/>
    <mergeCell ref="I5:I7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zoomScale="106" zoomScaleNormal="106" workbookViewId="0">
      <selection activeCell="C9" sqref="C9"/>
    </sheetView>
  </sheetViews>
  <sheetFormatPr defaultColWidth="8.85546875" defaultRowHeight="15" x14ac:dyDescent="0.25"/>
  <cols>
    <col min="1" max="1" width="21.42578125" style="379" customWidth="1"/>
    <col min="2" max="2" width="0.85546875" style="379" customWidth="1"/>
    <col min="3" max="3" width="14.7109375" style="379" customWidth="1"/>
    <col min="4" max="4" width="17.28515625" style="379" customWidth="1"/>
    <col min="5" max="5" width="10.42578125" style="379" customWidth="1"/>
    <col min="6" max="6" width="0.85546875" style="379" customWidth="1"/>
    <col min="7" max="7" width="18.42578125" style="379" customWidth="1"/>
    <col min="8" max="8" width="0.85546875" style="379" customWidth="1"/>
    <col min="9" max="9" width="10.42578125" style="379" bestFit="1" customWidth="1"/>
    <col min="10" max="16384" width="8.85546875" style="379"/>
  </cols>
  <sheetData>
    <row r="1" spans="1:9" x14ac:dyDescent="0.25">
      <c r="A1" s="379" t="s">
        <v>602</v>
      </c>
    </row>
    <row r="2" spans="1:9" x14ac:dyDescent="0.25">
      <c r="A2" s="319" t="s">
        <v>351</v>
      </c>
    </row>
    <row r="3" spans="1:9" x14ac:dyDescent="0.25">
      <c r="A3" s="456"/>
    </row>
    <row r="4" spans="1:9" x14ac:dyDescent="0.25">
      <c r="A4" s="732" t="s">
        <v>113</v>
      </c>
      <c r="B4" s="364"/>
      <c r="C4" s="684" t="s">
        <v>191</v>
      </c>
      <c r="D4" s="684"/>
      <c r="E4" s="684"/>
      <c r="F4" s="684"/>
      <c r="G4" s="684"/>
      <c r="H4" s="362"/>
      <c r="I4" s="718" t="s">
        <v>0</v>
      </c>
    </row>
    <row r="5" spans="1:9" x14ac:dyDescent="0.25">
      <c r="A5" s="733"/>
      <c r="B5" s="361"/>
      <c r="C5" s="679" t="s">
        <v>160</v>
      </c>
      <c r="D5" s="679"/>
      <c r="E5" s="679"/>
      <c r="F5" s="679"/>
      <c r="G5" s="679"/>
      <c r="H5" s="307"/>
      <c r="I5" s="719"/>
    </row>
    <row r="6" spans="1:9" x14ac:dyDescent="0.25">
      <c r="A6" s="733"/>
      <c r="B6" s="361"/>
      <c r="C6" s="684" t="s">
        <v>159</v>
      </c>
      <c r="D6" s="684"/>
      <c r="E6" s="721" t="s">
        <v>158</v>
      </c>
      <c r="F6" s="326"/>
      <c r="G6" s="326" t="s">
        <v>157</v>
      </c>
      <c r="H6" s="326"/>
      <c r="I6" s="719"/>
    </row>
    <row r="7" spans="1:9" ht="15" customHeight="1" x14ac:dyDescent="0.25">
      <c r="A7" s="734"/>
      <c r="B7" s="359"/>
      <c r="C7" s="325" t="s">
        <v>156</v>
      </c>
      <c r="D7" s="325" t="s">
        <v>155</v>
      </c>
      <c r="E7" s="692"/>
      <c r="F7" s="325"/>
      <c r="G7" s="308"/>
      <c r="H7" s="325"/>
      <c r="I7" s="713"/>
    </row>
    <row r="8" spans="1:9" x14ac:dyDescent="0.25">
      <c r="A8" s="304"/>
      <c r="B8" s="304"/>
      <c r="G8" s="304"/>
    </row>
    <row r="9" spans="1:9" x14ac:dyDescent="0.25">
      <c r="A9" s="314">
        <v>2013</v>
      </c>
      <c r="B9" s="314"/>
      <c r="C9" s="378">
        <v>3171.86</v>
      </c>
      <c r="D9" s="378">
        <v>6703.13</v>
      </c>
      <c r="E9" s="378">
        <v>4157</v>
      </c>
      <c r="F9" s="378"/>
      <c r="G9" s="378">
        <v>18073</v>
      </c>
      <c r="H9" s="378"/>
      <c r="I9" s="378">
        <v>4664</v>
      </c>
    </row>
    <row r="10" spans="1:9" x14ac:dyDescent="0.25">
      <c r="A10" s="314">
        <v>2014</v>
      </c>
      <c r="B10" s="314"/>
      <c r="C10" s="378">
        <v>2739.68</v>
      </c>
      <c r="D10" s="378">
        <v>5879.76</v>
      </c>
      <c r="E10" s="378">
        <v>3556</v>
      </c>
      <c r="F10" s="378"/>
      <c r="G10" s="378">
        <v>16190</v>
      </c>
      <c r="H10" s="378"/>
      <c r="I10" s="378">
        <v>3934</v>
      </c>
    </row>
    <row r="11" spans="1:9" x14ac:dyDescent="0.25">
      <c r="A11" s="314">
        <v>2015</v>
      </c>
      <c r="B11" s="314"/>
      <c r="C11" s="378">
        <v>2336.1999999999998</v>
      </c>
      <c r="D11" s="378">
        <v>5622.1</v>
      </c>
      <c r="E11" s="378">
        <v>3159</v>
      </c>
      <c r="F11" s="378"/>
      <c r="G11" s="378">
        <v>14514</v>
      </c>
      <c r="H11" s="378"/>
      <c r="I11" s="378">
        <v>3448</v>
      </c>
    </row>
    <row r="12" spans="1:9" x14ac:dyDescent="0.25">
      <c r="A12" s="314">
        <v>2016</v>
      </c>
      <c r="B12" s="314"/>
      <c r="C12" s="378">
        <v>2405.52</v>
      </c>
      <c r="D12" s="378">
        <v>5257.46</v>
      </c>
      <c r="E12" s="378">
        <v>3110</v>
      </c>
      <c r="F12" s="378"/>
      <c r="G12" s="378">
        <v>13533</v>
      </c>
      <c r="H12" s="378"/>
      <c r="I12" s="378">
        <v>3351</v>
      </c>
    </row>
    <row r="13" spans="1:9" x14ac:dyDescent="0.25">
      <c r="A13" s="314">
        <v>2017</v>
      </c>
      <c r="B13" s="314"/>
      <c r="C13" s="378">
        <v>1865.42</v>
      </c>
      <c r="D13" s="378">
        <v>5239.91</v>
      </c>
      <c r="E13" s="378">
        <v>2716</v>
      </c>
      <c r="F13" s="378"/>
      <c r="G13" s="378">
        <v>13600</v>
      </c>
      <c r="H13" s="378"/>
      <c r="I13" s="378">
        <v>2947</v>
      </c>
    </row>
    <row r="14" spans="1:9" x14ac:dyDescent="0.25">
      <c r="A14" s="314">
        <v>2018</v>
      </c>
      <c r="B14" s="314"/>
      <c r="C14" s="378">
        <v>1721</v>
      </c>
      <c r="D14" s="378">
        <v>5001</v>
      </c>
      <c r="E14" s="378">
        <v>2422</v>
      </c>
      <c r="F14" s="378"/>
      <c r="G14" s="378">
        <v>12578</v>
      </c>
      <c r="H14" s="378"/>
      <c r="I14" s="378">
        <v>2595</v>
      </c>
    </row>
    <row r="15" spans="1:9" x14ac:dyDescent="0.25">
      <c r="A15" s="314">
        <v>2019</v>
      </c>
      <c r="B15" s="314"/>
      <c r="C15" s="378">
        <v>1627</v>
      </c>
      <c r="D15" s="378">
        <v>4726</v>
      </c>
      <c r="E15" s="378">
        <v>2274</v>
      </c>
      <c r="F15" s="378"/>
      <c r="G15" s="378">
        <v>11956</v>
      </c>
      <c r="H15" s="378"/>
      <c r="I15" s="378">
        <v>2418</v>
      </c>
    </row>
    <row r="16" spans="1:9" s="452" customFormat="1" x14ac:dyDescent="0.25">
      <c r="A16" s="314">
        <v>2020</v>
      </c>
      <c r="B16" s="314"/>
      <c r="C16" s="378">
        <v>1164</v>
      </c>
      <c r="D16" s="378">
        <v>3886</v>
      </c>
      <c r="E16" s="378">
        <v>1518</v>
      </c>
      <c r="F16" s="378"/>
      <c r="G16" s="378">
        <v>8160</v>
      </c>
      <c r="H16" s="378"/>
      <c r="I16" s="378">
        <v>1568</v>
      </c>
    </row>
    <row r="17" spans="1:25" s="456" customFormat="1" x14ac:dyDescent="0.25">
      <c r="A17" s="314">
        <v>2021</v>
      </c>
      <c r="B17" s="314"/>
      <c r="C17" s="378">
        <v>679</v>
      </c>
      <c r="D17" s="378">
        <v>5103</v>
      </c>
      <c r="E17" s="378">
        <v>1035</v>
      </c>
      <c r="F17" s="378"/>
      <c r="G17" s="378">
        <v>5478.92</v>
      </c>
      <c r="H17" s="378"/>
      <c r="I17" s="378">
        <v>1048</v>
      </c>
    </row>
    <row r="18" spans="1:25" s="456" customFormat="1" x14ac:dyDescent="0.25">
      <c r="A18" s="314">
        <v>2022</v>
      </c>
      <c r="B18" s="314"/>
      <c r="C18" s="378">
        <v>652</v>
      </c>
      <c r="D18" s="378">
        <v>4220</v>
      </c>
      <c r="E18" s="378">
        <v>1086</v>
      </c>
      <c r="F18" s="378"/>
      <c r="G18" s="378">
        <v>5381</v>
      </c>
      <c r="H18" s="378"/>
      <c r="I18" s="378">
        <v>1104</v>
      </c>
    </row>
    <row r="19" spans="1:25" ht="5.25" customHeight="1" x14ac:dyDescent="0.25">
      <c r="A19" s="314"/>
      <c r="B19" s="314"/>
      <c r="C19" s="378"/>
      <c r="D19" s="378"/>
      <c r="E19" s="378"/>
      <c r="F19" s="378"/>
      <c r="G19" s="378"/>
      <c r="H19" s="378"/>
      <c r="I19" s="378"/>
    </row>
    <row r="20" spans="1:25" ht="15.75" customHeight="1" x14ac:dyDescent="0.25">
      <c r="A20" s="314" t="s">
        <v>377</v>
      </c>
      <c r="B20" s="314"/>
      <c r="C20" s="583">
        <f>(C18-C17)/C17*100</f>
        <v>-3.9764359351988214</v>
      </c>
      <c r="D20" s="583">
        <f t="shared" ref="D20:I20" si="0">(D18-D17)/D17*100</f>
        <v>-17.303546933176563</v>
      </c>
      <c r="E20" s="583">
        <f t="shared" si="0"/>
        <v>4.9275362318840585</v>
      </c>
      <c r="F20" s="583" t="e">
        <f t="shared" si="0"/>
        <v>#DIV/0!</v>
      </c>
      <c r="G20" s="583">
        <f t="shared" si="0"/>
        <v>-1.7872135384345833</v>
      </c>
      <c r="H20" s="583" t="e">
        <f t="shared" si="0"/>
        <v>#DIV/0!</v>
      </c>
      <c r="I20" s="583">
        <f t="shared" si="0"/>
        <v>5.343511450381679</v>
      </c>
    </row>
    <row r="21" spans="1:25" ht="26.25" customHeight="1" x14ac:dyDescent="0.25">
      <c r="A21" s="325"/>
      <c r="B21" s="325"/>
      <c r="C21" s="325"/>
      <c r="D21" s="325"/>
      <c r="E21" s="325"/>
      <c r="F21" s="325"/>
      <c r="G21" s="325"/>
      <c r="H21" s="325"/>
      <c r="I21" s="325"/>
    </row>
    <row r="22" spans="1:25" ht="6" customHeight="1" x14ac:dyDescent="0.25">
      <c r="A22" s="304"/>
      <c r="B22" s="304"/>
      <c r="C22" s="32"/>
      <c r="D22" s="546"/>
      <c r="E22" s="546"/>
      <c r="F22" s="32"/>
      <c r="G22" s="546"/>
      <c r="H22" s="546"/>
      <c r="I22" s="546"/>
    </row>
    <row r="23" spans="1:25" x14ac:dyDescent="0.25">
      <c r="A23" s="50" t="s">
        <v>534</v>
      </c>
      <c r="B23" s="454"/>
    </row>
    <row r="24" spans="1:25" ht="15" customHeight="1" x14ac:dyDescent="0.25">
      <c r="A24" s="685" t="s">
        <v>499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</row>
    <row r="25" spans="1:25" ht="15.75" customHeight="1" x14ac:dyDescent="0.25">
      <c r="A25" s="454"/>
      <c r="B25" s="454"/>
    </row>
    <row r="26" spans="1:25" ht="15" customHeight="1" x14ac:dyDescent="0.25">
      <c r="A26" s="454"/>
      <c r="B26" s="454"/>
    </row>
    <row r="27" spans="1:25" x14ac:dyDescent="0.25">
      <c r="A27" s="454"/>
      <c r="B27" s="454"/>
    </row>
    <row r="28" spans="1:25" x14ac:dyDescent="0.25">
      <c r="A28" s="454"/>
      <c r="B28" s="454"/>
    </row>
    <row r="29" spans="1:25" x14ac:dyDescent="0.25">
      <c r="A29" s="454"/>
      <c r="B29" s="454"/>
    </row>
    <row r="30" spans="1:25" x14ac:dyDescent="0.25">
      <c r="A30" s="454"/>
      <c r="B30" s="454"/>
    </row>
    <row r="31" spans="1:25" x14ac:dyDescent="0.25">
      <c r="A31" s="454"/>
      <c r="B31" s="454"/>
      <c r="C31" s="454"/>
      <c r="D31" s="454"/>
      <c r="E31" s="331"/>
      <c r="F31" s="454"/>
      <c r="G31" s="454"/>
      <c r="H31" s="453"/>
      <c r="I31" s="453"/>
    </row>
    <row r="37" ht="15" customHeight="1" x14ac:dyDescent="0.25"/>
    <row r="48" ht="15" customHeight="1" x14ac:dyDescent="0.25"/>
    <row r="59" ht="15" customHeight="1" x14ac:dyDescent="0.25"/>
    <row r="70" ht="15" customHeight="1" x14ac:dyDescent="0.25"/>
    <row r="81" ht="15" customHeight="1" x14ac:dyDescent="0.25"/>
  </sheetData>
  <mergeCells count="7">
    <mergeCell ref="A24:Y24"/>
    <mergeCell ref="A4:A7"/>
    <mergeCell ref="C4:G4"/>
    <mergeCell ref="I4:I7"/>
    <mergeCell ref="C5:G5"/>
    <mergeCell ref="C6:D6"/>
    <mergeCell ref="E6:E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75" zoomScaleNormal="75" workbookViewId="0">
      <selection activeCell="B9" sqref="B9"/>
    </sheetView>
  </sheetViews>
  <sheetFormatPr defaultColWidth="8.85546875" defaultRowHeight="15" x14ac:dyDescent="0.25"/>
  <cols>
    <col min="1" max="1" width="23.7109375" style="379" customWidth="1"/>
    <col min="2" max="2" width="34.85546875" style="379" customWidth="1"/>
    <col min="3" max="3" width="30" style="379" customWidth="1"/>
    <col min="4" max="4" width="21.7109375" style="379" customWidth="1"/>
    <col min="5" max="6" width="8.85546875" style="379"/>
    <col min="7" max="7" width="19.85546875" style="379" customWidth="1"/>
    <col min="8" max="8" width="22.5703125" style="379" customWidth="1"/>
    <col min="9" max="9" width="8.85546875" style="379"/>
    <col min="10" max="10" width="31" style="379" customWidth="1"/>
    <col min="11" max="11" width="24.42578125" style="379" customWidth="1"/>
    <col min="12" max="12" width="8.85546875" style="379"/>
    <col min="13" max="13" width="16.140625" style="379" customWidth="1"/>
    <col min="14" max="16384" width="8.85546875" style="379"/>
  </cols>
  <sheetData>
    <row r="1" spans="1:6" x14ac:dyDescent="0.25">
      <c r="A1" s="379" t="s">
        <v>603</v>
      </c>
    </row>
    <row r="2" spans="1:6" x14ac:dyDescent="0.25">
      <c r="A2" s="319" t="s">
        <v>351</v>
      </c>
    </row>
    <row r="3" spans="1:6" x14ac:dyDescent="0.25">
      <c r="A3" s="456"/>
      <c r="E3" s="325"/>
    </row>
    <row r="4" spans="1:6" x14ac:dyDescent="0.25">
      <c r="A4" s="742" t="s">
        <v>113</v>
      </c>
      <c r="B4" s="684" t="s">
        <v>184</v>
      </c>
      <c r="C4" s="684"/>
      <c r="D4" s="684"/>
      <c r="E4" s="718" t="s">
        <v>0</v>
      </c>
    </row>
    <row r="5" spans="1:6" x14ac:dyDescent="0.25">
      <c r="A5" s="743"/>
      <c r="B5" s="684" t="s">
        <v>196</v>
      </c>
      <c r="C5" s="684"/>
      <c r="D5" s="691" t="s">
        <v>195</v>
      </c>
      <c r="E5" s="719"/>
    </row>
    <row r="6" spans="1:6" ht="15" customHeight="1" x14ac:dyDescent="0.25">
      <c r="A6" s="744"/>
      <c r="B6" s="325" t="s">
        <v>194</v>
      </c>
      <c r="C6" s="325" t="s">
        <v>193</v>
      </c>
      <c r="D6" s="692"/>
      <c r="E6" s="713"/>
    </row>
    <row r="7" spans="1:6" ht="15" customHeight="1" x14ac:dyDescent="0.25">
      <c r="A7" s="307"/>
      <c r="B7" s="304"/>
      <c r="C7" s="304"/>
      <c r="D7" s="304"/>
      <c r="E7" s="304"/>
    </row>
    <row r="8" spans="1:6" x14ac:dyDescent="0.25">
      <c r="A8" s="314">
        <v>2013</v>
      </c>
      <c r="B8" s="378">
        <v>2146</v>
      </c>
      <c r="C8" s="378">
        <v>5332</v>
      </c>
      <c r="D8" s="378">
        <v>17058</v>
      </c>
      <c r="E8" s="378">
        <v>4664</v>
      </c>
    </row>
    <row r="9" spans="1:6" ht="15" customHeight="1" x14ac:dyDescent="0.25">
      <c r="A9" s="314">
        <v>2014</v>
      </c>
      <c r="B9" s="378">
        <v>2059</v>
      </c>
      <c r="C9" s="378">
        <v>4573</v>
      </c>
      <c r="D9" s="378">
        <v>13661</v>
      </c>
      <c r="E9" s="378">
        <v>3934</v>
      </c>
    </row>
    <row r="10" spans="1:6" ht="15" customHeight="1" x14ac:dyDescent="0.25">
      <c r="A10" s="314">
        <v>2015</v>
      </c>
      <c r="B10" s="378">
        <v>2050</v>
      </c>
      <c r="C10" s="378">
        <v>3905</v>
      </c>
      <c r="D10" s="378">
        <v>11775</v>
      </c>
      <c r="E10" s="378">
        <v>3448</v>
      </c>
    </row>
    <row r="11" spans="1:6" x14ac:dyDescent="0.25">
      <c r="A11" s="314">
        <v>2016</v>
      </c>
      <c r="B11" s="378">
        <v>1696</v>
      </c>
      <c r="C11" s="378">
        <v>4078</v>
      </c>
      <c r="D11" s="378">
        <v>10818</v>
      </c>
      <c r="E11" s="378">
        <v>3351</v>
      </c>
    </row>
    <row r="12" spans="1:6" x14ac:dyDescent="0.25">
      <c r="A12" s="314">
        <v>2017</v>
      </c>
      <c r="B12" s="378">
        <v>1688</v>
      </c>
      <c r="C12" s="378">
        <v>3332</v>
      </c>
      <c r="D12" s="378">
        <v>11771</v>
      </c>
      <c r="E12" s="378">
        <v>2947</v>
      </c>
    </row>
    <row r="13" spans="1:6" x14ac:dyDescent="0.25">
      <c r="A13" s="314">
        <v>2018</v>
      </c>
      <c r="B13" s="378">
        <v>1518</v>
      </c>
      <c r="C13" s="378">
        <v>2922</v>
      </c>
      <c r="D13" s="378">
        <v>11013</v>
      </c>
      <c r="E13" s="378">
        <v>2595</v>
      </c>
    </row>
    <row r="14" spans="1:6" x14ac:dyDescent="0.25">
      <c r="A14" s="314">
        <v>2019</v>
      </c>
      <c r="B14" s="378">
        <v>1406</v>
      </c>
      <c r="C14" s="378">
        <v>2782</v>
      </c>
      <c r="D14" s="378">
        <v>12163</v>
      </c>
      <c r="E14" s="378">
        <v>2418</v>
      </c>
    </row>
    <row r="15" spans="1:6" s="455" customFormat="1" x14ac:dyDescent="0.25">
      <c r="A15" s="314">
        <v>2020</v>
      </c>
      <c r="B15" s="378">
        <v>1081</v>
      </c>
      <c r="C15" s="378">
        <v>1780</v>
      </c>
      <c r="D15" s="378">
        <v>7571</v>
      </c>
      <c r="E15" s="378">
        <v>1568</v>
      </c>
      <c r="F15"/>
    </row>
    <row r="16" spans="1:6" s="456" customFormat="1" ht="15" customHeight="1" x14ac:dyDescent="0.25">
      <c r="A16" s="314">
        <v>2021</v>
      </c>
      <c r="B16" s="378">
        <v>924.79403960000002</v>
      </c>
      <c r="C16" s="378">
        <v>1146.9100000000001</v>
      </c>
      <c r="D16" s="378">
        <v>1612.18</v>
      </c>
      <c r="E16" s="378">
        <v>1048</v>
      </c>
      <c r="F16"/>
    </row>
    <row r="17" spans="1:25" s="456" customFormat="1" x14ac:dyDescent="0.25">
      <c r="A17" s="314">
        <v>2022</v>
      </c>
      <c r="B17" s="378">
        <v>1001.71</v>
      </c>
      <c r="C17" s="378">
        <v>1132.72</v>
      </c>
      <c r="D17" s="378">
        <v>3306.5</v>
      </c>
      <c r="E17" s="378">
        <v>1104</v>
      </c>
      <c r="F17"/>
    </row>
    <row r="18" spans="1:25" ht="9.75" customHeight="1" x14ac:dyDescent="0.25">
      <c r="A18" s="314"/>
      <c r="B18" s="378"/>
      <c r="C18" s="378"/>
      <c r="D18" s="378"/>
      <c r="E18" s="378"/>
    </row>
    <row r="19" spans="1:25" x14ac:dyDescent="0.25">
      <c r="A19" s="379" t="s">
        <v>377</v>
      </c>
      <c r="B19" s="46">
        <f>(B17-B16)/B16*100</f>
        <v>8.3170908447105028</v>
      </c>
      <c r="C19" s="46">
        <f t="shared" ref="C19:E19" si="0">(C17-C16)/C16*100</f>
        <v>-1.2372374467046283</v>
      </c>
      <c r="D19" s="46">
        <f t="shared" si="0"/>
        <v>105.09496458211862</v>
      </c>
      <c r="E19" s="46">
        <f t="shared" si="0"/>
        <v>5.343511450381679</v>
      </c>
    </row>
    <row r="20" spans="1:25" x14ac:dyDescent="0.25">
      <c r="A20" s="325"/>
      <c r="B20" s="325"/>
      <c r="C20" s="325"/>
      <c r="D20" s="325"/>
      <c r="E20" s="325"/>
      <c r="F20" s="326"/>
    </row>
    <row r="21" spans="1:25" ht="6" customHeight="1" x14ac:dyDescent="0.25"/>
    <row r="22" spans="1:25" x14ac:dyDescent="0.25">
      <c r="A22" s="50" t="s">
        <v>534</v>
      </c>
    </row>
    <row r="23" spans="1:25" ht="27" customHeight="1" x14ac:dyDescent="0.25">
      <c r="A23" s="685" t="s">
        <v>499</v>
      </c>
      <c r="B23" s="685"/>
      <c r="C23" s="685"/>
      <c r="D23" s="685"/>
      <c r="E23" s="685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</row>
    <row r="25" spans="1:25" x14ac:dyDescent="0.25">
      <c r="G25"/>
      <c r="H25"/>
      <c r="I25"/>
      <c r="J25"/>
      <c r="K25"/>
      <c r="L25"/>
      <c r="M25"/>
    </row>
    <row r="26" spans="1:25" ht="36.75" customHeight="1" x14ac:dyDescent="0.25">
      <c r="G26"/>
      <c r="H26"/>
      <c r="I26"/>
      <c r="J26"/>
      <c r="K26"/>
      <c r="L26"/>
      <c r="M26"/>
    </row>
  </sheetData>
  <mergeCells count="6">
    <mergeCell ref="A23:E23"/>
    <mergeCell ref="E4:E6"/>
    <mergeCell ref="B4:D4"/>
    <mergeCell ref="A4:A6"/>
    <mergeCell ref="B5:C5"/>
    <mergeCell ref="D5:D6"/>
  </mergeCells>
  <pageMargins left="0.7" right="0.7" top="0.75" bottom="0.75" header="0.3" footer="0.3"/>
  <pageSetup paperSize="9" orientation="portrait" horizontalDpi="200" verticalDpi="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zoomScale="99" zoomScaleNormal="99" workbookViewId="0"/>
  </sheetViews>
  <sheetFormatPr defaultColWidth="8.85546875" defaultRowHeight="15" x14ac:dyDescent="0.25"/>
  <cols>
    <col min="1" max="1" width="28.140625" style="304" customWidth="1"/>
    <col min="2" max="2" width="9.5703125" style="304" bestFit="1" customWidth="1"/>
    <col min="3" max="3" width="9" style="304" customWidth="1"/>
    <col min="4" max="11" width="8.85546875" style="304"/>
    <col min="12" max="12" width="1.140625" style="304" customWidth="1"/>
    <col min="13" max="13" width="12.7109375" style="304" customWidth="1"/>
    <col min="28" max="16384" width="8.85546875" style="304"/>
  </cols>
  <sheetData>
    <row r="1" spans="1:13" x14ac:dyDescent="0.25">
      <c r="A1" s="304" t="s">
        <v>604</v>
      </c>
    </row>
    <row r="2" spans="1:13" x14ac:dyDescent="0.25">
      <c r="A2" s="166" t="s">
        <v>351</v>
      </c>
    </row>
    <row r="3" spans="1:13" x14ac:dyDescent="0.25">
      <c r="H3" s="366"/>
      <c r="I3" s="366"/>
      <c r="J3" s="366"/>
      <c r="K3" s="366"/>
      <c r="L3" s="308"/>
      <c r="M3" s="307"/>
    </row>
    <row r="4" spans="1:13" ht="15" customHeight="1" x14ac:dyDescent="0.25">
      <c r="A4" s="751" t="s">
        <v>314</v>
      </c>
      <c r="B4" s="684" t="s">
        <v>198</v>
      </c>
      <c r="C4" s="684"/>
      <c r="D4" s="684"/>
      <c r="E4" s="684"/>
      <c r="F4" s="684"/>
      <c r="G4" s="684"/>
      <c r="H4" s="684"/>
      <c r="I4" s="684"/>
      <c r="J4" s="684"/>
      <c r="K4" s="684"/>
      <c r="M4" s="682" t="s">
        <v>366</v>
      </c>
    </row>
    <row r="5" spans="1:13" x14ac:dyDescent="0.25">
      <c r="A5" s="752"/>
      <c r="B5" s="684" t="s">
        <v>33</v>
      </c>
      <c r="C5" s="684"/>
      <c r="D5" s="684"/>
      <c r="E5" s="684"/>
      <c r="F5" s="684"/>
      <c r="G5" s="684"/>
      <c r="H5" s="684"/>
      <c r="I5" s="684"/>
      <c r="J5" s="684"/>
      <c r="K5" s="684"/>
      <c r="M5" s="686"/>
    </row>
    <row r="6" spans="1:13" x14ac:dyDescent="0.25">
      <c r="A6" s="753"/>
      <c r="B6" s="308">
        <v>2013</v>
      </c>
      <c r="C6" s="308">
        <v>2014</v>
      </c>
      <c r="D6" s="308">
        <v>2015</v>
      </c>
      <c r="E6" s="308">
        <v>2016</v>
      </c>
      <c r="F6" s="308">
        <v>2017</v>
      </c>
      <c r="G6" s="308">
        <v>2018</v>
      </c>
      <c r="H6" s="308">
        <v>2019</v>
      </c>
      <c r="I6" s="308">
        <v>2020</v>
      </c>
      <c r="J6" s="308">
        <v>2021</v>
      </c>
      <c r="K6" s="308">
        <v>2022</v>
      </c>
      <c r="L6" s="308"/>
      <c r="M6" s="683"/>
    </row>
    <row r="7" spans="1:13" x14ac:dyDescent="0.25">
      <c r="A7" s="409" t="s">
        <v>147</v>
      </c>
      <c r="B7" s="147">
        <v>20873.606629000002</v>
      </c>
      <c r="C7" s="213">
        <v>18166.114437</v>
      </c>
      <c r="D7" s="213">
        <v>15338.605227</v>
      </c>
      <c r="E7" s="213">
        <v>15146.269902</v>
      </c>
      <c r="F7" s="213">
        <v>14964.463589000001</v>
      </c>
      <c r="G7" s="213">
        <v>11990.151357000001</v>
      </c>
      <c r="H7" s="213">
        <v>13187.642129</v>
      </c>
      <c r="I7" s="213">
        <v>12779.756396999999</v>
      </c>
      <c r="J7" s="213">
        <v>1970.6903769</v>
      </c>
      <c r="K7" s="213">
        <v>2426.3709266000001</v>
      </c>
      <c r="M7" s="322">
        <f t="shared" ref="M7:M32" si="0">(K7-J7)/J7*100</f>
        <v>23.122889066764998</v>
      </c>
    </row>
    <row r="8" spans="1:13" x14ac:dyDescent="0.25">
      <c r="A8" s="304" t="s">
        <v>146</v>
      </c>
      <c r="B8" s="147">
        <v>16494.612120999998</v>
      </c>
      <c r="C8" s="213">
        <v>32674.332926999999</v>
      </c>
      <c r="D8" s="213">
        <v>9757.3145160999993</v>
      </c>
      <c r="E8" s="213">
        <v>7119.5640909000003</v>
      </c>
      <c r="F8" s="213">
        <v>9399.0389474000003</v>
      </c>
      <c r="G8" s="213">
        <v>7151.3166666999996</v>
      </c>
      <c r="H8" s="213">
        <v>5081.1893749999999</v>
      </c>
      <c r="I8" s="213">
        <v>2840.6155555999999</v>
      </c>
      <c r="J8" s="213">
        <v>1743.0969444</v>
      </c>
      <c r="K8" s="213">
        <v>3057.875</v>
      </c>
      <c r="M8" s="322">
        <f t="shared" si="0"/>
        <v>75.427706980036405</v>
      </c>
    </row>
    <row r="9" spans="1:13" x14ac:dyDescent="0.25">
      <c r="A9" s="304" t="s">
        <v>5</v>
      </c>
      <c r="B9" s="147">
        <v>19075.177184</v>
      </c>
      <c r="C9" s="213">
        <v>20993.794588000001</v>
      </c>
      <c r="D9" s="213">
        <v>10693.055722999999</v>
      </c>
      <c r="E9" s="213">
        <v>10863.211133000001</v>
      </c>
      <c r="F9" s="213">
        <v>12282.647459</v>
      </c>
      <c r="G9" s="213">
        <v>9624.9357034000004</v>
      </c>
      <c r="H9" s="213">
        <v>10774.396500000001</v>
      </c>
      <c r="I9" s="213">
        <v>5198.5846853000003</v>
      </c>
      <c r="J9" s="213">
        <v>1180.5840034</v>
      </c>
      <c r="K9" s="213">
        <v>1609.9412007999999</v>
      </c>
      <c r="M9" s="322">
        <f t="shared" si="0"/>
        <v>36.368203885829473</v>
      </c>
    </row>
    <row r="10" spans="1:13" x14ac:dyDescent="0.25">
      <c r="A10" s="304" t="s">
        <v>6</v>
      </c>
      <c r="B10" s="147">
        <v>32632.752727999999</v>
      </c>
      <c r="C10" s="213">
        <v>27781.088679</v>
      </c>
      <c r="D10" s="213">
        <v>28085.351975000001</v>
      </c>
      <c r="E10" s="213">
        <v>22721.155361000001</v>
      </c>
      <c r="F10" s="213">
        <v>20993.784640999998</v>
      </c>
      <c r="G10" s="213">
        <v>16175.267662</v>
      </c>
      <c r="H10" s="213">
        <v>16472.843347000002</v>
      </c>
      <c r="I10" s="213">
        <v>13114.278652999999</v>
      </c>
      <c r="J10" s="213">
        <v>2576.6902805999998</v>
      </c>
      <c r="K10" s="213">
        <v>2644.1692514000001</v>
      </c>
      <c r="M10" s="322">
        <f t="shared" si="0"/>
        <v>2.6188235081279294</v>
      </c>
    </row>
    <row r="11" spans="1:13" x14ac:dyDescent="0.25">
      <c r="A11" s="304" t="s">
        <v>83</v>
      </c>
      <c r="B11" s="147">
        <v>27755.211297000002</v>
      </c>
      <c r="C11" s="213">
        <v>19809.489133999999</v>
      </c>
      <c r="D11" s="213">
        <v>14473.385294</v>
      </c>
      <c r="E11" s="213">
        <v>11752.335813</v>
      </c>
      <c r="F11" s="213">
        <v>11511.97328</v>
      </c>
      <c r="G11" s="213">
        <v>16199.391476999999</v>
      </c>
      <c r="H11" s="213">
        <v>8016.8575385000004</v>
      </c>
      <c r="I11" s="213">
        <v>9450.3755555999996</v>
      </c>
      <c r="J11" s="213">
        <v>2150.5365517</v>
      </c>
      <c r="K11" s="213">
        <v>2297.3913683999999</v>
      </c>
      <c r="M11" s="322">
        <f t="shared" si="0"/>
        <v>6.8287524145502712</v>
      </c>
    </row>
    <row r="12" spans="1:13" x14ac:dyDescent="0.25">
      <c r="A12" s="304" t="s">
        <v>7</v>
      </c>
      <c r="B12" s="147">
        <v>36536.663180000003</v>
      </c>
      <c r="C12" s="213">
        <v>30012.163299</v>
      </c>
      <c r="D12" s="213">
        <v>24831.517543999998</v>
      </c>
      <c r="E12" s="213">
        <v>22096.171047</v>
      </c>
      <c r="F12" s="213">
        <v>16842.064901999998</v>
      </c>
      <c r="G12" s="213">
        <v>18892.705637999999</v>
      </c>
      <c r="H12" s="213">
        <v>20845.010556000001</v>
      </c>
      <c r="I12" s="213">
        <v>8865.5282564000008</v>
      </c>
      <c r="J12" s="213">
        <v>2494.3006458</v>
      </c>
      <c r="K12" s="213">
        <v>3323.8076077000001</v>
      </c>
      <c r="M12" s="322">
        <f t="shared" si="0"/>
        <v>33.256093779102216</v>
      </c>
    </row>
    <row r="13" spans="1:13" x14ac:dyDescent="0.25">
      <c r="A13" s="304" t="s">
        <v>145</v>
      </c>
      <c r="B13" s="147">
        <v>29533.206501000001</v>
      </c>
      <c r="C13" s="213">
        <v>19615.791536000001</v>
      </c>
      <c r="D13" s="213">
        <v>19534.195901999999</v>
      </c>
      <c r="E13" s="213">
        <v>11859.517030000001</v>
      </c>
      <c r="F13" s="213">
        <v>22450.890342999999</v>
      </c>
      <c r="G13" s="213">
        <v>13918.635503</v>
      </c>
      <c r="H13" s="213">
        <v>11009.231126999999</v>
      </c>
      <c r="I13" s="213">
        <v>7107.4825000000001</v>
      </c>
      <c r="J13" s="213">
        <v>2654.2765727999999</v>
      </c>
      <c r="K13" s="213">
        <v>3605.6079190999999</v>
      </c>
      <c r="M13" s="322">
        <f t="shared" si="0"/>
        <v>35.841455108667866</v>
      </c>
    </row>
    <row r="14" spans="1:13" x14ac:dyDescent="0.25">
      <c r="A14" s="304" t="s">
        <v>8</v>
      </c>
      <c r="B14" s="147">
        <v>31945.491965000001</v>
      </c>
      <c r="C14" s="213">
        <v>25647.467140000001</v>
      </c>
      <c r="D14" s="213">
        <v>18953.661962999999</v>
      </c>
      <c r="E14" s="213">
        <v>21358.946843999998</v>
      </c>
      <c r="F14" s="213">
        <v>19208.821360999998</v>
      </c>
      <c r="G14" s="213">
        <v>17397.456268000002</v>
      </c>
      <c r="H14" s="213">
        <v>16806.296160999998</v>
      </c>
      <c r="I14" s="213">
        <v>9016.5534989999996</v>
      </c>
      <c r="J14" s="213">
        <v>2167.2363079000002</v>
      </c>
      <c r="K14" s="213">
        <v>2454.1265308000002</v>
      </c>
      <c r="M14" s="322">
        <f t="shared" si="0"/>
        <v>13.237606893822749</v>
      </c>
    </row>
    <row r="15" spans="1:13" x14ac:dyDescent="0.25">
      <c r="A15" s="304" t="s">
        <v>9</v>
      </c>
      <c r="B15" s="147">
        <v>27933.294293999999</v>
      </c>
      <c r="C15" s="213">
        <v>20698.030842</v>
      </c>
      <c r="D15" s="213">
        <v>17387.531126999998</v>
      </c>
      <c r="E15" s="213">
        <v>15536.272657</v>
      </c>
      <c r="F15" s="213">
        <v>14729.358123</v>
      </c>
      <c r="G15" s="213">
        <v>12012.0216</v>
      </c>
      <c r="H15" s="213">
        <v>12338.394058</v>
      </c>
      <c r="I15" s="213">
        <v>10693.013368</v>
      </c>
      <c r="J15" s="213">
        <v>2413.9198425999998</v>
      </c>
      <c r="K15" s="213">
        <v>2644.8593279000002</v>
      </c>
      <c r="M15" s="322">
        <f t="shared" si="0"/>
        <v>9.5669906359135197</v>
      </c>
    </row>
    <row r="16" spans="1:13" x14ac:dyDescent="0.25">
      <c r="A16" s="304" t="s">
        <v>10</v>
      </c>
      <c r="B16" s="147">
        <v>26467.288535</v>
      </c>
      <c r="C16" s="213">
        <v>23268.547025</v>
      </c>
      <c r="D16" s="213">
        <v>18186.010672</v>
      </c>
      <c r="E16" s="213">
        <v>18545.983512999999</v>
      </c>
      <c r="F16" s="213">
        <v>21654.414193000001</v>
      </c>
      <c r="G16" s="213">
        <v>29154.548698999999</v>
      </c>
      <c r="H16" s="213">
        <v>13584.240711</v>
      </c>
      <c r="I16" s="213">
        <v>11599.244068</v>
      </c>
      <c r="J16" s="213">
        <v>2892.2629470000002</v>
      </c>
      <c r="K16" s="213">
        <v>4709.3213618999998</v>
      </c>
      <c r="M16" s="322">
        <f t="shared" si="0"/>
        <v>62.824800102796452</v>
      </c>
    </row>
    <row r="17" spans="1:13" x14ac:dyDescent="0.25">
      <c r="A17" s="304" t="s">
        <v>11</v>
      </c>
      <c r="B17" s="147">
        <v>40790.827773999998</v>
      </c>
      <c r="C17" s="213">
        <v>26896.759099999999</v>
      </c>
      <c r="D17" s="213">
        <v>25551.666085000001</v>
      </c>
      <c r="E17" s="213">
        <v>19364.058229999999</v>
      </c>
      <c r="F17" s="213">
        <v>17747.851982</v>
      </c>
      <c r="G17" s="213">
        <v>15581.25181</v>
      </c>
      <c r="H17" s="213">
        <v>13516.630213</v>
      </c>
      <c r="I17" s="213">
        <v>8203.3319265999999</v>
      </c>
      <c r="J17" s="213">
        <v>2453.9731743000002</v>
      </c>
      <c r="K17" s="213">
        <v>2810.2841818000002</v>
      </c>
      <c r="M17" s="322">
        <f t="shared" si="0"/>
        <v>14.519759679183872</v>
      </c>
    </row>
    <row r="18" spans="1:13" x14ac:dyDescent="0.25">
      <c r="A18" s="304" t="s">
        <v>12</v>
      </c>
      <c r="B18" s="147">
        <v>36835.267760000002</v>
      </c>
      <c r="C18" s="213">
        <v>26554.378025000002</v>
      </c>
      <c r="D18" s="213">
        <v>27610.436592999999</v>
      </c>
      <c r="E18" s="213">
        <v>26746.843353</v>
      </c>
      <c r="F18" s="213">
        <v>24814.098028</v>
      </c>
      <c r="G18" s="213">
        <v>20275.412108</v>
      </c>
      <c r="H18" s="213">
        <v>18341.105866999998</v>
      </c>
      <c r="I18" s="213">
        <v>13331.781663</v>
      </c>
      <c r="J18" s="213">
        <v>2358.4069073000001</v>
      </c>
      <c r="K18" s="213">
        <v>3146.9964396999999</v>
      </c>
      <c r="M18" s="322">
        <f t="shared" si="0"/>
        <v>33.43738224133719</v>
      </c>
    </row>
    <row r="19" spans="1:13" x14ac:dyDescent="0.25">
      <c r="A19" s="304" t="s">
        <v>13</v>
      </c>
      <c r="B19" s="147">
        <v>27705.402028</v>
      </c>
      <c r="C19" s="213">
        <v>22970.156961000001</v>
      </c>
      <c r="D19" s="213">
        <v>17998.05</v>
      </c>
      <c r="E19" s="213">
        <v>16731.031598000001</v>
      </c>
      <c r="F19" s="213">
        <v>17502.812351</v>
      </c>
      <c r="G19" s="213">
        <v>13166.510173999999</v>
      </c>
      <c r="H19" s="213">
        <v>12424.77764</v>
      </c>
      <c r="I19" s="213">
        <v>11016.152529999999</v>
      </c>
      <c r="J19" s="213">
        <v>1879.8085994</v>
      </c>
      <c r="K19" s="213">
        <v>3583.8658378</v>
      </c>
      <c r="M19" s="322">
        <f t="shared" si="0"/>
        <v>90.650571496688727</v>
      </c>
    </row>
    <row r="20" spans="1:13" x14ac:dyDescent="0.25">
      <c r="A20" s="304" t="s">
        <v>14</v>
      </c>
      <c r="B20" s="147">
        <v>22502.922237999999</v>
      </c>
      <c r="C20" s="213">
        <v>23495.972405</v>
      </c>
      <c r="D20" s="213">
        <v>19281.102627</v>
      </c>
      <c r="E20" s="213">
        <v>18790.940226999999</v>
      </c>
      <c r="F20" s="213">
        <v>17648.383684</v>
      </c>
      <c r="G20" s="213">
        <v>19437.914932</v>
      </c>
      <c r="H20" s="213">
        <v>12824.800567</v>
      </c>
      <c r="I20" s="213">
        <v>9998.1962650999994</v>
      </c>
      <c r="J20" s="213">
        <v>1986.0250000000001</v>
      </c>
      <c r="K20" s="213">
        <v>4272.1201480999998</v>
      </c>
      <c r="M20" s="322">
        <f t="shared" si="0"/>
        <v>115.10908211628754</v>
      </c>
    </row>
    <row r="21" spans="1:13" x14ac:dyDescent="0.25">
      <c r="A21" s="304" t="s">
        <v>15</v>
      </c>
      <c r="B21" s="147">
        <v>36571.806395</v>
      </c>
      <c r="C21" s="213">
        <v>26939.180379000001</v>
      </c>
      <c r="D21" s="213">
        <v>20743.971345999998</v>
      </c>
      <c r="E21" s="213">
        <v>21000.031298999998</v>
      </c>
      <c r="F21" s="213">
        <v>20426.803438999999</v>
      </c>
      <c r="G21" s="213">
        <v>21215.231188000002</v>
      </c>
      <c r="H21" s="213">
        <v>21144.344709000001</v>
      </c>
      <c r="I21" s="213">
        <v>12317.767131000001</v>
      </c>
      <c r="J21" s="213">
        <v>3119.8174299000002</v>
      </c>
      <c r="K21" s="213">
        <v>3970.1541597</v>
      </c>
      <c r="M21" s="322">
        <f t="shared" si="0"/>
        <v>27.255977277723453</v>
      </c>
    </row>
    <row r="22" spans="1:13" x14ac:dyDescent="0.25">
      <c r="A22" s="304" t="s">
        <v>16</v>
      </c>
      <c r="B22" s="147">
        <v>26419.407289999999</v>
      </c>
      <c r="C22" s="213">
        <v>23189.333628</v>
      </c>
      <c r="D22" s="213">
        <v>21165.288660999999</v>
      </c>
      <c r="E22" s="213">
        <v>19531.956008000001</v>
      </c>
      <c r="F22" s="213">
        <v>18941.165064000001</v>
      </c>
      <c r="G22" s="213">
        <v>17074.492032999999</v>
      </c>
      <c r="H22" s="213">
        <v>15332.195334</v>
      </c>
      <c r="I22" s="213">
        <v>11101.165981</v>
      </c>
      <c r="J22" s="213">
        <v>2758.1044769999999</v>
      </c>
      <c r="K22" s="213">
        <v>3821.2586234999999</v>
      </c>
      <c r="M22" s="322">
        <f t="shared" si="0"/>
        <v>38.546550914430789</v>
      </c>
    </row>
    <row r="23" spans="1:13" x14ac:dyDescent="0.25">
      <c r="A23" s="304" t="s">
        <v>17</v>
      </c>
      <c r="B23" s="147">
        <v>22689.816418999999</v>
      </c>
      <c r="C23" s="213">
        <v>17993.667116000001</v>
      </c>
      <c r="D23" s="213">
        <v>14529.336062</v>
      </c>
      <c r="E23" s="213">
        <v>13007.003503</v>
      </c>
      <c r="F23" s="213">
        <v>15665.135957</v>
      </c>
      <c r="G23" s="213">
        <v>11510.97214</v>
      </c>
      <c r="H23" s="213">
        <v>13978.760652000001</v>
      </c>
      <c r="I23" s="213">
        <v>7501.5654544999998</v>
      </c>
      <c r="J23" s="213">
        <v>3137.7918888999998</v>
      </c>
      <c r="K23" s="213">
        <v>3812.7326315999999</v>
      </c>
      <c r="M23" s="322">
        <f t="shared" si="0"/>
        <v>21.510054413985078</v>
      </c>
    </row>
    <row r="24" spans="1:13" x14ac:dyDescent="0.25">
      <c r="A24" s="304" t="s">
        <v>18</v>
      </c>
      <c r="B24" s="147">
        <v>22801.654805999999</v>
      </c>
      <c r="C24" s="213">
        <v>21199.553453</v>
      </c>
      <c r="D24" s="213">
        <v>15294.947630999999</v>
      </c>
      <c r="E24" s="213">
        <v>13101.428610000001</v>
      </c>
      <c r="F24" s="213">
        <v>15431.726538000001</v>
      </c>
      <c r="G24" s="213">
        <v>13603.487037000001</v>
      </c>
      <c r="H24" s="213">
        <v>13055.109632</v>
      </c>
      <c r="I24" s="213">
        <v>9659.9292201000007</v>
      </c>
      <c r="J24" s="213">
        <v>2777.3204412999999</v>
      </c>
      <c r="K24" s="213">
        <v>3249.9195745000002</v>
      </c>
      <c r="M24" s="322">
        <f t="shared" si="0"/>
        <v>17.016370389683502</v>
      </c>
    </row>
    <row r="25" spans="1:13" x14ac:dyDescent="0.25">
      <c r="A25" s="304" t="s">
        <v>19</v>
      </c>
      <c r="B25" s="147">
        <v>22751.451732000001</v>
      </c>
      <c r="C25" s="213">
        <v>18432.598127000001</v>
      </c>
      <c r="D25" s="213">
        <v>18474.555691000001</v>
      </c>
      <c r="E25" s="213">
        <v>18459.793017</v>
      </c>
      <c r="F25" s="213">
        <v>18322.369536999999</v>
      </c>
      <c r="G25" s="213">
        <v>15485.096613</v>
      </c>
      <c r="H25" s="213">
        <v>15407.443762999999</v>
      </c>
      <c r="I25" s="213">
        <v>8239.7550394999998</v>
      </c>
      <c r="J25" s="213">
        <v>2524.1422054</v>
      </c>
      <c r="K25" s="213">
        <v>2851.2760844999998</v>
      </c>
      <c r="M25" s="322">
        <f t="shared" si="0"/>
        <v>12.960200039449008</v>
      </c>
    </row>
    <row r="26" spans="1:13" x14ac:dyDescent="0.25">
      <c r="A26" s="304" t="s">
        <v>20</v>
      </c>
      <c r="B26" s="147">
        <v>27889.106592</v>
      </c>
      <c r="C26" s="213">
        <v>19271.458606</v>
      </c>
      <c r="D26" s="213">
        <v>20219.739569000001</v>
      </c>
      <c r="E26" s="213">
        <v>19715.980090000001</v>
      </c>
      <c r="F26" s="213">
        <v>13677.445</v>
      </c>
      <c r="G26" s="213">
        <v>13229.083789</v>
      </c>
      <c r="H26" s="213">
        <v>13423.216383000001</v>
      </c>
      <c r="I26" s="213">
        <v>8711.4292194999998</v>
      </c>
      <c r="J26" s="213">
        <v>1485.9894429000001</v>
      </c>
      <c r="K26" s="213">
        <v>2370.2577798000002</v>
      </c>
      <c r="M26" s="322">
        <f t="shared" si="0"/>
        <v>59.50704031748004</v>
      </c>
    </row>
    <row r="27" spans="1:13" x14ac:dyDescent="0.25">
      <c r="A27" s="279" t="s">
        <v>21</v>
      </c>
      <c r="B27" s="152">
        <v>28755.393289</v>
      </c>
      <c r="C27" s="248">
        <v>24927.506160000001</v>
      </c>
      <c r="D27" s="248">
        <v>23675.551703000001</v>
      </c>
      <c r="E27" s="248">
        <v>20048.389770999998</v>
      </c>
      <c r="F27" s="248">
        <v>19101.224848000002</v>
      </c>
      <c r="G27" s="248">
        <v>14733.59446</v>
      </c>
      <c r="H27" s="248">
        <v>15232.432656000001</v>
      </c>
      <c r="I27" s="248">
        <v>12391.387563</v>
      </c>
      <c r="J27" s="248">
        <v>2225.7983029000002</v>
      </c>
      <c r="K27" s="248">
        <v>2449.8948009999999</v>
      </c>
      <c r="L27" s="279"/>
      <c r="M27" s="278">
        <f t="shared" si="0"/>
        <v>10.068140397448575</v>
      </c>
    </row>
    <row r="28" spans="1:13" x14ac:dyDescent="0.25">
      <c r="A28" s="279" t="s">
        <v>22</v>
      </c>
      <c r="B28" s="152">
        <v>33533.018898000002</v>
      </c>
      <c r="C28" s="248">
        <v>26703.337939000001</v>
      </c>
      <c r="D28" s="248">
        <v>21126.447448999999</v>
      </c>
      <c r="E28" s="248">
        <v>20326.007607</v>
      </c>
      <c r="F28" s="248">
        <v>18151.745448999998</v>
      </c>
      <c r="G28" s="248">
        <v>17631.731081000002</v>
      </c>
      <c r="H28" s="248">
        <v>17456.037173000001</v>
      </c>
      <c r="I28" s="248">
        <v>8814.4325439000004</v>
      </c>
      <c r="J28" s="248">
        <v>2327.4521616000002</v>
      </c>
      <c r="K28" s="248">
        <v>2876.2524317000002</v>
      </c>
      <c r="L28" s="279"/>
      <c r="M28" s="278">
        <f t="shared" si="0"/>
        <v>23.579443614545823</v>
      </c>
    </row>
    <row r="29" spans="1:13" x14ac:dyDescent="0.25">
      <c r="A29" s="279" t="s">
        <v>23</v>
      </c>
      <c r="B29" s="152">
        <v>34288.428532999998</v>
      </c>
      <c r="C29" s="248">
        <v>24950.506221</v>
      </c>
      <c r="D29" s="248">
        <v>24259.992832</v>
      </c>
      <c r="E29" s="248">
        <v>22800.037977</v>
      </c>
      <c r="F29" s="248">
        <v>21658.268004000001</v>
      </c>
      <c r="G29" s="248">
        <v>18643.286225</v>
      </c>
      <c r="H29" s="248">
        <v>16384.540288</v>
      </c>
      <c r="I29" s="248">
        <v>12271.096665999999</v>
      </c>
      <c r="J29" s="248">
        <v>2420.4407332000001</v>
      </c>
      <c r="K29" s="248">
        <v>3056.7746658000001</v>
      </c>
      <c r="L29" s="279"/>
      <c r="M29" s="278">
        <f t="shared" si="0"/>
        <v>26.290002637607241</v>
      </c>
    </row>
    <row r="30" spans="1:13" x14ac:dyDescent="0.25">
      <c r="A30" s="279" t="s">
        <v>24</v>
      </c>
      <c r="B30" s="152">
        <v>30457.763673000001</v>
      </c>
      <c r="C30" s="248">
        <v>24426.238690999999</v>
      </c>
      <c r="D30" s="248">
        <v>19534.780191000002</v>
      </c>
      <c r="E30" s="248">
        <v>18787.677540000001</v>
      </c>
      <c r="F30" s="248">
        <v>18889.258043000002</v>
      </c>
      <c r="G30" s="248">
        <v>18137.354584000001</v>
      </c>
      <c r="H30" s="248">
        <v>17708.499244999999</v>
      </c>
      <c r="I30" s="248">
        <v>11474.090064</v>
      </c>
      <c r="J30" s="248">
        <v>2848.9284873000001</v>
      </c>
      <c r="K30" s="248">
        <v>3769.1032961999999</v>
      </c>
      <c r="L30" s="279"/>
      <c r="M30" s="278">
        <f t="shared" si="0"/>
        <v>32.298978826670101</v>
      </c>
    </row>
    <row r="31" spans="1:13" x14ac:dyDescent="0.25">
      <c r="A31" s="279" t="s">
        <v>25</v>
      </c>
      <c r="B31" s="152">
        <v>23903.526860000002</v>
      </c>
      <c r="C31" s="248">
        <v>18615.915849000001</v>
      </c>
      <c r="D31" s="248">
        <v>18863.988140000001</v>
      </c>
      <c r="E31" s="248">
        <v>18732.342576999999</v>
      </c>
      <c r="F31" s="248">
        <v>17348.275581000002</v>
      </c>
      <c r="G31" s="248">
        <v>14993.375405999999</v>
      </c>
      <c r="H31" s="248">
        <v>15004.380827000001</v>
      </c>
      <c r="I31" s="248">
        <v>8319.2071405000006</v>
      </c>
      <c r="J31" s="248">
        <v>2310.1945350000001</v>
      </c>
      <c r="K31" s="248">
        <v>2765.4080936999999</v>
      </c>
      <c r="L31" s="279"/>
      <c r="M31" s="278">
        <f t="shared" si="0"/>
        <v>19.704555257291343</v>
      </c>
    </row>
    <row r="32" spans="1:13" x14ac:dyDescent="0.25">
      <c r="A32" s="279" t="s">
        <v>26</v>
      </c>
      <c r="B32" s="152">
        <v>30662</v>
      </c>
      <c r="C32" s="248">
        <v>24265</v>
      </c>
      <c r="D32" s="248">
        <v>21532</v>
      </c>
      <c r="E32" s="248">
        <v>20130.32</v>
      </c>
      <c r="F32" s="248">
        <v>19329</v>
      </c>
      <c r="G32" s="248">
        <v>17069</v>
      </c>
      <c r="H32" s="248">
        <v>16269.24</v>
      </c>
      <c r="I32" s="248">
        <v>11288.98</v>
      </c>
      <c r="J32" s="248">
        <v>2517.52</v>
      </c>
      <c r="K32" s="248">
        <v>3100</v>
      </c>
      <c r="L32" s="279"/>
      <c r="M32" s="278">
        <f t="shared" si="0"/>
        <v>23.137055514951221</v>
      </c>
    </row>
    <row r="33" spans="1:27" x14ac:dyDescent="0.25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</row>
    <row r="34" spans="1:27" ht="6" customHeight="1" x14ac:dyDescent="0.25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</row>
    <row r="35" spans="1:27" x14ac:dyDescent="0.25">
      <c r="A35" s="50" t="s">
        <v>534</v>
      </c>
      <c r="L35" s="307"/>
      <c r="M35" s="307"/>
    </row>
    <row r="36" spans="1:27" x14ac:dyDescent="0.25">
      <c r="A36" s="50" t="s">
        <v>337</v>
      </c>
      <c r="L36" s="307"/>
      <c r="M36" s="307"/>
    </row>
    <row r="37" spans="1:27" ht="26.25" customHeight="1" x14ac:dyDescent="0.25">
      <c r="A37" s="685" t="s">
        <v>530</v>
      </c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</row>
  </sheetData>
  <mergeCells count="5">
    <mergeCell ref="A37:M37"/>
    <mergeCell ref="A4:A6"/>
    <mergeCell ref="M4:M6"/>
    <mergeCell ref="B5:K5"/>
    <mergeCell ref="B4:K4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06" zoomScaleNormal="106" workbookViewId="0"/>
  </sheetViews>
  <sheetFormatPr defaultColWidth="8.85546875" defaultRowHeight="15" x14ac:dyDescent="0.25"/>
  <cols>
    <col min="1" max="1" width="16" style="379" customWidth="1"/>
    <col min="2" max="2" width="27" style="379" bestFit="1" customWidth="1"/>
    <col min="3" max="4" width="27" style="379" customWidth="1"/>
    <col min="5" max="5" width="18.7109375" style="379" bestFit="1" customWidth="1"/>
    <col min="6" max="6" width="12.42578125" style="379" customWidth="1"/>
    <col min="7" max="16384" width="8.85546875" style="379"/>
  </cols>
  <sheetData>
    <row r="1" spans="1:6" x14ac:dyDescent="0.25">
      <c r="A1" s="379" t="s">
        <v>605</v>
      </c>
    </row>
    <row r="2" spans="1:6" x14ac:dyDescent="0.25">
      <c r="A2" s="319" t="s">
        <v>351</v>
      </c>
    </row>
    <row r="3" spans="1:6" x14ac:dyDescent="0.25">
      <c r="A3" s="325"/>
      <c r="B3" s="325"/>
      <c r="C3" s="325"/>
      <c r="D3" s="325"/>
      <c r="E3" s="325"/>
      <c r="F3" s="325"/>
    </row>
    <row r="4" spans="1:6" ht="15" customHeight="1" x14ac:dyDescent="0.25">
      <c r="A4" s="691" t="s">
        <v>33</v>
      </c>
      <c r="B4" s="679" t="s">
        <v>198</v>
      </c>
      <c r="C4" s="679"/>
      <c r="D4" s="679"/>
      <c r="E4" s="679"/>
      <c r="F4" s="754" t="s">
        <v>0</v>
      </c>
    </row>
    <row r="5" spans="1:6" x14ac:dyDescent="0.25">
      <c r="A5" s="721"/>
      <c r="B5" s="684" t="s">
        <v>159</v>
      </c>
      <c r="C5" s="684"/>
      <c r="D5" s="691" t="s">
        <v>158</v>
      </c>
      <c r="E5" s="691" t="s">
        <v>157</v>
      </c>
      <c r="F5" s="755"/>
    </row>
    <row r="6" spans="1:6" x14ac:dyDescent="0.25">
      <c r="A6" s="692"/>
      <c r="B6" s="340" t="s">
        <v>156</v>
      </c>
      <c r="C6" s="340" t="s">
        <v>155</v>
      </c>
      <c r="D6" s="692"/>
      <c r="E6" s="692"/>
      <c r="F6" s="756"/>
    </row>
    <row r="7" spans="1:6" x14ac:dyDescent="0.25">
      <c r="F7" s="300"/>
    </row>
    <row r="8" spans="1:6" x14ac:dyDescent="0.25">
      <c r="A8" s="5" t="s">
        <v>606</v>
      </c>
      <c r="B8" s="300">
        <v>21489.62</v>
      </c>
      <c r="C8" s="300">
        <v>24187.99</v>
      </c>
      <c r="D8" s="300">
        <v>22210</v>
      </c>
      <c r="E8" s="300">
        <v>100712</v>
      </c>
      <c r="F8" s="300">
        <v>30662</v>
      </c>
    </row>
    <row r="9" spans="1:6" x14ac:dyDescent="0.25">
      <c r="A9" s="5">
        <v>2014</v>
      </c>
      <c r="B9" s="300">
        <v>17652.900000000001</v>
      </c>
      <c r="C9" s="300">
        <v>19973.349999999999</v>
      </c>
      <c r="D9" s="300">
        <v>18255</v>
      </c>
      <c r="E9" s="300">
        <v>82674</v>
      </c>
      <c r="F9" s="300">
        <v>24265</v>
      </c>
    </row>
    <row r="10" spans="1:6" x14ac:dyDescent="0.25">
      <c r="A10" s="5" t="s">
        <v>607</v>
      </c>
      <c r="B10" s="300">
        <v>16604.66</v>
      </c>
      <c r="C10" s="300">
        <v>17878.189999999999</v>
      </c>
      <c r="D10" s="300">
        <v>16956</v>
      </c>
      <c r="E10" s="300">
        <v>71506</v>
      </c>
      <c r="F10" s="300">
        <v>21532</v>
      </c>
    </row>
    <row r="11" spans="1:6" x14ac:dyDescent="0.25">
      <c r="A11" s="71" t="s">
        <v>608</v>
      </c>
      <c r="B11" s="147">
        <v>16299.56</v>
      </c>
      <c r="C11" s="147">
        <v>16812.13</v>
      </c>
      <c r="D11" s="147">
        <v>16449.5</v>
      </c>
      <c r="E11" s="147">
        <v>64069</v>
      </c>
      <c r="F11" s="147">
        <v>20130.32</v>
      </c>
    </row>
    <row r="12" spans="1:6" x14ac:dyDescent="0.25">
      <c r="A12" s="5">
        <v>2017</v>
      </c>
      <c r="B12" s="147">
        <v>14953.62</v>
      </c>
      <c r="C12" s="147">
        <v>16538.98</v>
      </c>
      <c r="D12" s="300">
        <v>15456</v>
      </c>
      <c r="E12" s="300">
        <v>65357</v>
      </c>
      <c r="F12" s="300">
        <v>19329</v>
      </c>
    </row>
    <row r="13" spans="1:6" ht="15" customHeight="1" x14ac:dyDescent="0.25">
      <c r="A13" s="650">
        <v>2018</v>
      </c>
      <c r="B13" s="147">
        <v>13939.9</v>
      </c>
      <c r="C13" s="147">
        <v>14118.61</v>
      </c>
      <c r="D13" s="300">
        <v>13990</v>
      </c>
      <c r="E13" s="300">
        <v>60879</v>
      </c>
      <c r="F13" s="300">
        <v>17069</v>
      </c>
    </row>
    <row r="14" spans="1:6" x14ac:dyDescent="0.25">
      <c r="A14" s="307">
        <v>2019</v>
      </c>
      <c r="B14" s="147">
        <v>14376.54</v>
      </c>
      <c r="C14" s="147">
        <v>13267.86</v>
      </c>
      <c r="D14" s="147">
        <v>14063.39</v>
      </c>
      <c r="E14" s="147">
        <v>50656.25</v>
      </c>
      <c r="F14" s="147">
        <v>16269.24</v>
      </c>
    </row>
    <row r="15" spans="1:6" s="456" customFormat="1" x14ac:dyDescent="0.25">
      <c r="A15" s="307">
        <v>2020</v>
      </c>
      <c r="B15" s="147">
        <v>10910.27</v>
      </c>
      <c r="C15" s="147">
        <v>9766.01</v>
      </c>
      <c r="D15" s="147">
        <v>10699.56</v>
      </c>
      <c r="E15" s="147">
        <v>28697.55</v>
      </c>
      <c r="F15" s="147">
        <v>11288.98</v>
      </c>
    </row>
    <row r="16" spans="1:6" s="456" customFormat="1" ht="17.25" customHeight="1" x14ac:dyDescent="0.25">
      <c r="A16" s="307">
        <v>2021</v>
      </c>
      <c r="B16" s="147">
        <v>2013</v>
      </c>
      <c r="C16" s="147">
        <v>4258</v>
      </c>
      <c r="D16" s="147">
        <v>2418</v>
      </c>
      <c r="E16" s="147">
        <v>9650.66</v>
      </c>
      <c r="F16" s="147">
        <v>2517.52</v>
      </c>
    </row>
    <row r="17" spans="1:13" ht="14.25" customHeight="1" x14ac:dyDescent="0.25">
      <c r="A17" s="307">
        <v>2022</v>
      </c>
      <c r="B17" s="147">
        <v>2383</v>
      </c>
      <c r="C17" s="147">
        <v>4421</v>
      </c>
      <c r="D17" s="147">
        <v>2953</v>
      </c>
      <c r="E17" s="147">
        <v>11924.72</v>
      </c>
      <c r="F17" s="147">
        <v>3100</v>
      </c>
    </row>
    <row r="18" spans="1:13" s="456" customFormat="1" ht="14.25" customHeight="1" x14ac:dyDescent="0.25">
      <c r="A18" s="307"/>
      <c r="B18" s="147"/>
      <c r="C18" s="147"/>
      <c r="D18" s="147"/>
      <c r="E18" s="32"/>
      <c r="F18" s="147"/>
    </row>
    <row r="19" spans="1:13" x14ac:dyDescent="0.25">
      <c r="A19" s="326" t="s">
        <v>366</v>
      </c>
      <c r="B19" s="334">
        <f>(B17-B16)/B16*100</f>
        <v>18.380526577247888</v>
      </c>
      <c r="C19" s="334">
        <f t="shared" ref="C19:F19" si="0">(C17-C16)/C16*100</f>
        <v>3.8280883043682481</v>
      </c>
      <c r="D19" s="334">
        <f t="shared" si="0"/>
        <v>22.125723738626967</v>
      </c>
      <c r="E19" s="334">
        <f t="shared" si="0"/>
        <v>23.563776985201006</v>
      </c>
      <c r="F19" s="334">
        <f t="shared" si="0"/>
        <v>23.137055514951221</v>
      </c>
    </row>
    <row r="20" spans="1:13" ht="6" customHeight="1" x14ac:dyDescent="0.25">
      <c r="A20" s="325"/>
      <c r="B20" s="29"/>
      <c r="C20" s="29"/>
      <c r="D20" s="29"/>
      <c r="E20" s="29"/>
      <c r="F20" s="29"/>
    </row>
    <row r="21" spans="1:13" s="456" customFormat="1" ht="6" customHeight="1" x14ac:dyDescent="0.25">
      <c r="A21" s="326"/>
      <c r="B21" s="317"/>
      <c r="C21" s="317"/>
      <c r="D21" s="317"/>
      <c r="E21" s="317"/>
      <c r="F21" s="317"/>
    </row>
    <row r="22" spans="1:13" ht="15.75" customHeight="1" x14ac:dyDescent="0.25">
      <c r="A22" s="50" t="s">
        <v>534</v>
      </c>
      <c r="B22" s="326"/>
      <c r="C22" s="326"/>
      <c r="D22" s="326"/>
      <c r="E22" s="326"/>
      <c r="F22" s="326"/>
    </row>
    <row r="23" spans="1:13" x14ac:dyDescent="0.25">
      <c r="A23" s="685" t="s">
        <v>499</v>
      </c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</row>
    <row r="24" spans="1:13" x14ac:dyDescent="0.25">
      <c r="A24" s="50" t="s">
        <v>609</v>
      </c>
    </row>
  </sheetData>
  <mergeCells count="7">
    <mergeCell ref="A23:M23"/>
    <mergeCell ref="A4:A6"/>
    <mergeCell ref="B4:E4"/>
    <mergeCell ref="E5:E6"/>
    <mergeCell ref="F4:F6"/>
    <mergeCell ref="B5:C5"/>
    <mergeCell ref="D5:D6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86" zoomScaleNormal="86" workbookViewId="0"/>
  </sheetViews>
  <sheetFormatPr defaultColWidth="8.85546875" defaultRowHeight="15" x14ac:dyDescent="0.25"/>
  <cols>
    <col min="1" max="1" width="15.7109375" style="379" customWidth="1"/>
    <col min="2" max="2" width="35.42578125" style="379" bestFit="1" customWidth="1"/>
    <col min="3" max="3" width="32" style="379" customWidth="1"/>
    <col min="4" max="4" width="19.140625" style="379" customWidth="1"/>
    <col min="5" max="6" width="8.85546875" style="379"/>
    <col min="28" max="16384" width="8.85546875" style="379"/>
  </cols>
  <sheetData>
    <row r="1" spans="1:6" x14ac:dyDescent="0.25">
      <c r="A1" s="379" t="s">
        <v>610</v>
      </c>
    </row>
    <row r="2" spans="1:6" x14ac:dyDescent="0.25">
      <c r="A2" s="319" t="s">
        <v>351</v>
      </c>
    </row>
    <row r="3" spans="1:6" x14ac:dyDescent="0.25">
      <c r="A3" s="325"/>
      <c r="B3" s="325"/>
      <c r="C3" s="325"/>
      <c r="D3" s="325"/>
      <c r="E3" s="325"/>
    </row>
    <row r="4" spans="1:6" x14ac:dyDescent="0.25">
      <c r="A4" s="691" t="s">
        <v>33</v>
      </c>
      <c r="B4" s="679" t="s">
        <v>198</v>
      </c>
      <c r="C4" s="679"/>
      <c r="D4" s="679"/>
      <c r="E4" s="679"/>
    </row>
    <row r="5" spans="1:6" x14ac:dyDescent="0.25">
      <c r="A5" s="721"/>
      <c r="B5" s="689" t="s">
        <v>196</v>
      </c>
      <c r="C5" s="689"/>
      <c r="D5" s="721" t="s">
        <v>342</v>
      </c>
      <c r="E5" s="691" t="s">
        <v>0</v>
      </c>
    </row>
    <row r="6" spans="1:6" x14ac:dyDescent="0.25">
      <c r="A6" s="692"/>
      <c r="B6" s="325" t="s">
        <v>194</v>
      </c>
      <c r="C6" s="325" t="s">
        <v>193</v>
      </c>
      <c r="D6" s="692"/>
      <c r="E6" s="692"/>
    </row>
    <row r="7" spans="1:6" x14ac:dyDescent="0.25">
      <c r="E7" s="300"/>
    </row>
    <row r="8" spans="1:6" x14ac:dyDescent="0.25">
      <c r="A8" s="379">
        <v>2013</v>
      </c>
      <c r="B8" s="300">
        <v>5403</v>
      </c>
      <c r="C8" s="300">
        <v>34622</v>
      </c>
      <c r="D8" s="300">
        <v>103268</v>
      </c>
      <c r="E8" s="300">
        <v>30662</v>
      </c>
    </row>
    <row r="9" spans="1:6" x14ac:dyDescent="0.25">
      <c r="A9" s="379">
        <v>2014</v>
      </c>
      <c r="B9" s="300">
        <v>5525</v>
      </c>
      <c r="C9" s="300">
        <v>28307</v>
      </c>
      <c r="D9" s="300">
        <v>83684</v>
      </c>
      <c r="E9" s="300">
        <v>24265</v>
      </c>
    </row>
    <row r="10" spans="1:6" x14ac:dyDescent="0.25">
      <c r="A10" s="379">
        <v>2015</v>
      </c>
      <c r="B10" s="300">
        <v>5350</v>
      </c>
      <c r="C10" s="300">
        <v>25581</v>
      </c>
      <c r="D10" s="300">
        <v>70760</v>
      </c>
      <c r="E10" s="300">
        <v>21532</v>
      </c>
    </row>
    <row r="11" spans="1:6" x14ac:dyDescent="0.25">
      <c r="A11" s="379">
        <v>2016</v>
      </c>
      <c r="B11" s="300">
        <v>5361</v>
      </c>
      <c r="C11" s="300">
        <v>34791</v>
      </c>
      <c r="D11" s="300">
        <v>65362</v>
      </c>
      <c r="E11" s="300">
        <v>26926</v>
      </c>
    </row>
    <row r="12" spans="1:6" ht="15" customHeight="1" x14ac:dyDescent="0.25">
      <c r="A12" s="379">
        <v>2017</v>
      </c>
      <c r="B12" s="300">
        <v>4829</v>
      </c>
      <c r="C12" s="300">
        <v>23050</v>
      </c>
      <c r="D12" s="300">
        <v>67136</v>
      </c>
      <c r="E12" s="300">
        <v>19329</v>
      </c>
    </row>
    <row r="13" spans="1:6" x14ac:dyDescent="0.25">
      <c r="A13" s="326">
        <v>2018</v>
      </c>
      <c r="B13" s="300">
        <v>4505</v>
      </c>
      <c r="C13" s="300">
        <v>19962</v>
      </c>
      <c r="D13" s="300">
        <v>56998</v>
      </c>
      <c r="E13" s="300">
        <v>17069</v>
      </c>
    </row>
    <row r="14" spans="1:6" x14ac:dyDescent="0.25">
      <c r="A14" s="307">
        <v>2019</v>
      </c>
      <c r="B14" s="300">
        <v>4479</v>
      </c>
      <c r="C14" s="300">
        <v>18654</v>
      </c>
      <c r="D14" s="300">
        <v>57018</v>
      </c>
      <c r="E14" s="300">
        <v>16269.24</v>
      </c>
    </row>
    <row r="15" spans="1:6" s="456" customFormat="1" x14ac:dyDescent="0.25">
      <c r="A15" s="307">
        <v>2020</v>
      </c>
      <c r="B15" s="300">
        <v>3823.15</v>
      </c>
      <c r="C15" s="300">
        <v>14481.14</v>
      </c>
      <c r="D15" s="300">
        <v>31600.55</v>
      </c>
      <c r="E15" s="300">
        <v>11288.98</v>
      </c>
      <c r="F15"/>
    </row>
    <row r="16" spans="1:6" s="456" customFormat="1" x14ac:dyDescent="0.25">
      <c r="A16" s="307">
        <v>2021</v>
      </c>
      <c r="B16" s="300">
        <v>1297.43</v>
      </c>
      <c r="C16" s="300">
        <v>3700</v>
      </c>
      <c r="D16" s="300">
        <v>5849.72</v>
      </c>
      <c r="E16" s="300">
        <v>2517.52</v>
      </c>
      <c r="F16"/>
    </row>
    <row r="17" spans="1:27" s="456" customFormat="1" x14ac:dyDescent="0.25">
      <c r="A17" s="307">
        <v>2022</v>
      </c>
      <c r="B17" s="300">
        <v>1675.46</v>
      </c>
      <c r="C17" s="300">
        <v>3807.24</v>
      </c>
      <c r="D17" s="300">
        <v>10474.780000000001</v>
      </c>
      <c r="E17" s="300">
        <v>3100.09</v>
      </c>
    </row>
    <row r="18" spans="1:27" x14ac:dyDescent="0.25"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</row>
    <row r="19" spans="1:27" x14ac:dyDescent="0.25">
      <c r="A19" s="326" t="s">
        <v>366</v>
      </c>
      <c r="B19" s="334">
        <f>(B17-B16)/B16*100</f>
        <v>29.136832044888738</v>
      </c>
      <c r="C19" s="334">
        <f>(C17-C16)/C16*100</f>
        <v>2.8983783783783723</v>
      </c>
      <c r="D19" s="334">
        <f>(D17-D16)/D16*100</f>
        <v>79.064638991267969</v>
      </c>
      <c r="E19" s="334">
        <f>(E17-E16)/E16*100</f>
        <v>23.140630461724243</v>
      </c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</row>
    <row r="20" spans="1:27" ht="6.75" customHeight="1" x14ac:dyDescent="0.25">
      <c r="A20" s="325"/>
      <c r="B20" s="325"/>
      <c r="C20" s="325"/>
      <c r="D20" s="325"/>
      <c r="E20" s="325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</row>
    <row r="21" spans="1:27" ht="6" customHeight="1" x14ac:dyDescent="0.25"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</row>
    <row r="22" spans="1:27" x14ac:dyDescent="0.25">
      <c r="A22" s="50" t="s">
        <v>534</v>
      </c>
    </row>
    <row r="23" spans="1:27" ht="27" customHeight="1" x14ac:dyDescent="0.25">
      <c r="A23" s="685" t="s">
        <v>499</v>
      </c>
      <c r="B23" s="685"/>
      <c r="C23" s="685"/>
      <c r="D23" s="685"/>
      <c r="E23" s="685"/>
      <c r="F23" s="652"/>
      <c r="G23" s="652"/>
      <c r="H23" s="652"/>
      <c r="I23" s="652"/>
      <c r="J23" s="652"/>
      <c r="K23" s="652"/>
      <c r="L23" s="652"/>
      <c r="M23" s="652"/>
    </row>
  </sheetData>
  <mergeCells count="6">
    <mergeCell ref="A23:E23"/>
    <mergeCell ref="B4:E4"/>
    <mergeCell ref="A4:A6"/>
    <mergeCell ref="B5:C5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/>
  </sheetViews>
  <sheetFormatPr defaultRowHeight="15" x14ac:dyDescent="0.25"/>
  <cols>
    <col min="1" max="1" width="16.7109375" style="304" customWidth="1"/>
    <col min="2" max="2" width="100.7109375" style="456" customWidth="1"/>
    <col min="3" max="4" width="9.140625" style="456"/>
    <col min="5" max="5" width="17.42578125" style="456" customWidth="1"/>
  </cols>
  <sheetData>
    <row r="1" spans="1:6" x14ac:dyDescent="0.25">
      <c r="A1" s="304" t="s">
        <v>459</v>
      </c>
    </row>
    <row r="2" spans="1:6" x14ac:dyDescent="0.25">
      <c r="A2" s="166" t="s">
        <v>469</v>
      </c>
    </row>
    <row r="3" spans="1:6" x14ac:dyDescent="0.25">
      <c r="A3" s="308"/>
      <c r="B3" s="325"/>
      <c r="C3" s="325"/>
      <c r="D3" s="325"/>
    </row>
    <row r="4" spans="1:6" ht="15" customHeight="1" x14ac:dyDescent="0.25">
      <c r="A4" s="759" t="s">
        <v>460</v>
      </c>
      <c r="B4" s="676" t="s">
        <v>611</v>
      </c>
      <c r="C4" s="691" t="s">
        <v>417</v>
      </c>
      <c r="D4" s="691"/>
    </row>
    <row r="5" spans="1:6" s="456" customFormat="1" x14ac:dyDescent="0.25">
      <c r="A5" s="760"/>
      <c r="B5" s="677"/>
      <c r="C5" s="692"/>
      <c r="D5" s="692"/>
      <c r="F5"/>
    </row>
    <row r="6" spans="1:6" ht="16.5" customHeight="1" x14ac:dyDescent="0.25">
      <c r="A6" s="688"/>
      <c r="B6" s="678"/>
      <c r="C6" s="596" t="s">
        <v>131</v>
      </c>
      <c r="D6" s="597" t="s">
        <v>116</v>
      </c>
    </row>
    <row r="7" spans="1:6" ht="6.95" customHeight="1" x14ac:dyDescent="0.25">
      <c r="A7" s="602"/>
      <c r="B7" s="667"/>
      <c r="C7" s="603"/>
      <c r="D7" s="304"/>
      <c r="E7" s="326"/>
    </row>
    <row r="8" spans="1:6" ht="45" x14ac:dyDescent="0.25">
      <c r="A8" s="666" t="s">
        <v>418</v>
      </c>
      <c r="B8" s="647" t="s">
        <v>634</v>
      </c>
      <c r="C8" s="300">
        <v>298</v>
      </c>
      <c r="D8" s="286">
        <f>C8/C$51*100</f>
        <v>0.11677024474729822</v>
      </c>
    </row>
    <row r="9" spans="1:6" ht="45" customHeight="1" x14ac:dyDescent="0.25">
      <c r="A9" s="604" t="s">
        <v>419</v>
      </c>
      <c r="B9" s="647" t="s">
        <v>635</v>
      </c>
      <c r="C9" s="300">
        <v>53</v>
      </c>
      <c r="D9" s="286">
        <f t="shared" ref="D9:D51" si="0">C9/C$51*100</f>
        <v>2.0767862320828206E-2</v>
      </c>
    </row>
    <row r="10" spans="1:6" ht="30" x14ac:dyDescent="0.25">
      <c r="A10" s="666" t="s">
        <v>420</v>
      </c>
      <c r="B10" s="647" t="s">
        <v>636</v>
      </c>
      <c r="C10" s="300">
        <v>7278</v>
      </c>
      <c r="D10" s="286">
        <f t="shared" si="0"/>
        <v>2.8518585277544846</v>
      </c>
    </row>
    <row r="11" spans="1:6" ht="45" customHeight="1" x14ac:dyDescent="0.25">
      <c r="A11" s="604" t="s">
        <v>421</v>
      </c>
      <c r="B11" s="647" t="s">
        <v>637</v>
      </c>
      <c r="C11" s="300">
        <v>193</v>
      </c>
      <c r="D11" s="286">
        <f t="shared" si="0"/>
        <v>7.5626366564525357E-2</v>
      </c>
    </row>
    <row r="12" spans="1:6" ht="45" customHeight="1" x14ac:dyDescent="0.25">
      <c r="A12" s="604" t="s">
        <v>422</v>
      </c>
      <c r="B12" s="647" t="s">
        <v>638</v>
      </c>
      <c r="C12" s="300">
        <v>21</v>
      </c>
      <c r="D12" s="286">
        <f t="shared" si="0"/>
        <v>8.2287756365545719E-3</v>
      </c>
    </row>
    <row r="13" spans="1:6" ht="15" customHeight="1" x14ac:dyDescent="0.25">
      <c r="A13" s="604" t="s">
        <v>423</v>
      </c>
      <c r="B13" t="s">
        <v>639</v>
      </c>
      <c r="C13" s="300">
        <v>4</v>
      </c>
      <c r="D13" s="286">
        <f t="shared" si="0"/>
        <v>1.5673858355342042E-3</v>
      </c>
    </row>
    <row r="14" spans="1:6" s="456" customFormat="1" ht="15" customHeight="1" x14ac:dyDescent="0.25">
      <c r="A14" s="604" t="s">
        <v>640</v>
      </c>
      <c r="B14" t="s">
        <v>641</v>
      </c>
      <c r="C14" s="300">
        <v>0</v>
      </c>
      <c r="D14" s="286">
        <f t="shared" si="0"/>
        <v>0</v>
      </c>
    </row>
    <row r="15" spans="1:6" ht="29.25" customHeight="1" x14ac:dyDescent="0.25">
      <c r="A15" s="604" t="s">
        <v>424</v>
      </c>
      <c r="B15" s="647" t="s">
        <v>642</v>
      </c>
      <c r="C15" s="300">
        <v>199</v>
      </c>
      <c r="D15" s="286">
        <f t="shared" si="0"/>
        <v>7.797744531782666E-2</v>
      </c>
    </row>
    <row r="16" spans="1:6" ht="15" customHeight="1" x14ac:dyDescent="0.25">
      <c r="A16" s="604" t="s">
        <v>425</v>
      </c>
      <c r="B16" t="s">
        <v>643</v>
      </c>
      <c r="C16" s="300">
        <v>20215</v>
      </c>
      <c r="D16" s="286">
        <f t="shared" si="0"/>
        <v>7.9211761663309845</v>
      </c>
    </row>
    <row r="17" spans="1:4" ht="29.25" customHeight="1" x14ac:dyDescent="0.25">
      <c r="A17" s="604" t="s">
        <v>426</v>
      </c>
      <c r="B17" s="647" t="s">
        <v>644</v>
      </c>
      <c r="C17" s="300">
        <v>1</v>
      </c>
      <c r="D17" s="286">
        <f t="shared" si="0"/>
        <v>3.9184645888355106E-4</v>
      </c>
    </row>
    <row r="18" spans="1:4" ht="30" customHeight="1" x14ac:dyDescent="0.25">
      <c r="A18" s="604" t="s">
        <v>427</v>
      </c>
      <c r="B18" s="647" t="s">
        <v>645</v>
      </c>
      <c r="C18" s="300">
        <v>102</v>
      </c>
      <c r="D18" s="286">
        <f t="shared" si="0"/>
        <v>3.996833880612221E-2</v>
      </c>
    </row>
    <row r="19" spans="1:4" s="456" customFormat="1" ht="30" customHeight="1" x14ac:dyDescent="0.25">
      <c r="A19" s="604" t="s">
        <v>646</v>
      </c>
      <c r="B19" t="s">
        <v>647</v>
      </c>
      <c r="C19" s="300">
        <v>0</v>
      </c>
      <c r="D19" s="286">
        <f t="shared" si="0"/>
        <v>0</v>
      </c>
    </row>
    <row r="20" spans="1:4" ht="15" customHeight="1" x14ac:dyDescent="0.25">
      <c r="A20" s="604" t="s">
        <v>428</v>
      </c>
      <c r="B20" t="s">
        <v>648</v>
      </c>
      <c r="C20" s="300">
        <v>2</v>
      </c>
      <c r="D20" s="286">
        <f t="shared" si="0"/>
        <v>7.8369291776710212E-4</v>
      </c>
    </row>
    <row r="21" spans="1:4" ht="15" customHeight="1" x14ac:dyDescent="0.25">
      <c r="A21" s="604" t="s">
        <v>429</v>
      </c>
      <c r="B21" t="s">
        <v>649</v>
      </c>
      <c r="C21" s="300">
        <v>1362</v>
      </c>
      <c r="D21" s="286">
        <f t="shared" si="0"/>
        <v>0.53369487699939655</v>
      </c>
    </row>
    <row r="22" spans="1:4" ht="27" customHeight="1" x14ac:dyDescent="0.25">
      <c r="A22" s="604" t="s">
        <v>430</v>
      </c>
      <c r="B22" s="647" t="s">
        <v>650</v>
      </c>
      <c r="C22" s="300">
        <v>230</v>
      </c>
      <c r="D22" s="286">
        <f t="shared" si="0"/>
        <v>9.0124685543216745E-2</v>
      </c>
    </row>
    <row r="23" spans="1:4" ht="15" customHeight="1" x14ac:dyDescent="0.25">
      <c r="A23" s="604" t="s">
        <v>431</v>
      </c>
      <c r="B23" t="s">
        <v>651</v>
      </c>
      <c r="C23" s="300">
        <v>215</v>
      </c>
      <c r="D23" s="286">
        <f t="shared" si="0"/>
        <v>8.4246988659963482E-2</v>
      </c>
    </row>
    <row r="24" spans="1:4" ht="15" customHeight="1" x14ac:dyDescent="0.25">
      <c r="A24" s="604" t="s">
        <v>432</v>
      </c>
      <c r="B24" t="s">
        <v>649</v>
      </c>
      <c r="C24" s="300">
        <v>68</v>
      </c>
      <c r="D24" s="286">
        <f t="shared" si="0"/>
        <v>2.6645559204081473E-2</v>
      </c>
    </row>
    <row r="25" spans="1:4" ht="15" customHeight="1" x14ac:dyDescent="0.25">
      <c r="A25" s="604" t="s">
        <v>433</v>
      </c>
      <c r="B25" t="s">
        <v>652</v>
      </c>
      <c r="C25" s="300">
        <v>27</v>
      </c>
      <c r="D25" s="286">
        <f t="shared" si="0"/>
        <v>1.057985438985588E-2</v>
      </c>
    </row>
    <row r="26" spans="1:4" ht="15" customHeight="1" x14ac:dyDescent="0.25">
      <c r="A26" s="604" t="s">
        <v>434</v>
      </c>
      <c r="B26" s="647" t="s">
        <v>653</v>
      </c>
      <c r="C26" s="300">
        <v>14</v>
      </c>
      <c r="D26" s="286">
        <f t="shared" si="0"/>
        <v>5.4858504243697143E-3</v>
      </c>
    </row>
    <row r="27" spans="1:4" ht="15" customHeight="1" x14ac:dyDescent="0.25">
      <c r="A27" s="604" t="s">
        <v>435</v>
      </c>
      <c r="B27" t="s">
        <v>654</v>
      </c>
      <c r="C27" s="300">
        <v>21</v>
      </c>
      <c r="D27" s="286">
        <f t="shared" si="0"/>
        <v>8.2287756365545719E-3</v>
      </c>
    </row>
    <row r="28" spans="1:4" ht="15" customHeight="1" x14ac:dyDescent="0.25">
      <c r="A28" s="604" t="s">
        <v>436</v>
      </c>
      <c r="B28" s="456" t="s">
        <v>612</v>
      </c>
      <c r="C28" s="300">
        <v>2340</v>
      </c>
      <c r="D28" s="286">
        <f t="shared" si="0"/>
        <v>0.9169207137875095</v>
      </c>
    </row>
    <row r="29" spans="1:4" ht="15" customHeight="1" x14ac:dyDescent="0.25">
      <c r="A29" s="604" t="s">
        <v>437</v>
      </c>
      <c r="B29" s="304" t="s">
        <v>664</v>
      </c>
      <c r="C29" s="300">
        <v>2748</v>
      </c>
      <c r="D29" s="286">
        <f t="shared" si="0"/>
        <v>1.0767940690119984</v>
      </c>
    </row>
    <row r="30" spans="1:4" ht="15" customHeight="1" x14ac:dyDescent="0.25">
      <c r="A30" s="604" t="s">
        <v>438</v>
      </c>
      <c r="B30" s="456" t="s">
        <v>663</v>
      </c>
      <c r="C30" s="300">
        <v>3</v>
      </c>
      <c r="D30" s="286">
        <f t="shared" si="0"/>
        <v>1.1755393766506531E-3</v>
      </c>
    </row>
    <row r="31" spans="1:4" ht="15" customHeight="1" x14ac:dyDescent="0.25">
      <c r="A31" s="604" t="s">
        <v>439</v>
      </c>
      <c r="B31" s="456" t="s">
        <v>613</v>
      </c>
      <c r="C31" s="300">
        <v>1484</v>
      </c>
      <c r="D31" s="286">
        <f t="shared" si="0"/>
        <v>0.5815001449831898</v>
      </c>
    </row>
    <row r="32" spans="1:4" ht="15" customHeight="1" x14ac:dyDescent="0.25">
      <c r="A32" s="604" t="s">
        <v>440</v>
      </c>
      <c r="B32" s="456" t="s">
        <v>614</v>
      </c>
      <c r="C32" s="300">
        <v>19</v>
      </c>
      <c r="D32" s="286">
        <f t="shared" si="0"/>
        <v>7.445082718787471E-3</v>
      </c>
    </row>
    <row r="33" spans="1:4" s="456" customFormat="1" ht="15" customHeight="1" x14ac:dyDescent="0.25">
      <c r="A33" s="604" t="s">
        <v>616</v>
      </c>
      <c r="B33" s="456" t="s">
        <v>617</v>
      </c>
      <c r="C33" s="300">
        <v>0</v>
      </c>
      <c r="D33" s="286">
        <f t="shared" si="0"/>
        <v>0</v>
      </c>
    </row>
    <row r="34" spans="1:4" ht="15" customHeight="1" x14ac:dyDescent="0.25">
      <c r="A34" s="604" t="s">
        <v>441</v>
      </c>
      <c r="B34" s="456" t="s">
        <v>615</v>
      </c>
      <c r="C34" s="300">
        <v>29</v>
      </c>
      <c r="D34" s="286">
        <f t="shared" si="0"/>
        <v>1.1363547307622981E-2</v>
      </c>
    </row>
    <row r="35" spans="1:4" ht="15" customHeight="1" x14ac:dyDescent="0.25">
      <c r="A35" s="604" t="s">
        <v>442</v>
      </c>
      <c r="B35" s="304" t="s">
        <v>662</v>
      </c>
      <c r="C35" s="300">
        <v>1</v>
      </c>
      <c r="D35" s="286">
        <f t="shared" si="0"/>
        <v>3.9184645888355106E-4</v>
      </c>
    </row>
    <row r="36" spans="1:4" ht="15" customHeight="1" x14ac:dyDescent="0.25">
      <c r="A36" s="604" t="s">
        <v>443</v>
      </c>
      <c r="B36" s="456" t="s">
        <v>618</v>
      </c>
      <c r="C36" s="300">
        <v>32</v>
      </c>
      <c r="D36" s="286">
        <f t="shared" si="0"/>
        <v>1.2539086684273634E-2</v>
      </c>
    </row>
    <row r="37" spans="1:4" ht="15" customHeight="1" x14ac:dyDescent="0.25">
      <c r="A37" s="604" t="s">
        <v>444</v>
      </c>
      <c r="B37" s="456" t="s">
        <v>619</v>
      </c>
      <c r="C37" s="300">
        <v>1</v>
      </c>
      <c r="D37" s="286">
        <f t="shared" si="0"/>
        <v>3.9184645888355106E-4</v>
      </c>
    </row>
    <row r="38" spans="1:4" ht="15" customHeight="1" x14ac:dyDescent="0.25">
      <c r="A38" s="604" t="s">
        <v>445</v>
      </c>
      <c r="B38" s="456" t="s">
        <v>620</v>
      </c>
      <c r="C38" s="300">
        <v>2</v>
      </c>
      <c r="D38" s="286">
        <f t="shared" si="0"/>
        <v>7.8369291776710212E-4</v>
      </c>
    </row>
    <row r="39" spans="1:4" ht="15" customHeight="1" x14ac:dyDescent="0.25">
      <c r="A39" s="604" t="s">
        <v>446</v>
      </c>
      <c r="B39" s="456" t="s">
        <v>621</v>
      </c>
      <c r="C39" s="300">
        <v>1</v>
      </c>
      <c r="D39" s="286">
        <f t="shared" si="0"/>
        <v>3.9184645888355106E-4</v>
      </c>
    </row>
    <row r="40" spans="1:4" s="456" customFormat="1" ht="15" customHeight="1" x14ac:dyDescent="0.25">
      <c r="A40" s="604" t="s">
        <v>622</v>
      </c>
      <c r="B40" s="456" t="s">
        <v>623</v>
      </c>
      <c r="C40" s="300">
        <v>0</v>
      </c>
      <c r="D40" s="286">
        <f t="shared" si="0"/>
        <v>0</v>
      </c>
    </row>
    <row r="41" spans="1:4" ht="15" customHeight="1" x14ac:dyDescent="0.25">
      <c r="A41" s="604" t="s">
        <v>447</v>
      </c>
      <c r="B41" s="456" t="s">
        <v>624</v>
      </c>
      <c r="C41" s="300">
        <v>12</v>
      </c>
      <c r="D41" s="286">
        <f t="shared" si="0"/>
        <v>4.7021575066026125E-3</v>
      </c>
    </row>
    <row r="42" spans="1:4" ht="15" customHeight="1" x14ac:dyDescent="0.25">
      <c r="A42" s="604" t="s">
        <v>448</v>
      </c>
      <c r="B42" s="456" t="s">
        <v>625</v>
      </c>
      <c r="C42" s="300">
        <v>15592</v>
      </c>
      <c r="D42" s="286">
        <f t="shared" si="0"/>
        <v>6.1096699869123281</v>
      </c>
    </row>
    <row r="43" spans="1:4" ht="15" customHeight="1" x14ac:dyDescent="0.25">
      <c r="A43" s="604" t="s">
        <v>449</v>
      </c>
      <c r="B43" s="456" t="s">
        <v>626</v>
      </c>
      <c r="C43" s="300">
        <v>703</v>
      </c>
      <c r="D43" s="286">
        <f t="shared" si="0"/>
        <v>0.2754680605951364</v>
      </c>
    </row>
    <row r="44" spans="1:4" ht="15" customHeight="1" x14ac:dyDescent="0.25">
      <c r="A44" s="604" t="s">
        <v>450</v>
      </c>
      <c r="B44" s="456" t="s">
        <v>627</v>
      </c>
      <c r="C44" s="300">
        <v>2414</v>
      </c>
      <c r="D44" s="286">
        <f t="shared" si="0"/>
        <v>0.94591735174489233</v>
      </c>
    </row>
    <row r="45" spans="1:4" ht="15" customHeight="1" x14ac:dyDescent="0.25">
      <c r="A45" s="604" t="s">
        <v>451</v>
      </c>
      <c r="B45" s="456" t="s">
        <v>628</v>
      </c>
      <c r="C45" s="300">
        <v>5064</v>
      </c>
      <c r="D45" s="286">
        <f t="shared" si="0"/>
        <v>1.9843104677863026</v>
      </c>
    </row>
    <row r="46" spans="1:4" ht="15" customHeight="1" x14ac:dyDescent="0.25">
      <c r="A46" s="604" t="s">
        <v>452</v>
      </c>
      <c r="B46" s="456" t="s">
        <v>629</v>
      </c>
      <c r="C46" s="300">
        <v>530</v>
      </c>
      <c r="D46" s="286">
        <f t="shared" si="0"/>
        <v>0.20767862320828206</v>
      </c>
    </row>
    <row r="47" spans="1:4" ht="15" customHeight="1" x14ac:dyDescent="0.25">
      <c r="A47" s="604" t="s">
        <v>453</v>
      </c>
      <c r="B47" s="456" t="s">
        <v>630</v>
      </c>
      <c r="C47" s="300">
        <v>186552</v>
      </c>
      <c r="D47" s="286">
        <f t="shared" si="0"/>
        <v>73.099740597644214</v>
      </c>
    </row>
    <row r="48" spans="1:4" ht="15" customHeight="1" x14ac:dyDescent="0.25">
      <c r="A48" s="604" t="s">
        <v>454</v>
      </c>
      <c r="B48" s="456" t="s">
        <v>631</v>
      </c>
      <c r="C48" s="300">
        <v>2702</v>
      </c>
      <c r="D48" s="286">
        <f t="shared" si="0"/>
        <v>1.058769131903355</v>
      </c>
    </row>
    <row r="49" spans="1:11" ht="15" customHeight="1" x14ac:dyDescent="0.25">
      <c r="A49" s="604" t="s">
        <v>455</v>
      </c>
      <c r="B49" s="456" t="s">
        <v>632</v>
      </c>
      <c r="C49" s="300">
        <v>1736</v>
      </c>
      <c r="D49" s="286">
        <f t="shared" si="0"/>
        <v>0.68024545262184466</v>
      </c>
    </row>
    <row r="50" spans="1:11" ht="15" customHeight="1" x14ac:dyDescent="0.25">
      <c r="A50" s="604" t="s">
        <v>456</v>
      </c>
      <c r="B50" s="456" t="s">
        <v>633</v>
      </c>
      <c r="C50" s="300">
        <v>2934</v>
      </c>
      <c r="D50" s="286">
        <f t="shared" si="0"/>
        <v>1.1496775103643389</v>
      </c>
    </row>
    <row r="51" spans="1:11" ht="15" customHeight="1" x14ac:dyDescent="0.25">
      <c r="A51" s="605" t="s">
        <v>0</v>
      </c>
      <c r="B51" s="665"/>
      <c r="C51" s="101">
        <f>SUM(C8:C50)</f>
        <v>255202</v>
      </c>
      <c r="D51" s="291">
        <f t="shared" si="0"/>
        <v>100</v>
      </c>
    </row>
    <row r="52" spans="1:11" ht="9.75" customHeight="1" x14ac:dyDescent="0.25">
      <c r="A52" s="308"/>
      <c r="B52" s="325"/>
      <c r="C52" s="325"/>
      <c r="D52" s="325"/>
    </row>
    <row r="53" spans="1:11" s="456" customFormat="1" ht="6" customHeight="1" x14ac:dyDescent="0.25">
      <c r="A53" s="307"/>
      <c r="B53" s="326"/>
      <c r="C53" s="326"/>
      <c r="D53" s="326"/>
    </row>
    <row r="54" spans="1:11" x14ac:dyDescent="0.25">
      <c r="A54" s="50" t="s">
        <v>534</v>
      </c>
      <c r="B54" s="50"/>
    </row>
    <row r="55" spans="1:11" ht="28.5" customHeight="1" x14ac:dyDescent="0.25">
      <c r="A55" s="758" t="s">
        <v>655</v>
      </c>
      <c r="B55" s="758"/>
      <c r="C55" s="758"/>
      <c r="D55" s="758"/>
      <c r="E55" s="758"/>
      <c r="K55" s="50"/>
    </row>
    <row r="56" spans="1:11" ht="15" customHeight="1" x14ac:dyDescent="0.25">
      <c r="A56" s="757"/>
      <c r="B56" s="757"/>
      <c r="C56" s="757"/>
      <c r="D56" s="757"/>
    </row>
    <row r="57" spans="1:11" ht="15" customHeight="1" x14ac:dyDescent="0.25"/>
    <row r="58" spans="1:11" ht="15" customHeight="1" x14ac:dyDescent="0.25"/>
  </sheetData>
  <mergeCells count="5">
    <mergeCell ref="A56:D56"/>
    <mergeCell ref="A55:E55"/>
    <mergeCell ref="A4:A6"/>
    <mergeCell ref="C4:D5"/>
    <mergeCell ref="B4:B6"/>
  </mergeCells>
  <pageMargins left="0.7" right="0.7" top="0.75" bottom="0.75" header="0.3" footer="0.3"/>
  <pageSetup paperSize="9" orientation="portrait" horizontalDpi="200" verticalDpi="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/>
  </sheetViews>
  <sheetFormatPr defaultRowHeight="15" x14ac:dyDescent="0.25"/>
  <cols>
    <col min="1" max="1" width="15.42578125" style="456" customWidth="1"/>
    <col min="2" max="2" width="71.140625" style="456" customWidth="1"/>
    <col min="3" max="4" width="9.140625" style="456"/>
  </cols>
  <sheetData>
    <row r="1" spans="1:4" x14ac:dyDescent="0.25">
      <c r="A1" s="456" t="s">
        <v>694</v>
      </c>
    </row>
    <row r="2" spans="1:4" x14ac:dyDescent="0.25">
      <c r="A2" s="456" t="s">
        <v>469</v>
      </c>
    </row>
    <row r="4" spans="1:4" ht="15" customHeight="1" x14ac:dyDescent="0.25">
      <c r="A4" s="741" t="s">
        <v>460</v>
      </c>
      <c r="B4" s="761" t="s">
        <v>611</v>
      </c>
      <c r="C4" s="691" t="s">
        <v>457</v>
      </c>
      <c r="D4" s="691"/>
    </row>
    <row r="5" spans="1:4" x14ac:dyDescent="0.25">
      <c r="A5" s="749"/>
      <c r="B5" s="762"/>
      <c r="C5" s="692"/>
      <c r="D5" s="692"/>
    </row>
    <row r="6" spans="1:4" x14ac:dyDescent="0.25">
      <c r="A6" s="690"/>
      <c r="B6" s="763"/>
      <c r="C6" s="596" t="s">
        <v>131</v>
      </c>
      <c r="D6" s="597" t="s">
        <v>116</v>
      </c>
    </row>
    <row r="7" spans="1:4" x14ac:dyDescent="0.25">
      <c r="A7" s="600"/>
      <c r="B7" s="648"/>
      <c r="D7" s="334"/>
    </row>
    <row r="8" spans="1:4" x14ac:dyDescent="0.25">
      <c r="A8" s="604" t="s">
        <v>436</v>
      </c>
      <c r="B8" s="456" t="s">
        <v>612</v>
      </c>
      <c r="C8" s="300">
        <v>2340</v>
      </c>
      <c r="D8" s="286">
        <f t="shared" ref="D8:D31" si="0">C8/C$31*100</f>
        <v>1.0404670540998404</v>
      </c>
    </row>
    <row r="9" spans="1:4" x14ac:dyDescent="0.25">
      <c r="A9" s="604" t="s">
        <v>437</v>
      </c>
      <c r="B9" s="304" t="s">
        <v>664</v>
      </c>
      <c r="C9" s="300">
        <v>2748</v>
      </c>
      <c r="D9" s="286">
        <f t="shared" si="0"/>
        <v>1.2218818225069921</v>
      </c>
    </row>
    <row r="10" spans="1:4" x14ac:dyDescent="0.25">
      <c r="A10" s="604" t="s">
        <v>438</v>
      </c>
      <c r="B10" s="456" t="s">
        <v>663</v>
      </c>
      <c r="C10" s="300">
        <v>3</v>
      </c>
      <c r="D10" s="286">
        <f t="shared" si="0"/>
        <v>1.333932120640821E-3</v>
      </c>
    </row>
    <row r="11" spans="1:4" x14ac:dyDescent="0.25">
      <c r="A11" s="604" t="s">
        <v>439</v>
      </c>
      <c r="B11" s="456" t="s">
        <v>613</v>
      </c>
      <c r="C11" s="300">
        <v>1484</v>
      </c>
      <c r="D11" s="286">
        <f t="shared" si="0"/>
        <v>0.65985175567699283</v>
      </c>
    </row>
    <row r="12" spans="1:4" x14ac:dyDescent="0.25">
      <c r="A12" s="604" t="s">
        <v>440</v>
      </c>
      <c r="B12" s="456" t="s">
        <v>614</v>
      </c>
      <c r="C12" s="300">
        <v>19</v>
      </c>
      <c r="D12" s="286">
        <f t="shared" si="0"/>
        <v>8.448236764058533E-3</v>
      </c>
    </row>
    <row r="13" spans="1:4" x14ac:dyDescent="0.25">
      <c r="A13" s="604" t="s">
        <v>616</v>
      </c>
      <c r="B13" s="456" t="s">
        <v>617</v>
      </c>
      <c r="C13" s="300">
        <v>0</v>
      </c>
      <c r="D13" s="286">
        <f t="shared" si="0"/>
        <v>0</v>
      </c>
    </row>
    <row r="14" spans="1:4" x14ac:dyDescent="0.25">
      <c r="A14" s="604" t="s">
        <v>441</v>
      </c>
      <c r="B14" s="456" t="s">
        <v>615</v>
      </c>
      <c r="C14" s="300">
        <v>29</v>
      </c>
      <c r="D14" s="286">
        <f t="shared" si="0"/>
        <v>1.2894677166194602E-2</v>
      </c>
    </row>
    <row r="15" spans="1:4" x14ac:dyDescent="0.25">
      <c r="A15" s="604" t="s">
        <v>442</v>
      </c>
      <c r="B15" s="304" t="s">
        <v>662</v>
      </c>
      <c r="C15" s="300">
        <v>1</v>
      </c>
      <c r="D15" s="286">
        <f t="shared" si="0"/>
        <v>4.4464404021360703E-4</v>
      </c>
    </row>
    <row r="16" spans="1:4" x14ac:dyDescent="0.25">
      <c r="A16" s="604" t="s">
        <v>443</v>
      </c>
      <c r="B16" s="456" t="s">
        <v>618</v>
      </c>
      <c r="C16" s="300">
        <v>32</v>
      </c>
      <c r="D16" s="286">
        <f t="shared" si="0"/>
        <v>1.4228609286835425E-2</v>
      </c>
    </row>
    <row r="17" spans="1:6" x14ac:dyDescent="0.25">
      <c r="A17" s="604" t="s">
        <v>444</v>
      </c>
      <c r="B17" s="456" t="s">
        <v>619</v>
      </c>
      <c r="C17" s="300">
        <v>1</v>
      </c>
      <c r="D17" s="286">
        <f t="shared" si="0"/>
        <v>4.4464404021360703E-4</v>
      </c>
    </row>
    <row r="18" spans="1:6" x14ac:dyDescent="0.25">
      <c r="A18" s="604" t="s">
        <v>445</v>
      </c>
      <c r="B18" s="456" t="s">
        <v>620</v>
      </c>
      <c r="C18" s="300">
        <v>2</v>
      </c>
      <c r="D18" s="286">
        <f t="shared" si="0"/>
        <v>8.8928808042721406E-4</v>
      </c>
    </row>
    <row r="19" spans="1:6" x14ac:dyDescent="0.25">
      <c r="A19" s="604" t="s">
        <v>446</v>
      </c>
      <c r="B19" s="456" t="s">
        <v>621</v>
      </c>
      <c r="C19" s="300">
        <v>1</v>
      </c>
      <c r="D19" s="286">
        <f t="shared" si="0"/>
        <v>4.4464404021360703E-4</v>
      </c>
    </row>
    <row r="20" spans="1:6" s="456" customFormat="1" x14ac:dyDescent="0.25">
      <c r="A20" s="604" t="s">
        <v>622</v>
      </c>
      <c r="B20" s="456" t="s">
        <v>623</v>
      </c>
      <c r="C20" s="300">
        <v>0</v>
      </c>
      <c r="D20" s="286">
        <f t="shared" si="0"/>
        <v>0</v>
      </c>
      <c r="F20"/>
    </row>
    <row r="21" spans="1:6" x14ac:dyDescent="0.25">
      <c r="A21" s="604" t="s">
        <v>447</v>
      </c>
      <c r="B21" s="456" t="s">
        <v>624</v>
      </c>
      <c r="C21" s="300">
        <v>12</v>
      </c>
      <c r="D21" s="286">
        <f t="shared" si="0"/>
        <v>5.3357284825632841E-3</v>
      </c>
    </row>
    <row r="22" spans="1:6" x14ac:dyDescent="0.25">
      <c r="A22" s="604" t="s">
        <v>448</v>
      </c>
      <c r="B22" s="456" t="s">
        <v>625</v>
      </c>
      <c r="C22" s="300">
        <v>15592</v>
      </c>
      <c r="D22" s="286">
        <f t="shared" si="0"/>
        <v>6.9328898750105603</v>
      </c>
    </row>
    <row r="23" spans="1:6" x14ac:dyDescent="0.25">
      <c r="A23" s="604" t="s">
        <v>449</v>
      </c>
      <c r="B23" s="456" t="s">
        <v>626</v>
      </c>
      <c r="C23" s="300">
        <v>703</v>
      </c>
      <c r="D23" s="286">
        <f t="shared" si="0"/>
        <v>0.31258476027016568</v>
      </c>
    </row>
    <row r="24" spans="1:6" x14ac:dyDescent="0.25">
      <c r="A24" s="604" t="s">
        <v>450</v>
      </c>
      <c r="B24" s="456" t="s">
        <v>627</v>
      </c>
      <c r="C24" s="300">
        <v>2414</v>
      </c>
      <c r="D24" s="286">
        <f t="shared" si="0"/>
        <v>1.0733707130756474</v>
      </c>
    </row>
    <row r="25" spans="1:6" x14ac:dyDescent="0.25">
      <c r="A25" s="604" t="s">
        <v>451</v>
      </c>
      <c r="B25" s="456" t="s">
        <v>628</v>
      </c>
      <c r="C25" s="300">
        <v>5064</v>
      </c>
      <c r="D25" s="286">
        <f t="shared" si="0"/>
        <v>2.2516774196417058</v>
      </c>
    </row>
    <row r="26" spans="1:6" x14ac:dyDescent="0.25">
      <c r="A26" s="604" t="s">
        <v>452</v>
      </c>
      <c r="B26" s="456" t="s">
        <v>629</v>
      </c>
      <c r="C26" s="300">
        <v>530</v>
      </c>
      <c r="D26" s="286">
        <f t="shared" si="0"/>
        <v>0.2356613413132117</v>
      </c>
    </row>
    <row r="27" spans="1:6" x14ac:dyDescent="0.25">
      <c r="A27" s="604" t="s">
        <v>453</v>
      </c>
      <c r="B27" s="456" t="s">
        <v>630</v>
      </c>
      <c r="C27" s="300">
        <v>186552</v>
      </c>
      <c r="D27" s="286">
        <f t="shared" si="0"/>
        <v>82.949234989928812</v>
      </c>
    </row>
    <row r="28" spans="1:6" x14ac:dyDescent="0.25">
      <c r="A28" s="604" t="s">
        <v>454</v>
      </c>
      <c r="B28" s="456" t="s">
        <v>631</v>
      </c>
      <c r="C28" s="300">
        <v>2702</v>
      </c>
      <c r="D28" s="286">
        <f t="shared" si="0"/>
        <v>1.201428196657166</v>
      </c>
    </row>
    <row r="29" spans="1:6" x14ac:dyDescent="0.25">
      <c r="A29" s="604" t="s">
        <v>455</v>
      </c>
      <c r="B29" s="456" t="s">
        <v>632</v>
      </c>
      <c r="C29" s="300">
        <v>1736</v>
      </c>
      <c r="D29" s="286">
        <f t="shared" si="0"/>
        <v>0.77190205381082178</v>
      </c>
    </row>
    <row r="30" spans="1:6" x14ac:dyDescent="0.25">
      <c r="A30" s="604" t="s">
        <v>456</v>
      </c>
      <c r="B30" s="456" t="s">
        <v>633</v>
      </c>
      <c r="C30" s="300">
        <v>2934</v>
      </c>
      <c r="D30" s="286">
        <f t="shared" si="0"/>
        <v>1.3045856139867229</v>
      </c>
    </row>
    <row r="31" spans="1:6" x14ac:dyDescent="0.25">
      <c r="A31" s="606" t="s">
        <v>0</v>
      </c>
      <c r="B31" s="665"/>
      <c r="C31" s="101">
        <f>SUM(C8:C30)</f>
        <v>224899</v>
      </c>
      <c r="D31" s="291">
        <f t="shared" si="0"/>
        <v>100</v>
      </c>
      <c r="F31" s="456"/>
    </row>
    <row r="32" spans="1:6" s="456" customFormat="1" ht="6" customHeight="1" x14ac:dyDescent="0.25">
      <c r="A32" s="607"/>
      <c r="B32" s="607"/>
      <c r="C32" s="608"/>
      <c r="D32" s="29"/>
      <c r="F32"/>
    </row>
    <row r="33" spans="1:5" ht="6" customHeight="1" x14ac:dyDescent="0.25">
      <c r="A33" s="599"/>
      <c r="B33" s="599"/>
      <c r="C33" s="660"/>
      <c r="D33" s="317"/>
    </row>
    <row r="34" spans="1:5" ht="10.5" customHeight="1" x14ac:dyDescent="0.25">
      <c r="A34" s="50" t="s">
        <v>534</v>
      </c>
      <c r="B34" s="50"/>
      <c r="C34" s="594"/>
      <c r="D34" s="334"/>
      <c r="E34" s="649"/>
    </row>
    <row r="35" spans="1:5" ht="51" customHeight="1" x14ac:dyDescent="0.25">
      <c r="A35" s="685" t="s">
        <v>655</v>
      </c>
      <c r="B35" s="685"/>
      <c r="C35" s="685"/>
      <c r="D35" s="685"/>
    </row>
    <row r="36" spans="1:5" x14ac:dyDescent="0.25">
      <c r="A36" s="599"/>
      <c r="B36" s="599"/>
      <c r="C36" s="594"/>
      <c r="D36" s="334"/>
    </row>
    <row r="37" spans="1:5" x14ac:dyDescent="0.25">
      <c r="A37" s="599"/>
      <c r="B37" s="599"/>
      <c r="C37" s="594"/>
      <c r="D37" s="334"/>
    </row>
    <row r="38" spans="1:5" x14ac:dyDescent="0.25">
      <c r="A38" s="599"/>
      <c r="B38" s="599"/>
      <c r="C38" s="594"/>
      <c r="D38" s="334"/>
    </row>
    <row r="39" spans="1:5" x14ac:dyDescent="0.25">
      <c r="A39" s="599"/>
      <c r="B39" s="599"/>
      <c r="C39" s="594"/>
      <c r="D39" s="334"/>
    </row>
    <row r="40" spans="1:5" x14ac:dyDescent="0.25">
      <c r="A40" s="599"/>
      <c r="B40" s="599"/>
      <c r="C40" s="594"/>
      <c r="D40" s="334"/>
    </row>
    <row r="41" spans="1:5" x14ac:dyDescent="0.25">
      <c r="A41" s="599"/>
      <c r="B41" s="599"/>
      <c r="C41" s="594"/>
      <c r="D41" s="334"/>
    </row>
    <row r="42" spans="1:5" x14ac:dyDescent="0.25">
      <c r="A42" s="599"/>
      <c r="B42" s="599"/>
      <c r="C42" s="594"/>
      <c r="D42" s="334"/>
    </row>
    <row r="43" spans="1:5" x14ac:dyDescent="0.25">
      <c r="A43" s="599"/>
      <c r="B43" s="599"/>
      <c r="C43" s="594"/>
      <c r="D43" s="334"/>
    </row>
    <row r="44" spans="1:5" x14ac:dyDescent="0.25">
      <c r="A44" s="599"/>
      <c r="B44" s="599"/>
      <c r="C44" s="594"/>
      <c r="D44" s="334"/>
    </row>
    <row r="45" spans="1:5" x14ac:dyDescent="0.25">
      <c r="A45" s="599"/>
      <c r="B45" s="599"/>
      <c r="C45" s="594"/>
      <c r="D45" s="334"/>
    </row>
    <row r="46" spans="1:5" x14ac:dyDescent="0.25">
      <c r="A46" s="599"/>
      <c r="B46" s="599"/>
      <c r="C46" s="594"/>
      <c r="D46" s="334"/>
    </row>
    <row r="47" spans="1:5" x14ac:dyDescent="0.25">
      <c r="A47" s="599"/>
      <c r="B47" s="599"/>
      <c r="C47" s="594"/>
      <c r="D47" s="334"/>
    </row>
    <row r="48" spans="1:5" x14ac:dyDescent="0.25">
      <c r="A48" s="599"/>
      <c r="B48" s="599"/>
      <c r="C48" s="594"/>
      <c r="D48" s="334"/>
    </row>
    <row r="49" spans="1:4" x14ac:dyDescent="0.25">
      <c r="A49" s="599"/>
      <c r="B49" s="599"/>
      <c r="C49" s="594"/>
      <c r="D49" s="334"/>
    </row>
    <row r="50" spans="1:4" x14ac:dyDescent="0.25">
      <c r="A50" s="599"/>
      <c r="B50" s="599"/>
      <c r="C50" s="595"/>
    </row>
  </sheetData>
  <mergeCells count="4">
    <mergeCell ref="A4:A6"/>
    <mergeCell ref="C4:D5"/>
    <mergeCell ref="B4:B6"/>
    <mergeCell ref="A35:D3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" x14ac:dyDescent="0.25"/>
  <cols>
    <col min="1" max="1" width="16.5703125" customWidth="1"/>
    <col min="2" max="2" width="89" style="456" customWidth="1"/>
    <col min="3" max="4" width="9.140625" customWidth="1"/>
  </cols>
  <sheetData>
    <row r="1" spans="1:4" x14ac:dyDescent="0.25">
      <c r="A1" s="456" t="s">
        <v>461</v>
      </c>
    </row>
    <row r="2" spans="1:4" x14ac:dyDescent="0.25">
      <c r="A2" s="319" t="s">
        <v>469</v>
      </c>
    </row>
    <row r="3" spans="1:4" s="456" customFormat="1" x14ac:dyDescent="0.25"/>
    <row r="4" spans="1:4" ht="15" customHeight="1" x14ac:dyDescent="0.25">
      <c r="A4" s="741" t="s">
        <v>460</v>
      </c>
      <c r="B4" s="761" t="s">
        <v>611</v>
      </c>
      <c r="C4" s="691" t="s">
        <v>2</v>
      </c>
      <c r="D4" s="691"/>
    </row>
    <row r="5" spans="1:4" x14ac:dyDescent="0.25">
      <c r="A5" s="749"/>
      <c r="B5" s="762"/>
      <c r="C5" s="692"/>
      <c r="D5" s="692"/>
    </row>
    <row r="6" spans="1:4" x14ac:dyDescent="0.25">
      <c r="A6" s="690"/>
      <c r="B6" s="763"/>
      <c r="C6" s="596" t="s">
        <v>131</v>
      </c>
      <c r="D6" s="597" t="s">
        <v>116</v>
      </c>
    </row>
    <row r="7" spans="1:4" x14ac:dyDescent="0.25">
      <c r="A7" s="456"/>
      <c r="C7" s="456"/>
      <c r="D7" s="456"/>
    </row>
    <row r="8" spans="1:4" ht="44.25" customHeight="1" x14ac:dyDescent="0.25">
      <c r="A8" s="604" t="s">
        <v>418</v>
      </c>
      <c r="B8" s="647" t="s">
        <v>634</v>
      </c>
      <c r="C8" s="300">
        <v>298</v>
      </c>
      <c r="D8" s="286">
        <v>0.98340098340098347</v>
      </c>
    </row>
    <row r="9" spans="1:4" ht="46.5" customHeight="1" x14ac:dyDescent="0.25">
      <c r="A9" s="604" t="s">
        <v>419</v>
      </c>
      <c r="B9" s="647" t="s">
        <v>635</v>
      </c>
      <c r="C9" s="300">
        <v>53</v>
      </c>
      <c r="D9" s="286">
        <v>0.1749001749001749</v>
      </c>
    </row>
    <row r="10" spans="1:4" ht="29.25" customHeight="1" x14ac:dyDescent="0.25">
      <c r="A10" s="604" t="s">
        <v>420</v>
      </c>
      <c r="B10" s="647" t="s">
        <v>636</v>
      </c>
      <c r="C10" s="300">
        <v>7278</v>
      </c>
      <c r="D10" s="286">
        <v>24.017424017424016</v>
      </c>
    </row>
    <row r="11" spans="1:4" ht="45.75" customHeight="1" x14ac:dyDescent="0.25">
      <c r="A11" s="604" t="s">
        <v>421</v>
      </c>
      <c r="B11" s="647" t="s">
        <v>637</v>
      </c>
      <c r="C11" s="300">
        <v>193</v>
      </c>
      <c r="D11" s="286">
        <v>0.63690063690063692</v>
      </c>
    </row>
    <row r="12" spans="1:4" ht="58.5" customHeight="1" x14ac:dyDescent="0.25">
      <c r="A12" s="604" t="s">
        <v>422</v>
      </c>
      <c r="B12" s="647" t="s">
        <v>638</v>
      </c>
      <c r="C12" s="300">
        <v>21</v>
      </c>
      <c r="D12" s="286">
        <v>6.9300069300069295E-2</v>
      </c>
    </row>
    <row r="13" spans="1:4" ht="28.5" customHeight="1" x14ac:dyDescent="0.25">
      <c r="A13" s="604" t="s">
        <v>423</v>
      </c>
      <c r="B13" s="647" t="s">
        <v>639</v>
      </c>
      <c r="C13" s="300">
        <v>4</v>
      </c>
      <c r="D13" s="286">
        <v>1.32000132000132E-2</v>
      </c>
    </row>
    <row r="14" spans="1:4" ht="32.25" customHeight="1" x14ac:dyDescent="0.25">
      <c r="A14" s="604" t="s">
        <v>640</v>
      </c>
      <c r="B14" s="647" t="s">
        <v>641</v>
      </c>
      <c r="C14" s="300">
        <v>0</v>
      </c>
      <c r="D14" s="286">
        <v>0</v>
      </c>
    </row>
    <row r="15" spans="1:4" ht="31.5" customHeight="1" x14ac:dyDescent="0.25">
      <c r="A15" s="604" t="s">
        <v>424</v>
      </c>
      <c r="B15" s="647" t="s">
        <v>642</v>
      </c>
      <c r="C15" s="300">
        <v>199</v>
      </c>
      <c r="D15" s="286">
        <v>0.65670065670065669</v>
      </c>
    </row>
    <row r="16" spans="1:4" ht="15.75" customHeight="1" x14ac:dyDescent="0.25">
      <c r="A16" s="604" t="s">
        <v>425</v>
      </c>
      <c r="B16" s="647" t="s">
        <v>643</v>
      </c>
      <c r="C16" s="300">
        <v>20215</v>
      </c>
      <c r="D16" s="286">
        <v>66.709566709566715</v>
      </c>
    </row>
    <row r="17" spans="1:5" ht="34.5" customHeight="1" x14ac:dyDescent="0.25">
      <c r="A17" s="604" t="s">
        <v>426</v>
      </c>
      <c r="B17" s="647" t="s">
        <v>644</v>
      </c>
      <c r="C17" s="300">
        <v>1</v>
      </c>
      <c r="D17" s="286">
        <v>3.3000033000033001E-3</v>
      </c>
    </row>
    <row r="18" spans="1:5" ht="34.5" customHeight="1" x14ac:dyDescent="0.25">
      <c r="A18" s="604" t="s">
        <v>427</v>
      </c>
      <c r="B18" s="647" t="s">
        <v>645</v>
      </c>
      <c r="C18" s="300">
        <v>102</v>
      </c>
      <c r="D18" s="286">
        <v>0.33660033660033661</v>
      </c>
    </row>
    <row r="19" spans="1:5" ht="15" customHeight="1" x14ac:dyDescent="0.25">
      <c r="A19" s="604" t="s">
        <v>646</v>
      </c>
      <c r="B19" s="456" t="s">
        <v>647</v>
      </c>
      <c r="C19" s="300">
        <v>0</v>
      </c>
      <c r="D19" s="286">
        <v>0</v>
      </c>
    </row>
    <row r="20" spans="1:5" ht="15" customHeight="1" x14ac:dyDescent="0.25">
      <c r="A20" s="604" t="s">
        <v>428</v>
      </c>
      <c r="B20" s="456" t="s">
        <v>648</v>
      </c>
      <c r="C20" s="300">
        <v>2</v>
      </c>
      <c r="D20" s="286">
        <v>6.6000066000066002E-3</v>
      </c>
    </row>
    <row r="21" spans="1:5" ht="15" customHeight="1" x14ac:dyDescent="0.25">
      <c r="A21" s="604" t="s">
        <v>429</v>
      </c>
      <c r="B21" s="456" t="s">
        <v>649</v>
      </c>
      <c r="C21" s="300">
        <v>1362</v>
      </c>
      <c r="D21" s="286">
        <v>4.494604494604495</v>
      </c>
    </row>
    <row r="22" spans="1:5" ht="28.5" customHeight="1" x14ac:dyDescent="0.25">
      <c r="A22" s="604" t="s">
        <v>430</v>
      </c>
      <c r="B22" s="647" t="s">
        <v>650</v>
      </c>
      <c r="C22" s="300">
        <v>230</v>
      </c>
      <c r="D22" s="286">
        <v>0.75900075900075903</v>
      </c>
    </row>
    <row r="23" spans="1:5" ht="15" customHeight="1" x14ac:dyDescent="0.25">
      <c r="A23" s="604" t="s">
        <v>431</v>
      </c>
      <c r="B23" s="456" t="s">
        <v>651</v>
      </c>
      <c r="C23" s="300">
        <v>215</v>
      </c>
      <c r="D23" s="286">
        <v>0.70950070950070943</v>
      </c>
    </row>
    <row r="24" spans="1:5" ht="15" customHeight="1" x14ac:dyDescent="0.25">
      <c r="A24" s="604" t="s">
        <v>432</v>
      </c>
      <c r="B24" s="456" t="s">
        <v>649</v>
      </c>
      <c r="C24" s="300">
        <v>68</v>
      </c>
      <c r="D24" s="286">
        <v>0.22440022440022439</v>
      </c>
    </row>
    <row r="25" spans="1:5" ht="33" customHeight="1" x14ac:dyDescent="0.25">
      <c r="A25" s="604" t="s">
        <v>433</v>
      </c>
      <c r="B25" s="647" t="s">
        <v>652</v>
      </c>
      <c r="C25" s="300">
        <v>27</v>
      </c>
      <c r="D25" s="286">
        <v>8.9100089100089097E-2</v>
      </c>
    </row>
    <row r="26" spans="1:5" ht="33.75" customHeight="1" x14ac:dyDescent="0.25">
      <c r="A26" s="604" t="s">
        <v>434</v>
      </c>
      <c r="B26" s="647" t="s">
        <v>653</v>
      </c>
      <c r="C26" s="300">
        <v>14</v>
      </c>
      <c r="D26" s="286">
        <v>4.6200046200046196E-2</v>
      </c>
    </row>
    <row r="27" spans="1:5" x14ac:dyDescent="0.25">
      <c r="A27" s="604" t="s">
        <v>435</v>
      </c>
      <c r="B27" s="456" t="s">
        <v>654</v>
      </c>
      <c r="C27" s="300">
        <v>21</v>
      </c>
      <c r="D27" s="286">
        <v>6.9300069300069295E-2</v>
      </c>
    </row>
    <row r="28" spans="1:5" s="456" customFormat="1" ht="18.75" customHeight="1" x14ac:dyDescent="0.25">
      <c r="A28" s="606" t="s">
        <v>0</v>
      </c>
      <c r="B28" s="665"/>
      <c r="C28" s="396">
        <f>SUM(C8:C27)</f>
        <v>30303</v>
      </c>
      <c r="D28" s="91">
        <v>100</v>
      </c>
    </row>
    <row r="29" spans="1:5" x14ac:dyDescent="0.25">
      <c r="A29" s="325"/>
      <c r="B29" s="325"/>
      <c r="C29" s="325"/>
      <c r="D29" s="325"/>
    </row>
    <row r="30" spans="1:5" ht="6" customHeight="1" x14ac:dyDescent="0.25">
      <c r="A30" s="326"/>
      <c r="B30" s="326"/>
      <c r="C30" s="326"/>
      <c r="D30" s="326"/>
      <c r="E30" s="649"/>
    </row>
    <row r="31" spans="1:5" x14ac:dyDescent="0.25">
      <c r="A31" s="50" t="s">
        <v>534</v>
      </c>
      <c r="B31" s="50"/>
      <c r="C31" s="456"/>
      <c r="D31" s="456"/>
    </row>
    <row r="32" spans="1:5" ht="38.25" customHeight="1" x14ac:dyDescent="0.25">
      <c r="A32" s="685" t="s">
        <v>655</v>
      </c>
      <c r="B32" s="685"/>
      <c r="C32" s="685"/>
      <c r="D32" s="685"/>
      <c r="E32" s="50"/>
    </row>
  </sheetData>
  <mergeCells count="4">
    <mergeCell ref="A4:A6"/>
    <mergeCell ref="C4:D5"/>
    <mergeCell ref="B4:B6"/>
    <mergeCell ref="A32:D3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/>
  </sheetViews>
  <sheetFormatPr defaultRowHeight="15" x14ac:dyDescent="0.25"/>
  <cols>
    <col min="1" max="1" width="27" customWidth="1"/>
    <col min="2" max="2" width="1.28515625" style="456" customWidth="1"/>
  </cols>
  <sheetData>
    <row r="1" spans="1:44" x14ac:dyDescent="0.25">
      <c r="A1" s="456" t="s">
        <v>483</v>
      </c>
    </row>
    <row r="2" spans="1:44" s="456" customFormat="1" x14ac:dyDescent="0.25">
      <c r="A2" s="319" t="s">
        <v>498</v>
      </c>
      <c r="AQ2"/>
      <c r="AR2"/>
    </row>
    <row r="3" spans="1:44" s="456" customForma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/>
      <c r="AR3"/>
    </row>
    <row r="4" spans="1:44" x14ac:dyDescent="0.25">
      <c r="A4" s="691" t="s">
        <v>42</v>
      </c>
      <c r="B4" s="618"/>
      <c r="C4" s="689" t="s">
        <v>657</v>
      </c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91" t="s">
        <v>0</v>
      </c>
    </row>
    <row r="5" spans="1:44" x14ac:dyDescent="0.25">
      <c r="A5" s="692"/>
      <c r="B5" s="614"/>
      <c r="C5" s="47" t="s">
        <v>453</v>
      </c>
      <c r="D5" s="47" t="s">
        <v>448</v>
      </c>
      <c r="E5" s="47" t="s">
        <v>436</v>
      </c>
      <c r="F5" s="47" t="s">
        <v>439</v>
      </c>
      <c r="G5" s="47" t="s">
        <v>420</v>
      </c>
      <c r="H5" s="47" t="s">
        <v>437</v>
      </c>
      <c r="I5" s="47" t="s">
        <v>454</v>
      </c>
      <c r="J5" s="47" t="s">
        <v>450</v>
      </c>
      <c r="K5" s="47" t="s">
        <v>451</v>
      </c>
      <c r="L5" s="47" t="s">
        <v>438</v>
      </c>
      <c r="M5" s="47" t="s">
        <v>455</v>
      </c>
      <c r="N5" s="47" t="s">
        <v>456</v>
      </c>
      <c r="O5" s="47" t="s">
        <v>425</v>
      </c>
      <c r="P5" s="47" t="s">
        <v>444</v>
      </c>
      <c r="Q5" s="47" t="s">
        <v>434</v>
      </c>
      <c r="R5" s="47" t="s">
        <v>449</v>
      </c>
      <c r="S5" s="47" t="s">
        <v>429</v>
      </c>
      <c r="T5" s="47" t="s">
        <v>440</v>
      </c>
      <c r="U5" s="47" t="s">
        <v>427</v>
      </c>
      <c r="V5" s="47" t="s">
        <v>443</v>
      </c>
      <c r="W5" s="47" t="s">
        <v>424</v>
      </c>
      <c r="X5" s="47" t="s">
        <v>419</v>
      </c>
      <c r="Y5" s="47" t="s">
        <v>431</v>
      </c>
      <c r="Z5" s="47" t="s">
        <v>418</v>
      </c>
      <c r="AA5" s="47" t="s">
        <v>430</v>
      </c>
      <c r="AB5" s="47" t="s">
        <v>422</v>
      </c>
      <c r="AC5" s="47" t="s">
        <v>432</v>
      </c>
      <c r="AD5" s="47" t="s">
        <v>452</v>
      </c>
      <c r="AE5" s="47" t="s">
        <v>435</v>
      </c>
      <c r="AF5" s="47" t="s">
        <v>421</v>
      </c>
      <c r="AG5" s="47" t="s">
        <v>441</v>
      </c>
      <c r="AH5" s="47" t="s">
        <v>433</v>
      </c>
      <c r="AI5" s="47" t="s">
        <v>447</v>
      </c>
      <c r="AJ5" s="47" t="s">
        <v>445</v>
      </c>
      <c r="AK5" s="47" t="s">
        <v>423</v>
      </c>
      <c r="AL5" s="47" t="s">
        <v>442</v>
      </c>
      <c r="AM5" s="47" t="s">
        <v>426</v>
      </c>
      <c r="AN5" s="47" t="s">
        <v>428</v>
      </c>
      <c r="AO5" s="47" t="s">
        <v>446</v>
      </c>
      <c r="AP5" s="692"/>
    </row>
    <row r="6" spans="1:44" ht="5.0999999999999996" customHeight="1" x14ac:dyDescent="0.25">
      <c r="A6" s="456"/>
    </row>
    <row r="7" spans="1:44" x14ac:dyDescent="0.25">
      <c r="A7" s="456" t="s">
        <v>147</v>
      </c>
      <c r="C7" s="300">
        <v>10248</v>
      </c>
      <c r="D7" s="300">
        <v>171</v>
      </c>
      <c r="E7" s="300">
        <v>2</v>
      </c>
      <c r="F7" s="300">
        <v>0</v>
      </c>
      <c r="G7" s="300">
        <v>24</v>
      </c>
      <c r="H7" s="300">
        <v>0</v>
      </c>
      <c r="I7" s="300">
        <v>104</v>
      </c>
      <c r="J7" s="300">
        <v>66</v>
      </c>
      <c r="K7" s="300">
        <v>7</v>
      </c>
      <c r="L7" s="300">
        <v>0</v>
      </c>
      <c r="M7" s="300">
        <v>2</v>
      </c>
      <c r="N7" s="300">
        <v>35</v>
      </c>
      <c r="O7" s="300">
        <v>114</v>
      </c>
      <c r="P7" s="300">
        <v>0</v>
      </c>
      <c r="Q7" s="300">
        <v>0</v>
      </c>
      <c r="R7" s="300">
        <v>10</v>
      </c>
      <c r="S7" s="300">
        <v>0</v>
      </c>
      <c r="T7" s="300">
        <v>0</v>
      </c>
      <c r="U7" s="300">
        <v>0</v>
      </c>
      <c r="V7" s="300">
        <v>2</v>
      </c>
      <c r="W7" s="300">
        <v>0</v>
      </c>
      <c r="X7" s="300">
        <v>0</v>
      </c>
      <c r="Y7" s="300">
        <v>0</v>
      </c>
      <c r="Z7" s="300">
        <v>3</v>
      </c>
      <c r="AA7" s="300">
        <v>2</v>
      </c>
      <c r="AB7" s="300">
        <v>0</v>
      </c>
      <c r="AC7" s="300">
        <v>0</v>
      </c>
      <c r="AD7" s="300">
        <v>144</v>
      </c>
      <c r="AE7" s="300">
        <v>0</v>
      </c>
      <c r="AF7" s="300">
        <v>1</v>
      </c>
      <c r="AG7" s="300">
        <v>0</v>
      </c>
      <c r="AH7" s="300">
        <v>0</v>
      </c>
      <c r="AI7" s="300">
        <v>0</v>
      </c>
      <c r="AJ7" s="300">
        <v>0</v>
      </c>
      <c r="AK7" s="300">
        <v>0</v>
      </c>
      <c r="AL7" s="300">
        <v>0</v>
      </c>
      <c r="AM7" s="300">
        <v>0</v>
      </c>
      <c r="AN7" s="300">
        <v>0</v>
      </c>
      <c r="AO7" s="300">
        <v>0</v>
      </c>
      <c r="AP7" s="300">
        <f>SUM(C7:AO7)</f>
        <v>10935</v>
      </c>
    </row>
    <row r="8" spans="1:44" x14ac:dyDescent="0.25">
      <c r="A8" s="456" t="s">
        <v>146</v>
      </c>
      <c r="C8" s="300">
        <v>0</v>
      </c>
      <c r="D8" s="300">
        <v>11</v>
      </c>
      <c r="E8" s="300">
        <v>2</v>
      </c>
      <c r="F8" s="300">
        <v>0</v>
      </c>
      <c r="G8" s="300">
        <v>0</v>
      </c>
      <c r="H8" s="300">
        <v>0</v>
      </c>
      <c r="I8" s="300">
        <v>0</v>
      </c>
      <c r="J8" s="300">
        <v>1</v>
      </c>
      <c r="K8" s="300">
        <v>8</v>
      </c>
      <c r="L8" s="300">
        <v>0</v>
      </c>
      <c r="M8" s="300">
        <v>0</v>
      </c>
      <c r="N8" s="300">
        <v>106</v>
      </c>
      <c r="O8" s="300">
        <v>0</v>
      </c>
      <c r="P8" s="300">
        <v>0</v>
      </c>
      <c r="Q8" s="300">
        <v>0</v>
      </c>
      <c r="R8" s="300">
        <v>4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300">
        <v>0</v>
      </c>
      <c r="AB8" s="300">
        <v>0</v>
      </c>
      <c r="AC8" s="300">
        <v>0</v>
      </c>
      <c r="AD8" s="300">
        <v>0</v>
      </c>
      <c r="AE8" s="300">
        <v>0</v>
      </c>
      <c r="AF8" s="300">
        <v>0</v>
      </c>
      <c r="AG8" s="300">
        <v>1</v>
      </c>
      <c r="AH8" s="300">
        <v>0</v>
      </c>
      <c r="AI8" s="300">
        <v>0</v>
      </c>
      <c r="AJ8" s="300">
        <v>0</v>
      </c>
      <c r="AK8" s="300">
        <v>0</v>
      </c>
      <c r="AL8" s="300">
        <v>0</v>
      </c>
      <c r="AM8" s="300">
        <v>0</v>
      </c>
      <c r="AN8" s="300">
        <v>0</v>
      </c>
      <c r="AO8" s="300">
        <v>0</v>
      </c>
      <c r="AP8" s="300">
        <f t="shared" ref="AP8:AP35" si="0">SUM(C8:AO8)</f>
        <v>133</v>
      </c>
    </row>
    <row r="9" spans="1:44" x14ac:dyDescent="0.25">
      <c r="A9" s="456" t="s">
        <v>5</v>
      </c>
      <c r="C9" s="300">
        <v>2860</v>
      </c>
      <c r="D9" s="300">
        <v>0</v>
      </c>
      <c r="E9" s="300">
        <v>0</v>
      </c>
      <c r="F9" s="300">
        <v>0</v>
      </c>
      <c r="G9" s="300">
        <v>8</v>
      </c>
      <c r="H9" s="300">
        <v>0</v>
      </c>
      <c r="I9" s="300">
        <v>4</v>
      </c>
      <c r="J9" s="300">
        <v>0</v>
      </c>
      <c r="K9" s="300">
        <v>0</v>
      </c>
      <c r="L9" s="300">
        <v>0</v>
      </c>
      <c r="M9" s="300">
        <v>1711</v>
      </c>
      <c r="N9" s="300">
        <v>1</v>
      </c>
      <c r="O9" s="300">
        <v>60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1</v>
      </c>
      <c r="V9" s="300">
        <v>7</v>
      </c>
      <c r="W9" s="300">
        <v>2</v>
      </c>
      <c r="X9" s="300">
        <v>3</v>
      </c>
      <c r="Y9" s="300">
        <v>0</v>
      </c>
      <c r="Z9" s="300">
        <v>2</v>
      </c>
      <c r="AA9" s="300">
        <v>0</v>
      </c>
      <c r="AB9" s="300">
        <v>0</v>
      </c>
      <c r="AC9" s="300">
        <v>0</v>
      </c>
      <c r="AD9" s="300">
        <v>1</v>
      </c>
      <c r="AE9" s="300">
        <v>0</v>
      </c>
      <c r="AF9" s="300">
        <v>1</v>
      </c>
      <c r="AG9" s="300">
        <v>0</v>
      </c>
      <c r="AH9" s="300">
        <v>0</v>
      </c>
      <c r="AI9" s="300">
        <v>0</v>
      </c>
      <c r="AJ9" s="300">
        <v>0</v>
      </c>
      <c r="AK9" s="300">
        <v>0</v>
      </c>
      <c r="AL9" s="300">
        <v>0</v>
      </c>
      <c r="AM9" s="300">
        <v>0</v>
      </c>
      <c r="AN9" s="300">
        <v>0</v>
      </c>
      <c r="AO9" s="300">
        <v>0</v>
      </c>
      <c r="AP9" s="300">
        <f t="shared" si="0"/>
        <v>4661</v>
      </c>
    </row>
    <row r="10" spans="1:44" x14ac:dyDescent="0.25">
      <c r="A10" s="456" t="s">
        <v>6</v>
      </c>
      <c r="C10" s="300">
        <v>56992</v>
      </c>
      <c r="D10" s="300">
        <v>252</v>
      </c>
      <c r="E10" s="300">
        <v>11</v>
      </c>
      <c r="F10" s="300">
        <v>7</v>
      </c>
      <c r="G10" s="300">
        <v>2979</v>
      </c>
      <c r="H10" s="300">
        <v>13</v>
      </c>
      <c r="I10" s="300">
        <v>72</v>
      </c>
      <c r="J10" s="300">
        <v>24</v>
      </c>
      <c r="K10" s="300">
        <v>25</v>
      </c>
      <c r="L10" s="300">
        <v>0</v>
      </c>
      <c r="M10" s="300">
        <v>2</v>
      </c>
      <c r="N10" s="300">
        <v>10</v>
      </c>
      <c r="O10" s="300">
        <v>8449</v>
      </c>
      <c r="P10" s="300">
        <v>1</v>
      </c>
      <c r="Q10" s="300">
        <v>2</v>
      </c>
      <c r="R10" s="300">
        <v>34</v>
      </c>
      <c r="S10" s="300">
        <v>560</v>
      </c>
      <c r="T10" s="300">
        <v>0</v>
      </c>
      <c r="U10" s="300">
        <v>42</v>
      </c>
      <c r="V10" s="300">
        <v>0</v>
      </c>
      <c r="W10" s="300">
        <v>74</v>
      </c>
      <c r="X10" s="300">
        <v>27</v>
      </c>
      <c r="Y10" s="300">
        <v>91</v>
      </c>
      <c r="Z10" s="300">
        <v>112</v>
      </c>
      <c r="AA10" s="300">
        <v>77</v>
      </c>
      <c r="AB10" s="300">
        <v>11</v>
      </c>
      <c r="AC10" s="300">
        <v>31</v>
      </c>
      <c r="AD10" s="300">
        <v>67</v>
      </c>
      <c r="AE10" s="300">
        <v>4</v>
      </c>
      <c r="AF10" s="300">
        <v>103</v>
      </c>
      <c r="AG10" s="300">
        <v>0</v>
      </c>
      <c r="AH10" s="300">
        <v>11</v>
      </c>
      <c r="AI10" s="300">
        <v>5</v>
      </c>
      <c r="AJ10" s="300">
        <v>0</v>
      </c>
      <c r="AK10" s="300">
        <v>0</v>
      </c>
      <c r="AL10" s="300">
        <v>0</v>
      </c>
      <c r="AM10" s="300">
        <v>0</v>
      </c>
      <c r="AN10" s="300">
        <v>1</v>
      </c>
      <c r="AO10" s="300">
        <v>0</v>
      </c>
      <c r="AP10" s="300">
        <f t="shared" si="0"/>
        <v>70089</v>
      </c>
    </row>
    <row r="11" spans="1:44" x14ac:dyDescent="0.25">
      <c r="A11" s="456" t="s">
        <v>83</v>
      </c>
      <c r="C11" s="300">
        <v>632</v>
      </c>
      <c r="D11" s="300">
        <v>1</v>
      </c>
      <c r="E11" s="300">
        <v>10</v>
      </c>
      <c r="F11" s="300">
        <v>0</v>
      </c>
      <c r="G11" s="300">
        <v>0</v>
      </c>
      <c r="H11" s="300">
        <v>0</v>
      </c>
      <c r="I11" s="300">
        <v>107</v>
      </c>
      <c r="J11" s="300">
        <v>0</v>
      </c>
      <c r="K11" s="300">
        <v>0</v>
      </c>
      <c r="L11" s="300">
        <v>0</v>
      </c>
      <c r="M11" s="300">
        <v>1</v>
      </c>
      <c r="N11" s="300">
        <v>3</v>
      </c>
      <c r="O11" s="300">
        <v>0</v>
      </c>
      <c r="P11" s="300">
        <v>0</v>
      </c>
      <c r="Q11" s="300">
        <v>0</v>
      </c>
      <c r="R11" s="300">
        <v>0</v>
      </c>
      <c r="S11" s="300">
        <v>0</v>
      </c>
      <c r="T11" s="300">
        <v>1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0</v>
      </c>
      <c r="AA11" s="300">
        <v>0</v>
      </c>
      <c r="AB11" s="300">
        <v>0</v>
      </c>
      <c r="AC11" s="300">
        <v>0</v>
      </c>
      <c r="AD11" s="300">
        <v>1</v>
      </c>
      <c r="AE11" s="300">
        <v>0</v>
      </c>
      <c r="AF11" s="300">
        <v>0</v>
      </c>
      <c r="AG11" s="300">
        <v>1</v>
      </c>
      <c r="AH11" s="300">
        <v>0</v>
      </c>
      <c r="AI11" s="300">
        <v>1</v>
      </c>
      <c r="AJ11" s="300">
        <v>0</v>
      </c>
      <c r="AK11" s="300">
        <v>0</v>
      </c>
      <c r="AL11" s="300">
        <v>0</v>
      </c>
      <c r="AM11" s="300">
        <v>0</v>
      </c>
      <c r="AN11" s="300">
        <v>0</v>
      </c>
      <c r="AO11" s="300">
        <v>0</v>
      </c>
      <c r="AP11" s="300">
        <f t="shared" si="0"/>
        <v>758</v>
      </c>
    </row>
    <row r="12" spans="1:44" x14ac:dyDescent="0.25">
      <c r="A12" s="304" t="s">
        <v>108</v>
      </c>
      <c r="C12" s="300">
        <v>230</v>
      </c>
      <c r="D12" s="300">
        <v>1</v>
      </c>
      <c r="E12" s="300">
        <v>1</v>
      </c>
      <c r="F12" s="300">
        <v>0</v>
      </c>
      <c r="G12" s="300">
        <v>0</v>
      </c>
      <c r="H12" s="300">
        <v>0</v>
      </c>
      <c r="I12" s="300">
        <v>91</v>
      </c>
      <c r="J12" s="300">
        <v>0</v>
      </c>
      <c r="K12" s="300">
        <v>0</v>
      </c>
      <c r="L12" s="300">
        <v>0</v>
      </c>
      <c r="M12" s="300">
        <v>0</v>
      </c>
      <c r="N12" s="300">
        <v>1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0</v>
      </c>
      <c r="X12" s="300">
        <v>0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1</v>
      </c>
      <c r="AH12" s="300">
        <v>0</v>
      </c>
      <c r="AI12" s="300">
        <v>0</v>
      </c>
      <c r="AJ12" s="300">
        <v>0</v>
      </c>
      <c r="AK12" s="300">
        <v>0</v>
      </c>
      <c r="AL12" s="300">
        <v>0</v>
      </c>
      <c r="AM12" s="300">
        <v>0</v>
      </c>
      <c r="AN12" s="300">
        <v>0</v>
      </c>
      <c r="AO12" s="300">
        <v>0</v>
      </c>
      <c r="AP12" s="300">
        <f t="shared" si="0"/>
        <v>325</v>
      </c>
    </row>
    <row r="13" spans="1:44" x14ac:dyDescent="0.25">
      <c r="A13" s="304" t="s">
        <v>4</v>
      </c>
      <c r="C13" s="300">
        <v>402</v>
      </c>
      <c r="D13" s="300">
        <v>0</v>
      </c>
      <c r="E13" s="300">
        <v>9</v>
      </c>
      <c r="F13" s="300">
        <v>0</v>
      </c>
      <c r="G13" s="300">
        <v>0</v>
      </c>
      <c r="H13" s="300">
        <v>0</v>
      </c>
      <c r="I13" s="300">
        <v>16</v>
      </c>
      <c r="J13" s="300">
        <v>0</v>
      </c>
      <c r="K13" s="300">
        <v>0</v>
      </c>
      <c r="L13" s="300">
        <v>0</v>
      </c>
      <c r="M13" s="300">
        <v>1</v>
      </c>
      <c r="N13" s="300">
        <v>2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1</v>
      </c>
      <c r="U13" s="300">
        <v>0</v>
      </c>
      <c r="V13" s="300">
        <v>0</v>
      </c>
      <c r="W13" s="300">
        <v>0</v>
      </c>
      <c r="X13" s="300">
        <v>0</v>
      </c>
      <c r="Y13" s="300">
        <v>0</v>
      </c>
      <c r="Z13" s="300">
        <v>0</v>
      </c>
      <c r="AA13" s="300">
        <v>0</v>
      </c>
      <c r="AB13" s="300">
        <v>0</v>
      </c>
      <c r="AC13" s="300">
        <v>0</v>
      </c>
      <c r="AD13" s="300">
        <v>1</v>
      </c>
      <c r="AE13" s="300">
        <v>0</v>
      </c>
      <c r="AF13" s="300">
        <v>0</v>
      </c>
      <c r="AG13" s="300" t="s">
        <v>482</v>
      </c>
      <c r="AH13" s="300">
        <v>0</v>
      </c>
      <c r="AI13" s="300">
        <v>1</v>
      </c>
      <c r="AJ13" s="300">
        <v>0</v>
      </c>
      <c r="AK13" s="300">
        <v>0</v>
      </c>
      <c r="AL13" s="300">
        <v>0</v>
      </c>
      <c r="AM13" s="300">
        <v>0</v>
      </c>
      <c r="AN13" s="300">
        <v>0</v>
      </c>
      <c r="AO13" s="300">
        <v>0</v>
      </c>
      <c r="AP13" s="300">
        <f t="shared" si="0"/>
        <v>433</v>
      </c>
    </row>
    <row r="14" spans="1:44" x14ac:dyDescent="0.25">
      <c r="A14" s="456" t="s">
        <v>7</v>
      </c>
      <c r="C14" s="300">
        <v>6033</v>
      </c>
      <c r="D14" s="300">
        <v>418</v>
      </c>
      <c r="E14" s="300">
        <v>13</v>
      </c>
      <c r="F14" s="300">
        <v>1</v>
      </c>
      <c r="G14" s="300">
        <v>7</v>
      </c>
      <c r="H14" s="300">
        <v>582</v>
      </c>
      <c r="I14" s="300">
        <v>138</v>
      </c>
      <c r="J14" s="300">
        <v>37</v>
      </c>
      <c r="K14" s="300">
        <v>77</v>
      </c>
      <c r="L14" s="300">
        <v>0</v>
      </c>
      <c r="M14" s="300">
        <v>0</v>
      </c>
      <c r="N14" s="300">
        <v>24</v>
      </c>
      <c r="O14" s="300">
        <v>84</v>
      </c>
      <c r="P14" s="300">
        <v>0</v>
      </c>
      <c r="Q14" s="300">
        <v>0</v>
      </c>
      <c r="R14" s="300">
        <v>49</v>
      </c>
      <c r="S14" s="300">
        <v>4</v>
      </c>
      <c r="T14" s="300">
        <v>6</v>
      </c>
      <c r="U14" s="300">
        <v>14</v>
      </c>
      <c r="V14" s="300">
        <v>0</v>
      </c>
      <c r="W14" s="300">
        <v>0</v>
      </c>
      <c r="X14" s="300">
        <v>1</v>
      </c>
      <c r="Y14" s="300">
        <v>0</v>
      </c>
      <c r="Z14" s="300">
        <v>6</v>
      </c>
      <c r="AA14" s="300">
        <v>0</v>
      </c>
      <c r="AB14" s="300">
        <v>1</v>
      </c>
      <c r="AC14" s="300">
        <v>0</v>
      </c>
      <c r="AD14" s="300">
        <v>15</v>
      </c>
      <c r="AE14" s="300">
        <v>0</v>
      </c>
      <c r="AF14" s="300">
        <v>2</v>
      </c>
      <c r="AG14" s="300">
        <v>3</v>
      </c>
      <c r="AH14" s="300">
        <v>0</v>
      </c>
      <c r="AI14" s="300">
        <v>1</v>
      </c>
      <c r="AJ14" s="300">
        <v>0</v>
      </c>
      <c r="AK14" s="300">
        <v>0</v>
      </c>
      <c r="AL14" s="300">
        <v>0</v>
      </c>
      <c r="AM14" s="300">
        <v>0</v>
      </c>
      <c r="AN14" s="300">
        <v>0</v>
      </c>
      <c r="AO14" s="300">
        <v>0</v>
      </c>
      <c r="AP14" s="300">
        <f t="shared" si="0"/>
        <v>7516</v>
      </c>
    </row>
    <row r="15" spans="1:44" x14ac:dyDescent="0.25">
      <c r="A15" s="456" t="s">
        <v>145</v>
      </c>
      <c r="C15" s="300">
        <v>1555</v>
      </c>
      <c r="D15" s="300">
        <v>105</v>
      </c>
      <c r="E15" s="300">
        <v>1</v>
      </c>
      <c r="F15" s="300">
        <v>2</v>
      </c>
      <c r="G15" s="300">
        <v>0</v>
      </c>
      <c r="H15" s="300">
        <v>6</v>
      </c>
      <c r="I15" s="300">
        <v>2</v>
      </c>
      <c r="J15" s="300">
        <v>25</v>
      </c>
      <c r="K15" s="300">
        <v>6</v>
      </c>
      <c r="L15" s="300">
        <v>0</v>
      </c>
      <c r="M15" s="300">
        <v>0</v>
      </c>
      <c r="N15" s="300">
        <v>0</v>
      </c>
      <c r="O15" s="300">
        <v>1</v>
      </c>
      <c r="P15" s="300">
        <v>0</v>
      </c>
      <c r="Q15" s="300">
        <v>0</v>
      </c>
      <c r="R15" s="300">
        <v>18</v>
      </c>
      <c r="S15" s="300">
        <v>0</v>
      </c>
      <c r="T15" s="300">
        <v>4</v>
      </c>
      <c r="U15" s="300">
        <v>0</v>
      </c>
      <c r="V15" s="300">
        <v>0</v>
      </c>
      <c r="W15" s="300">
        <v>0</v>
      </c>
      <c r="X15" s="300">
        <v>0</v>
      </c>
      <c r="Y15" s="300">
        <v>0</v>
      </c>
      <c r="Z15" s="300">
        <v>0</v>
      </c>
      <c r="AA15" s="300">
        <v>0</v>
      </c>
      <c r="AB15" s="300">
        <v>0</v>
      </c>
      <c r="AC15" s="300">
        <v>0</v>
      </c>
      <c r="AD15" s="300">
        <v>21</v>
      </c>
      <c r="AE15" s="300">
        <v>0</v>
      </c>
      <c r="AF15" s="300">
        <v>0</v>
      </c>
      <c r="AG15" s="300">
        <v>0</v>
      </c>
      <c r="AH15" s="300">
        <v>0</v>
      </c>
      <c r="AI15" s="300">
        <v>0</v>
      </c>
      <c r="AJ15" s="300">
        <v>0</v>
      </c>
      <c r="AK15" s="300">
        <v>0</v>
      </c>
      <c r="AL15" s="300">
        <v>0</v>
      </c>
      <c r="AM15" s="300">
        <v>0</v>
      </c>
      <c r="AN15" s="300">
        <v>0</v>
      </c>
      <c r="AO15" s="300">
        <v>0</v>
      </c>
      <c r="AP15" s="300">
        <f t="shared" si="0"/>
        <v>1746</v>
      </c>
    </row>
    <row r="16" spans="1:44" x14ac:dyDescent="0.25">
      <c r="A16" s="456" t="s">
        <v>8</v>
      </c>
      <c r="C16" s="300">
        <v>10037</v>
      </c>
      <c r="D16" s="300">
        <v>172</v>
      </c>
      <c r="E16" s="300">
        <v>0</v>
      </c>
      <c r="F16" s="300">
        <v>6</v>
      </c>
      <c r="G16" s="300">
        <v>21</v>
      </c>
      <c r="H16" s="300">
        <v>21</v>
      </c>
      <c r="I16" s="300">
        <v>13</v>
      </c>
      <c r="J16" s="300">
        <v>11</v>
      </c>
      <c r="K16" s="300">
        <v>30</v>
      </c>
      <c r="L16" s="300">
        <v>0</v>
      </c>
      <c r="M16" s="300">
        <v>11</v>
      </c>
      <c r="N16" s="300">
        <v>2</v>
      </c>
      <c r="O16" s="300">
        <v>124</v>
      </c>
      <c r="P16" s="300">
        <v>0</v>
      </c>
      <c r="Q16" s="300">
        <v>0</v>
      </c>
      <c r="R16" s="300">
        <v>9</v>
      </c>
      <c r="S16" s="300">
        <v>3</v>
      </c>
      <c r="T16" s="300">
        <v>0</v>
      </c>
      <c r="U16" s="300">
        <v>1</v>
      </c>
      <c r="V16" s="300">
        <v>0</v>
      </c>
      <c r="W16" s="300">
        <v>9</v>
      </c>
      <c r="X16" s="300">
        <v>3</v>
      </c>
      <c r="Y16" s="300">
        <v>0</v>
      </c>
      <c r="Z16" s="300">
        <v>8</v>
      </c>
      <c r="AA16" s="300">
        <v>0</v>
      </c>
      <c r="AB16" s="300">
        <v>0</v>
      </c>
      <c r="AC16" s="300">
        <v>0</v>
      </c>
      <c r="AD16" s="300">
        <v>13</v>
      </c>
      <c r="AE16" s="300">
        <v>0</v>
      </c>
      <c r="AF16" s="300">
        <v>3</v>
      </c>
      <c r="AG16" s="300">
        <v>0</v>
      </c>
      <c r="AH16" s="300">
        <v>0</v>
      </c>
      <c r="AI16" s="300">
        <v>2</v>
      </c>
      <c r="AJ16" s="300">
        <v>0</v>
      </c>
      <c r="AK16" s="300">
        <v>0</v>
      </c>
      <c r="AL16" s="300">
        <v>0</v>
      </c>
      <c r="AM16" s="300">
        <v>0</v>
      </c>
      <c r="AN16" s="300">
        <v>0</v>
      </c>
      <c r="AO16" s="300">
        <v>0</v>
      </c>
      <c r="AP16" s="300">
        <f t="shared" si="0"/>
        <v>10499</v>
      </c>
    </row>
    <row r="17" spans="1:44" x14ac:dyDescent="0.25">
      <c r="A17" s="456" t="s">
        <v>9</v>
      </c>
      <c r="C17" s="300">
        <v>9284</v>
      </c>
      <c r="D17" s="300">
        <v>580</v>
      </c>
      <c r="E17" s="300">
        <v>1</v>
      </c>
      <c r="F17" s="300">
        <v>322</v>
      </c>
      <c r="G17" s="300">
        <v>12</v>
      </c>
      <c r="H17" s="300">
        <v>0</v>
      </c>
      <c r="I17" s="300">
        <v>881</v>
      </c>
      <c r="J17" s="300">
        <v>149</v>
      </c>
      <c r="K17" s="300">
        <v>18</v>
      </c>
      <c r="L17" s="300">
        <v>0</v>
      </c>
      <c r="M17" s="300">
        <v>1</v>
      </c>
      <c r="N17" s="300">
        <v>158</v>
      </c>
      <c r="O17" s="300">
        <v>156</v>
      </c>
      <c r="P17" s="300">
        <v>0</v>
      </c>
      <c r="Q17" s="300">
        <v>1</v>
      </c>
      <c r="R17" s="300">
        <v>12</v>
      </c>
      <c r="S17" s="300">
        <v>0</v>
      </c>
      <c r="T17" s="300">
        <v>0</v>
      </c>
      <c r="U17" s="300">
        <v>3</v>
      </c>
      <c r="V17" s="300">
        <v>6</v>
      </c>
      <c r="W17" s="300">
        <v>8</v>
      </c>
      <c r="X17" s="300">
        <v>2</v>
      </c>
      <c r="Y17" s="300">
        <v>0</v>
      </c>
      <c r="Z17" s="300">
        <v>7</v>
      </c>
      <c r="AA17" s="300">
        <v>1</v>
      </c>
      <c r="AB17" s="300">
        <v>0</v>
      </c>
      <c r="AC17" s="300">
        <v>1</v>
      </c>
      <c r="AD17" s="300">
        <v>39</v>
      </c>
      <c r="AE17" s="300">
        <v>1</v>
      </c>
      <c r="AF17" s="300">
        <v>14</v>
      </c>
      <c r="AG17" s="300">
        <v>0</v>
      </c>
      <c r="AH17" s="300">
        <v>0</v>
      </c>
      <c r="AI17" s="300">
        <v>1</v>
      </c>
      <c r="AJ17" s="300">
        <v>1</v>
      </c>
      <c r="AK17" s="300">
        <v>1</v>
      </c>
      <c r="AL17" s="300">
        <v>0</v>
      </c>
      <c r="AM17" s="300">
        <v>0</v>
      </c>
      <c r="AN17" s="300">
        <v>0</v>
      </c>
      <c r="AO17" s="300">
        <v>0</v>
      </c>
      <c r="AP17" s="300">
        <f t="shared" si="0"/>
        <v>11660</v>
      </c>
    </row>
    <row r="18" spans="1:44" x14ac:dyDescent="0.25">
      <c r="A18" s="456" t="s">
        <v>10</v>
      </c>
      <c r="C18" s="300">
        <v>2016</v>
      </c>
      <c r="D18" s="300">
        <v>265</v>
      </c>
      <c r="E18" s="300">
        <v>0</v>
      </c>
      <c r="F18" s="300">
        <v>44</v>
      </c>
      <c r="G18" s="300">
        <v>3</v>
      </c>
      <c r="H18" s="300">
        <v>13</v>
      </c>
      <c r="I18" s="300">
        <v>1</v>
      </c>
      <c r="J18" s="300">
        <v>230</v>
      </c>
      <c r="K18" s="300">
        <v>37</v>
      </c>
      <c r="L18" s="300">
        <v>0</v>
      </c>
      <c r="M18" s="300">
        <v>0</v>
      </c>
      <c r="N18" s="300">
        <v>0</v>
      </c>
      <c r="O18" s="300">
        <v>6</v>
      </c>
      <c r="P18" s="300">
        <v>0</v>
      </c>
      <c r="Q18" s="300">
        <v>0</v>
      </c>
      <c r="R18" s="300">
        <v>7</v>
      </c>
      <c r="S18" s="300">
        <v>1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0">
        <v>0</v>
      </c>
      <c r="Z18" s="300">
        <v>0</v>
      </c>
      <c r="AA18" s="300">
        <v>0</v>
      </c>
      <c r="AB18" s="300">
        <v>0</v>
      </c>
      <c r="AC18" s="300">
        <v>0</v>
      </c>
      <c r="AD18" s="300">
        <v>13</v>
      </c>
      <c r="AE18" s="300">
        <v>0</v>
      </c>
      <c r="AF18" s="300">
        <v>0</v>
      </c>
      <c r="AG18" s="300">
        <v>0</v>
      </c>
      <c r="AH18" s="300">
        <v>0</v>
      </c>
      <c r="AI18" s="300">
        <v>1</v>
      </c>
      <c r="AJ18" s="300">
        <v>0</v>
      </c>
      <c r="AK18" s="300">
        <v>0</v>
      </c>
      <c r="AL18" s="300">
        <v>0</v>
      </c>
      <c r="AM18" s="300">
        <v>0</v>
      </c>
      <c r="AN18" s="300">
        <v>0</v>
      </c>
      <c r="AO18" s="300">
        <v>0</v>
      </c>
      <c r="AP18" s="300">
        <f t="shared" si="0"/>
        <v>2637</v>
      </c>
    </row>
    <row r="19" spans="1:44" x14ac:dyDescent="0.25">
      <c r="A19" s="456" t="s">
        <v>11</v>
      </c>
      <c r="C19" s="300">
        <v>2906</v>
      </c>
      <c r="D19" s="300">
        <v>128</v>
      </c>
      <c r="E19" s="300">
        <v>17</v>
      </c>
      <c r="F19" s="300">
        <v>44</v>
      </c>
      <c r="G19" s="300">
        <v>4</v>
      </c>
      <c r="H19" s="300">
        <v>23</v>
      </c>
      <c r="I19" s="300">
        <v>145</v>
      </c>
      <c r="J19" s="300">
        <v>48</v>
      </c>
      <c r="K19" s="300">
        <v>10</v>
      </c>
      <c r="L19" s="300">
        <v>0</v>
      </c>
      <c r="M19" s="300">
        <v>0</v>
      </c>
      <c r="N19" s="300">
        <v>0</v>
      </c>
      <c r="O19" s="300">
        <v>21</v>
      </c>
      <c r="P19" s="300">
        <v>0</v>
      </c>
      <c r="Q19" s="300">
        <v>0</v>
      </c>
      <c r="R19" s="300">
        <v>4</v>
      </c>
      <c r="S19" s="300">
        <v>0</v>
      </c>
      <c r="T19" s="300">
        <v>0</v>
      </c>
      <c r="U19" s="300">
        <v>0</v>
      </c>
      <c r="V19" s="300">
        <v>3</v>
      </c>
      <c r="W19" s="300">
        <v>0</v>
      </c>
      <c r="X19" s="300">
        <v>1</v>
      </c>
      <c r="Y19" s="300">
        <v>0</v>
      </c>
      <c r="Z19" s="300">
        <v>0</v>
      </c>
      <c r="AA19" s="300">
        <v>0</v>
      </c>
      <c r="AB19" s="300">
        <v>0</v>
      </c>
      <c r="AC19" s="300">
        <v>0</v>
      </c>
      <c r="AD19" s="300">
        <v>19</v>
      </c>
      <c r="AE19" s="300">
        <v>0</v>
      </c>
      <c r="AF19" s="300">
        <v>0</v>
      </c>
      <c r="AG19" s="300">
        <v>0</v>
      </c>
      <c r="AH19" s="300">
        <v>0</v>
      </c>
      <c r="AI19" s="300">
        <v>0</v>
      </c>
      <c r="AJ19" s="300">
        <v>0</v>
      </c>
      <c r="AK19" s="300">
        <v>0</v>
      </c>
      <c r="AL19" s="300">
        <v>0</v>
      </c>
      <c r="AM19" s="300">
        <v>0</v>
      </c>
      <c r="AN19" s="300">
        <v>0</v>
      </c>
      <c r="AO19" s="300">
        <v>0</v>
      </c>
      <c r="AP19" s="300">
        <f t="shared" si="0"/>
        <v>3373</v>
      </c>
    </row>
    <row r="20" spans="1:44" x14ac:dyDescent="0.25">
      <c r="A20" s="456" t="s">
        <v>12</v>
      </c>
      <c r="C20" s="300">
        <v>19548</v>
      </c>
      <c r="D20" s="300">
        <v>2871</v>
      </c>
      <c r="E20" s="300">
        <v>7</v>
      </c>
      <c r="F20" s="300">
        <v>64</v>
      </c>
      <c r="G20" s="300">
        <v>3872</v>
      </c>
      <c r="H20" s="300">
        <v>392</v>
      </c>
      <c r="I20" s="300">
        <v>229</v>
      </c>
      <c r="J20" s="300">
        <v>873</v>
      </c>
      <c r="K20" s="300">
        <v>993</v>
      </c>
      <c r="L20" s="300">
        <v>0</v>
      </c>
      <c r="M20" s="300">
        <v>0</v>
      </c>
      <c r="N20" s="300">
        <v>19</v>
      </c>
      <c r="O20" s="300">
        <v>10454</v>
      </c>
      <c r="P20" s="300">
        <v>0</v>
      </c>
      <c r="Q20" s="300">
        <v>9</v>
      </c>
      <c r="R20" s="300">
        <v>291</v>
      </c>
      <c r="S20" s="300">
        <v>777</v>
      </c>
      <c r="T20" s="300">
        <v>2</v>
      </c>
      <c r="U20" s="300">
        <v>26</v>
      </c>
      <c r="V20" s="300">
        <v>5</v>
      </c>
      <c r="W20" s="300">
        <v>96</v>
      </c>
      <c r="X20" s="300">
        <v>12</v>
      </c>
      <c r="Y20" s="300">
        <v>119</v>
      </c>
      <c r="Z20" s="300">
        <v>56</v>
      </c>
      <c r="AA20" s="300">
        <v>149</v>
      </c>
      <c r="AB20" s="300">
        <v>3</v>
      </c>
      <c r="AC20" s="300">
        <v>35</v>
      </c>
      <c r="AD20" s="300">
        <v>73</v>
      </c>
      <c r="AE20" s="300">
        <v>15</v>
      </c>
      <c r="AF20" s="300">
        <v>56</v>
      </c>
      <c r="AG20" s="300">
        <v>15</v>
      </c>
      <c r="AH20" s="300">
        <v>5</v>
      </c>
      <c r="AI20" s="300">
        <v>0</v>
      </c>
      <c r="AJ20" s="300">
        <v>1</v>
      </c>
      <c r="AK20" s="300">
        <v>1</v>
      </c>
      <c r="AL20" s="300">
        <v>0</v>
      </c>
      <c r="AM20" s="300">
        <v>0</v>
      </c>
      <c r="AN20" s="300">
        <v>0</v>
      </c>
      <c r="AO20" s="300">
        <v>0</v>
      </c>
      <c r="AP20" s="300">
        <f t="shared" si="0"/>
        <v>41068</v>
      </c>
    </row>
    <row r="21" spans="1:44" x14ac:dyDescent="0.25">
      <c r="A21" s="456" t="s">
        <v>13</v>
      </c>
      <c r="C21" s="300">
        <v>5086</v>
      </c>
      <c r="D21" s="300">
        <v>46</v>
      </c>
      <c r="E21" s="300">
        <v>0</v>
      </c>
      <c r="F21" s="300">
        <v>1</v>
      </c>
      <c r="G21" s="300">
        <v>44</v>
      </c>
      <c r="H21" s="300">
        <v>3</v>
      </c>
      <c r="I21" s="300">
        <v>2</v>
      </c>
      <c r="J21" s="300">
        <v>4</v>
      </c>
      <c r="K21" s="300">
        <v>3</v>
      </c>
      <c r="L21" s="300">
        <v>0</v>
      </c>
      <c r="M21" s="300">
        <v>0</v>
      </c>
      <c r="N21" s="300">
        <v>27</v>
      </c>
      <c r="O21" s="300">
        <v>72</v>
      </c>
      <c r="P21" s="300">
        <v>0</v>
      </c>
      <c r="Q21" s="300">
        <v>1</v>
      </c>
      <c r="R21" s="300">
        <v>0</v>
      </c>
      <c r="S21" s="300">
        <v>7</v>
      </c>
      <c r="T21" s="300">
        <v>0</v>
      </c>
      <c r="U21" s="300">
        <v>1</v>
      </c>
      <c r="V21" s="300">
        <v>0</v>
      </c>
      <c r="W21" s="300">
        <v>5</v>
      </c>
      <c r="X21" s="300">
        <v>0</v>
      </c>
      <c r="Y21" s="300">
        <v>0</v>
      </c>
      <c r="Z21" s="300">
        <v>9</v>
      </c>
      <c r="AA21" s="300">
        <v>1</v>
      </c>
      <c r="AB21" s="300">
        <v>0</v>
      </c>
      <c r="AC21" s="300">
        <v>0</v>
      </c>
      <c r="AD21" s="300">
        <v>8</v>
      </c>
      <c r="AE21" s="300">
        <v>0</v>
      </c>
      <c r="AF21" s="300">
        <v>0</v>
      </c>
      <c r="AG21" s="300">
        <v>0</v>
      </c>
      <c r="AH21" s="300">
        <v>0</v>
      </c>
      <c r="AI21" s="300">
        <v>0</v>
      </c>
      <c r="AJ21" s="300">
        <v>0</v>
      </c>
      <c r="AK21" s="300">
        <v>0</v>
      </c>
      <c r="AL21" s="300">
        <v>0</v>
      </c>
      <c r="AM21" s="300">
        <v>0</v>
      </c>
      <c r="AN21" s="300">
        <v>0</v>
      </c>
      <c r="AO21" s="300">
        <v>0</v>
      </c>
      <c r="AP21" s="300">
        <f t="shared" si="0"/>
        <v>5320</v>
      </c>
    </row>
    <row r="22" spans="1:44" x14ac:dyDescent="0.25">
      <c r="A22" s="456" t="s">
        <v>14</v>
      </c>
      <c r="C22" s="300">
        <v>986</v>
      </c>
      <c r="D22" s="300">
        <v>36</v>
      </c>
      <c r="E22" s="300">
        <v>1</v>
      </c>
      <c r="F22" s="300">
        <v>0</v>
      </c>
      <c r="G22" s="300">
        <v>4</v>
      </c>
      <c r="H22" s="300">
        <v>10</v>
      </c>
      <c r="I22" s="300">
        <v>0</v>
      </c>
      <c r="J22" s="300">
        <v>0</v>
      </c>
      <c r="K22" s="300">
        <v>21</v>
      </c>
      <c r="L22" s="300">
        <v>0</v>
      </c>
      <c r="M22" s="300">
        <v>0</v>
      </c>
      <c r="N22" s="300">
        <v>43</v>
      </c>
      <c r="O22" s="300">
        <v>13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0">
        <v>0</v>
      </c>
      <c r="Z22" s="300">
        <v>0</v>
      </c>
      <c r="AA22" s="300">
        <v>0</v>
      </c>
      <c r="AB22" s="300">
        <v>0</v>
      </c>
      <c r="AC22" s="300">
        <v>0</v>
      </c>
      <c r="AD22" s="300">
        <v>3</v>
      </c>
      <c r="AE22" s="300">
        <v>0</v>
      </c>
      <c r="AF22" s="300">
        <v>1</v>
      </c>
      <c r="AG22" s="300">
        <v>0</v>
      </c>
      <c r="AH22" s="300">
        <v>0</v>
      </c>
      <c r="AI22" s="300">
        <v>0</v>
      </c>
      <c r="AJ22" s="300">
        <v>0</v>
      </c>
      <c r="AK22" s="300">
        <v>0</v>
      </c>
      <c r="AL22" s="300">
        <v>0</v>
      </c>
      <c r="AM22" s="300">
        <v>0</v>
      </c>
      <c r="AN22" s="300">
        <v>0</v>
      </c>
      <c r="AO22" s="300">
        <v>0</v>
      </c>
      <c r="AP22" s="300">
        <f t="shared" si="0"/>
        <v>1118</v>
      </c>
    </row>
    <row r="23" spans="1:44" x14ac:dyDescent="0.25">
      <c r="A23" s="456" t="s">
        <v>15</v>
      </c>
      <c r="C23" s="300">
        <v>24281</v>
      </c>
      <c r="D23" s="300">
        <v>3594</v>
      </c>
      <c r="E23" s="300">
        <v>24</v>
      </c>
      <c r="F23" s="300">
        <v>11</v>
      </c>
      <c r="G23" s="300">
        <v>62</v>
      </c>
      <c r="H23" s="300">
        <v>728</v>
      </c>
      <c r="I23" s="300">
        <v>839</v>
      </c>
      <c r="J23" s="300">
        <v>450</v>
      </c>
      <c r="K23" s="300">
        <v>2409</v>
      </c>
      <c r="L23" s="300">
        <v>0</v>
      </c>
      <c r="M23" s="300">
        <v>5</v>
      </c>
      <c r="N23" s="300">
        <v>812</v>
      </c>
      <c r="O23" s="300">
        <v>119</v>
      </c>
      <c r="P23" s="300">
        <v>0</v>
      </c>
      <c r="Q23" s="300">
        <v>0</v>
      </c>
      <c r="R23" s="300">
        <v>120</v>
      </c>
      <c r="S23" s="300">
        <v>2</v>
      </c>
      <c r="T23" s="300">
        <v>3</v>
      </c>
      <c r="U23" s="300">
        <v>1</v>
      </c>
      <c r="V23" s="300">
        <v>1</v>
      </c>
      <c r="W23" s="300">
        <v>3</v>
      </c>
      <c r="X23" s="300">
        <v>1</v>
      </c>
      <c r="Y23" s="300">
        <v>3</v>
      </c>
      <c r="Z23" s="300">
        <v>11</v>
      </c>
      <c r="AA23" s="300">
        <v>0</v>
      </c>
      <c r="AB23" s="300">
        <v>1</v>
      </c>
      <c r="AC23" s="300">
        <v>1</v>
      </c>
      <c r="AD23" s="300">
        <v>9</v>
      </c>
      <c r="AE23" s="300">
        <v>1</v>
      </c>
      <c r="AF23" s="300">
        <v>4</v>
      </c>
      <c r="AG23" s="300">
        <v>0</v>
      </c>
      <c r="AH23" s="300">
        <v>0</v>
      </c>
      <c r="AI23" s="300">
        <v>1</v>
      </c>
      <c r="AJ23" s="300">
        <v>0</v>
      </c>
      <c r="AK23" s="300">
        <v>2</v>
      </c>
      <c r="AL23" s="300">
        <v>0</v>
      </c>
      <c r="AM23" s="300">
        <v>0</v>
      </c>
      <c r="AN23" s="300">
        <v>1</v>
      </c>
      <c r="AO23" s="300">
        <v>1</v>
      </c>
      <c r="AP23" s="300">
        <f t="shared" si="0"/>
        <v>33500</v>
      </c>
    </row>
    <row r="24" spans="1:44" x14ac:dyDescent="0.25">
      <c r="A24" s="456" t="s">
        <v>16</v>
      </c>
      <c r="C24" s="300">
        <v>10712</v>
      </c>
      <c r="D24" s="300">
        <v>2251</v>
      </c>
      <c r="E24" s="300">
        <v>1594</v>
      </c>
      <c r="F24" s="300">
        <v>120</v>
      </c>
      <c r="G24" s="300">
        <v>54</v>
      </c>
      <c r="H24" s="300">
        <v>273</v>
      </c>
      <c r="I24" s="300">
        <v>8</v>
      </c>
      <c r="J24" s="300">
        <v>70</v>
      </c>
      <c r="K24" s="300">
        <v>461</v>
      </c>
      <c r="L24" s="300">
        <v>3</v>
      </c>
      <c r="M24" s="300">
        <v>0</v>
      </c>
      <c r="N24" s="300">
        <v>622</v>
      </c>
      <c r="O24" s="300">
        <v>204</v>
      </c>
      <c r="P24" s="300">
        <v>0</v>
      </c>
      <c r="Q24" s="300">
        <v>0</v>
      </c>
      <c r="R24" s="300">
        <v>37</v>
      </c>
      <c r="S24" s="300">
        <v>4</v>
      </c>
      <c r="T24" s="300">
        <v>0</v>
      </c>
      <c r="U24" s="300">
        <v>0</v>
      </c>
      <c r="V24" s="300">
        <v>0</v>
      </c>
      <c r="W24" s="300">
        <v>0</v>
      </c>
      <c r="X24" s="300">
        <v>1</v>
      </c>
      <c r="Y24" s="300">
        <v>0</v>
      </c>
      <c r="Z24" s="300">
        <v>17</v>
      </c>
      <c r="AA24" s="300">
        <v>0</v>
      </c>
      <c r="AB24" s="300">
        <v>5</v>
      </c>
      <c r="AC24" s="300">
        <v>0</v>
      </c>
      <c r="AD24" s="300">
        <v>21</v>
      </c>
      <c r="AE24" s="300">
        <v>0</v>
      </c>
      <c r="AF24" s="300">
        <v>3</v>
      </c>
      <c r="AG24" s="300">
        <v>1</v>
      </c>
      <c r="AH24" s="300">
        <v>11</v>
      </c>
      <c r="AI24" s="300">
        <v>0</v>
      </c>
      <c r="AJ24" s="300">
        <v>0</v>
      </c>
      <c r="AK24" s="300">
        <v>0</v>
      </c>
      <c r="AL24" s="300">
        <v>0</v>
      </c>
      <c r="AM24" s="300">
        <v>0</v>
      </c>
      <c r="AN24" s="300">
        <v>0</v>
      </c>
      <c r="AO24" s="300">
        <v>0</v>
      </c>
      <c r="AP24" s="300">
        <f t="shared" si="0"/>
        <v>16472</v>
      </c>
    </row>
    <row r="25" spans="1:44" x14ac:dyDescent="0.25">
      <c r="A25" s="456" t="s">
        <v>17</v>
      </c>
      <c r="C25" s="300">
        <v>556</v>
      </c>
      <c r="D25" s="300">
        <v>421</v>
      </c>
      <c r="E25" s="300">
        <v>62</v>
      </c>
      <c r="F25" s="300">
        <v>0</v>
      </c>
      <c r="G25" s="300">
        <v>24</v>
      </c>
      <c r="H25" s="300">
        <v>107</v>
      </c>
      <c r="I25" s="300">
        <v>144</v>
      </c>
      <c r="J25" s="300">
        <v>6</v>
      </c>
      <c r="K25" s="300">
        <v>67</v>
      </c>
      <c r="L25" s="300">
        <v>0</v>
      </c>
      <c r="M25" s="300">
        <v>0</v>
      </c>
      <c r="N25" s="300">
        <v>30</v>
      </c>
      <c r="O25" s="300">
        <v>52</v>
      </c>
      <c r="P25" s="300">
        <v>0</v>
      </c>
      <c r="Q25" s="300">
        <v>0</v>
      </c>
      <c r="R25" s="300">
        <v>1</v>
      </c>
      <c r="S25" s="300">
        <v>0</v>
      </c>
      <c r="T25" s="300">
        <v>0</v>
      </c>
      <c r="U25" s="300">
        <v>0</v>
      </c>
      <c r="V25" s="300">
        <v>1</v>
      </c>
      <c r="W25" s="300">
        <v>0</v>
      </c>
      <c r="X25" s="300">
        <v>1</v>
      </c>
      <c r="Y25" s="300">
        <v>0</v>
      </c>
      <c r="Z25" s="300">
        <v>7</v>
      </c>
      <c r="AA25" s="300">
        <v>0</v>
      </c>
      <c r="AB25" s="300">
        <v>0</v>
      </c>
      <c r="AC25" s="300">
        <v>0</v>
      </c>
      <c r="AD25" s="300">
        <v>5</v>
      </c>
      <c r="AE25" s="300">
        <v>0</v>
      </c>
      <c r="AF25" s="300">
        <v>0</v>
      </c>
      <c r="AG25" s="300">
        <v>2</v>
      </c>
      <c r="AH25" s="300">
        <v>0</v>
      </c>
      <c r="AI25" s="300">
        <v>0</v>
      </c>
      <c r="AJ25" s="300">
        <v>0</v>
      </c>
      <c r="AK25" s="300">
        <v>0</v>
      </c>
      <c r="AL25" s="300">
        <v>0</v>
      </c>
      <c r="AM25" s="300">
        <v>0</v>
      </c>
      <c r="AN25" s="300">
        <v>0</v>
      </c>
      <c r="AO25" s="300">
        <v>0</v>
      </c>
      <c r="AP25" s="300">
        <f t="shared" si="0"/>
        <v>1486</v>
      </c>
    </row>
    <row r="26" spans="1:44" x14ac:dyDescent="0.25">
      <c r="A26" s="456" t="s">
        <v>18</v>
      </c>
      <c r="C26" s="300">
        <v>6874</v>
      </c>
      <c r="D26" s="300">
        <v>1077</v>
      </c>
      <c r="E26" s="300">
        <v>93</v>
      </c>
      <c r="F26" s="300">
        <v>728</v>
      </c>
      <c r="G26" s="300">
        <v>15</v>
      </c>
      <c r="H26" s="300">
        <v>203</v>
      </c>
      <c r="I26" s="300">
        <v>0</v>
      </c>
      <c r="J26" s="300">
        <v>237</v>
      </c>
      <c r="K26" s="300">
        <v>283</v>
      </c>
      <c r="L26" s="300">
        <v>0</v>
      </c>
      <c r="M26" s="300">
        <v>0</v>
      </c>
      <c r="N26" s="300">
        <v>511</v>
      </c>
      <c r="O26" s="300">
        <v>5</v>
      </c>
      <c r="P26" s="300">
        <v>0</v>
      </c>
      <c r="Q26" s="300">
        <v>0</v>
      </c>
      <c r="R26" s="300">
        <v>13</v>
      </c>
      <c r="S26" s="300">
        <v>0</v>
      </c>
      <c r="T26" s="300">
        <v>2</v>
      </c>
      <c r="U26" s="300">
        <v>0</v>
      </c>
      <c r="V26" s="300">
        <v>0</v>
      </c>
      <c r="W26" s="300">
        <v>0</v>
      </c>
      <c r="X26" s="300">
        <v>0</v>
      </c>
      <c r="Y26" s="300">
        <v>0</v>
      </c>
      <c r="Z26" s="300">
        <v>11</v>
      </c>
      <c r="AA26" s="300">
        <v>0</v>
      </c>
      <c r="AB26" s="300">
        <v>0</v>
      </c>
      <c r="AC26" s="300">
        <v>0</v>
      </c>
      <c r="AD26" s="300">
        <v>42</v>
      </c>
      <c r="AE26" s="300">
        <v>0</v>
      </c>
      <c r="AF26" s="300">
        <v>1</v>
      </c>
      <c r="AG26" s="300">
        <v>0</v>
      </c>
      <c r="AH26" s="300">
        <v>0</v>
      </c>
      <c r="AI26" s="300">
        <v>0</v>
      </c>
      <c r="AJ26" s="300">
        <v>0</v>
      </c>
      <c r="AK26" s="300">
        <v>0</v>
      </c>
      <c r="AL26" s="300">
        <v>0</v>
      </c>
      <c r="AM26" s="300">
        <v>0</v>
      </c>
      <c r="AN26" s="300">
        <v>0</v>
      </c>
      <c r="AO26" s="300">
        <v>0</v>
      </c>
      <c r="AP26" s="300">
        <f t="shared" si="0"/>
        <v>10095</v>
      </c>
    </row>
    <row r="27" spans="1:44" x14ac:dyDescent="0.25">
      <c r="A27" s="456" t="s">
        <v>19</v>
      </c>
      <c r="C27" s="300">
        <v>12411</v>
      </c>
      <c r="D27" s="300">
        <v>1902</v>
      </c>
      <c r="E27" s="300">
        <v>500</v>
      </c>
      <c r="F27" s="300">
        <v>67</v>
      </c>
      <c r="G27" s="300">
        <v>92</v>
      </c>
      <c r="H27" s="300">
        <v>260</v>
      </c>
      <c r="I27" s="300">
        <v>5</v>
      </c>
      <c r="J27" s="300">
        <v>73</v>
      </c>
      <c r="K27" s="300">
        <v>454</v>
      </c>
      <c r="L27" s="300">
        <v>0</v>
      </c>
      <c r="M27" s="300">
        <v>2</v>
      </c>
      <c r="N27" s="300">
        <v>474</v>
      </c>
      <c r="O27" s="300">
        <v>219</v>
      </c>
      <c r="P27" s="300">
        <v>0</v>
      </c>
      <c r="Q27" s="300">
        <v>1</v>
      </c>
      <c r="R27" s="300">
        <v>38</v>
      </c>
      <c r="S27" s="300">
        <v>1</v>
      </c>
      <c r="T27" s="300">
        <v>1</v>
      </c>
      <c r="U27" s="300">
        <v>0</v>
      </c>
      <c r="V27" s="300">
        <v>7</v>
      </c>
      <c r="W27" s="300">
        <v>2</v>
      </c>
      <c r="X27" s="300">
        <v>1</v>
      </c>
      <c r="Y27" s="300">
        <v>1</v>
      </c>
      <c r="Z27" s="300">
        <v>48</v>
      </c>
      <c r="AA27" s="300">
        <v>0</v>
      </c>
      <c r="AB27" s="300">
        <v>0</v>
      </c>
      <c r="AC27" s="300">
        <v>0</v>
      </c>
      <c r="AD27" s="300">
        <v>14</v>
      </c>
      <c r="AE27" s="300">
        <v>0</v>
      </c>
      <c r="AF27" s="300">
        <v>4</v>
      </c>
      <c r="AG27" s="300">
        <v>5</v>
      </c>
      <c r="AH27" s="300">
        <v>0</v>
      </c>
      <c r="AI27" s="300">
        <v>0</v>
      </c>
      <c r="AJ27" s="300">
        <v>0</v>
      </c>
      <c r="AK27" s="300">
        <v>0</v>
      </c>
      <c r="AL27" s="300">
        <v>1</v>
      </c>
      <c r="AM27" s="300">
        <v>1</v>
      </c>
      <c r="AN27" s="300">
        <v>0</v>
      </c>
      <c r="AO27" s="300">
        <v>0</v>
      </c>
      <c r="AP27" s="300">
        <f t="shared" si="0"/>
        <v>16584</v>
      </c>
    </row>
    <row r="28" spans="1:44" x14ac:dyDescent="0.25">
      <c r="A28" s="456" t="s">
        <v>20</v>
      </c>
      <c r="C28" s="300">
        <v>3535</v>
      </c>
      <c r="D28" s="300">
        <v>1291</v>
      </c>
      <c r="E28" s="300">
        <v>2</v>
      </c>
      <c r="F28" s="300">
        <v>67</v>
      </c>
      <c r="G28" s="300">
        <v>53</v>
      </c>
      <c r="H28" s="300">
        <v>114</v>
      </c>
      <c r="I28" s="300">
        <v>8</v>
      </c>
      <c r="J28" s="300">
        <v>110</v>
      </c>
      <c r="K28" s="300">
        <v>155</v>
      </c>
      <c r="L28" s="300">
        <v>0</v>
      </c>
      <c r="M28" s="300">
        <v>1</v>
      </c>
      <c r="N28" s="300">
        <v>57</v>
      </c>
      <c r="O28" s="300">
        <v>62</v>
      </c>
      <c r="P28" s="300">
        <v>0</v>
      </c>
      <c r="Q28" s="300">
        <v>0</v>
      </c>
      <c r="R28" s="300">
        <v>56</v>
      </c>
      <c r="S28" s="300">
        <v>3</v>
      </c>
      <c r="T28" s="300">
        <v>0</v>
      </c>
      <c r="U28" s="300">
        <v>13</v>
      </c>
      <c r="V28" s="300">
        <v>0</v>
      </c>
      <c r="W28" s="300">
        <v>0</v>
      </c>
      <c r="X28" s="300">
        <v>0</v>
      </c>
      <c r="Y28" s="300">
        <v>1</v>
      </c>
      <c r="Z28" s="300">
        <v>1</v>
      </c>
      <c r="AA28" s="300">
        <v>0</v>
      </c>
      <c r="AB28" s="300">
        <v>0</v>
      </c>
      <c r="AC28" s="300">
        <v>0</v>
      </c>
      <c r="AD28" s="300">
        <v>22</v>
      </c>
      <c r="AE28" s="300">
        <v>0</v>
      </c>
      <c r="AF28" s="300">
        <v>0</v>
      </c>
      <c r="AG28" s="300">
        <v>1</v>
      </c>
      <c r="AH28" s="300">
        <v>0</v>
      </c>
      <c r="AI28" s="300">
        <v>0</v>
      </c>
      <c r="AJ28" s="300">
        <v>0</v>
      </c>
      <c r="AK28" s="300">
        <v>0</v>
      </c>
      <c r="AL28" s="300">
        <v>0</v>
      </c>
      <c r="AM28" s="300">
        <v>0</v>
      </c>
      <c r="AN28" s="300">
        <v>0</v>
      </c>
      <c r="AO28" s="300">
        <v>0</v>
      </c>
      <c r="AP28" s="300">
        <f t="shared" si="0"/>
        <v>5552</v>
      </c>
    </row>
    <row r="29" spans="1:44" s="456" customFormat="1" x14ac:dyDescent="0.25"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/>
      <c r="AR29"/>
    </row>
    <row r="30" spans="1:44" x14ac:dyDescent="0.25">
      <c r="A30" s="288" t="s">
        <v>21</v>
      </c>
      <c r="C30" s="101">
        <v>70100</v>
      </c>
      <c r="D30" s="101">
        <v>434</v>
      </c>
      <c r="E30" s="101">
        <v>15</v>
      </c>
      <c r="F30" s="101">
        <v>7</v>
      </c>
      <c r="G30" s="101">
        <v>3011</v>
      </c>
      <c r="H30" s="101">
        <v>13</v>
      </c>
      <c r="I30" s="101">
        <v>180</v>
      </c>
      <c r="J30" s="101">
        <v>91</v>
      </c>
      <c r="K30" s="101">
        <v>40</v>
      </c>
      <c r="L30" s="101">
        <v>0</v>
      </c>
      <c r="M30" s="101">
        <v>1715</v>
      </c>
      <c r="N30" s="101">
        <v>152</v>
      </c>
      <c r="O30" s="101">
        <v>8623</v>
      </c>
      <c r="P30" s="101">
        <v>1</v>
      </c>
      <c r="Q30" s="101">
        <v>2</v>
      </c>
      <c r="R30" s="101">
        <v>48</v>
      </c>
      <c r="S30" s="101">
        <v>560</v>
      </c>
      <c r="T30" s="101">
        <v>0</v>
      </c>
      <c r="U30" s="101">
        <v>43</v>
      </c>
      <c r="V30" s="101">
        <v>9</v>
      </c>
      <c r="W30" s="101">
        <v>76</v>
      </c>
      <c r="X30" s="101">
        <v>30</v>
      </c>
      <c r="Y30" s="101">
        <v>91</v>
      </c>
      <c r="Z30" s="101">
        <v>117</v>
      </c>
      <c r="AA30" s="101">
        <v>79</v>
      </c>
      <c r="AB30" s="101">
        <v>11</v>
      </c>
      <c r="AC30" s="101">
        <v>31</v>
      </c>
      <c r="AD30" s="101">
        <v>212</v>
      </c>
      <c r="AE30" s="101">
        <v>4</v>
      </c>
      <c r="AF30" s="101">
        <v>105</v>
      </c>
      <c r="AG30" s="101">
        <v>1</v>
      </c>
      <c r="AH30" s="101">
        <v>11</v>
      </c>
      <c r="AI30" s="101">
        <v>5</v>
      </c>
      <c r="AJ30" s="101">
        <v>0</v>
      </c>
      <c r="AK30" s="101">
        <v>0</v>
      </c>
      <c r="AL30" s="101">
        <v>0</v>
      </c>
      <c r="AM30" s="101">
        <v>0</v>
      </c>
      <c r="AN30" s="101">
        <v>1</v>
      </c>
      <c r="AO30" s="101">
        <v>0</v>
      </c>
      <c r="AP30" s="101">
        <f t="shared" si="0"/>
        <v>85818</v>
      </c>
    </row>
    <row r="31" spans="1:44" x14ac:dyDescent="0.25">
      <c r="A31" s="288" t="s">
        <v>22</v>
      </c>
      <c r="C31" s="101">
        <v>18257</v>
      </c>
      <c r="D31" s="101">
        <v>696</v>
      </c>
      <c r="E31" s="101">
        <v>24</v>
      </c>
      <c r="F31" s="101">
        <v>9</v>
      </c>
      <c r="G31" s="101">
        <v>28</v>
      </c>
      <c r="H31" s="101">
        <v>609</v>
      </c>
      <c r="I31" s="101">
        <v>260</v>
      </c>
      <c r="J31" s="101">
        <v>73</v>
      </c>
      <c r="K31" s="101">
        <v>113</v>
      </c>
      <c r="L31" s="101">
        <v>0</v>
      </c>
      <c r="M31" s="101">
        <v>12</v>
      </c>
      <c r="N31" s="101">
        <v>29</v>
      </c>
      <c r="O31" s="101">
        <v>209</v>
      </c>
      <c r="P31" s="101">
        <v>0</v>
      </c>
      <c r="Q31" s="101">
        <v>0</v>
      </c>
      <c r="R31" s="101">
        <v>76</v>
      </c>
      <c r="S31" s="101">
        <v>7</v>
      </c>
      <c r="T31" s="101">
        <v>11</v>
      </c>
      <c r="U31" s="101">
        <v>15</v>
      </c>
      <c r="V31" s="101">
        <v>0</v>
      </c>
      <c r="W31" s="101">
        <v>9</v>
      </c>
      <c r="X31" s="101">
        <v>4</v>
      </c>
      <c r="Y31" s="101">
        <v>0</v>
      </c>
      <c r="Z31" s="101">
        <v>14</v>
      </c>
      <c r="AA31" s="101">
        <v>0</v>
      </c>
      <c r="AB31" s="101">
        <v>1</v>
      </c>
      <c r="AC31" s="101">
        <v>0</v>
      </c>
      <c r="AD31" s="101">
        <v>50</v>
      </c>
      <c r="AE31" s="101">
        <v>0</v>
      </c>
      <c r="AF31" s="101">
        <v>5</v>
      </c>
      <c r="AG31" s="101">
        <v>4</v>
      </c>
      <c r="AH31" s="101">
        <v>0</v>
      </c>
      <c r="AI31" s="101">
        <v>4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f t="shared" si="0"/>
        <v>20519</v>
      </c>
    </row>
    <row r="32" spans="1:44" x14ac:dyDescent="0.25">
      <c r="A32" s="288" t="s">
        <v>23</v>
      </c>
      <c r="C32" s="101">
        <v>33754</v>
      </c>
      <c r="D32" s="101">
        <v>3844</v>
      </c>
      <c r="E32" s="101">
        <v>25</v>
      </c>
      <c r="F32" s="101">
        <v>474</v>
      </c>
      <c r="G32" s="101">
        <v>3891</v>
      </c>
      <c r="H32" s="101">
        <v>428</v>
      </c>
      <c r="I32" s="101">
        <v>1256</v>
      </c>
      <c r="J32" s="101">
        <v>1300</v>
      </c>
      <c r="K32" s="101">
        <v>1058</v>
      </c>
      <c r="L32" s="101">
        <v>0</v>
      </c>
      <c r="M32" s="101">
        <v>1</v>
      </c>
      <c r="N32" s="101">
        <v>177</v>
      </c>
      <c r="O32" s="101">
        <v>10637</v>
      </c>
      <c r="P32" s="101">
        <v>0</v>
      </c>
      <c r="Q32" s="101">
        <v>10</v>
      </c>
      <c r="R32" s="101">
        <v>314</v>
      </c>
      <c r="S32" s="101">
        <v>778</v>
      </c>
      <c r="T32" s="101">
        <v>2</v>
      </c>
      <c r="U32" s="101">
        <v>29</v>
      </c>
      <c r="V32" s="101">
        <v>14</v>
      </c>
      <c r="W32" s="101">
        <v>104</v>
      </c>
      <c r="X32" s="101">
        <v>15</v>
      </c>
      <c r="Y32" s="101">
        <v>119</v>
      </c>
      <c r="Z32" s="101">
        <v>63</v>
      </c>
      <c r="AA32" s="101">
        <v>150</v>
      </c>
      <c r="AB32" s="101">
        <v>3</v>
      </c>
      <c r="AC32" s="101">
        <v>36</v>
      </c>
      <c r="AD32" s="101">
        <v>144</v>
      </c>
      <c r="AE32" s="101">
        <v>16</v>
      </c>
      <c r="AF32" s="101">
        <v>70</v>
      </c>
      <c r="AG32" s="101">
        <v>15</v>
      </c>
      <c r="AH32" s="101">
        <v>5</v>
      </c>
      <c r="AI32" s="101">
        <v>2</v>
      </c>
      <c r="AJ32" s="101">
        <v>2</v>
      </c>
      <c r="AK32" s="101">
        <v>2</v>
      </c>
      <c r="AL32" s="101">
        <v>0</v>
      </c>
      <c r="AM32" s="101">
        <v>0</v>
      </c>
      <c r="AN32" s="101">
        <v>0</v>
      </c>
      <c r="AO32" s="101">
        <v>0</v>
      </c>
      <c r="AP32" s="101">
        <f t="shared" si="0"/>
        <v>58738</v>
      </c>
    </row>
    <row r="33" spans="1:44" x14ac:dyDescent="0.25">
      <c r="A33" s="288" t="s">
        <v>24</v>
      </c>
      <c r="C33" s="101">
        <v>48495</v>
      </c>
      <c r="D33" s="101">
        <v>7425</v>
      </c>
      <c r="E33" s="101">
        <v>1774</v>
      </c>
      <c r="F33" s="101">
        <v>860</v>
      </c>
      <c r="G33" s="101">
        <v>203</v>
      </c>
      <c r="H33" s="101">
        <v>1324</v>
      </c>
      <c r="I33" s="101">
        <v>993</v>
      </c>
      <c r="J33" s="101">
        <v>767</v>
      </c>
      <c r="K33" s="101">
        <v>3244</v>
      </c>
      <c r="L33" s="101">
        <v>3</v>
      </c>
      <c r="M33" s="101">
        <v>5</v>
      </c>
      <c r="N33" s="101">
        <v>2045</v>
      </c>
      <c r="O33" s="101">
        <v>465</v>
      </c>
      <c r="P33" s="101">
        <v>0</v>
      </c>
      <c r="Q33" s="101">
        <v>1</v>
      </c>
      <c r="R33" s="101">
        <v>171</v>
      </c>
      <c r="S33" s="101">
        <v>13</v>
      </c>
      <c r="T33" s="101">
        <v>5</v>
      </c>
      <c r="U33" s="101">
        <v>2</v>
      </c>
      <c r="V33" s="101">
        <v>2</v>
      </c>
      <c r="W33" s="101">
        <v>8</v>
      </c>
      <c r="X33" s="101">
        <v>3</v>
      </c>
      <c r="Y33" s="101">
        <v>3</v>
      </c>
      <c r="Z33" s="101">
        <v>55</v>
      </c>
      <c r="AA33" s="101">
        <v>1</v>
      </c>
      <c r="AB33" s="101">
        <v>6</v>
      </c>
      <c r="AC33" s="101">
        <v>1</v>
      </c>
      <c r="AD33" s="101">
        <v>88</v>
      </c>
      <c r="AE33" s="101">
        <v>1</v>
      </c>
      <c r="AF33" s="101">
        <v>9</v>
      </c>
      <c r="AG33" s="101">
        <v>3</v>
      </c>
      <c r="AH33" s="101">
        <v>11</v>
      </c>
      <c r="AI33" s="101">
        <v>1</v>
      </c>
      <c r="AJ33" s="101">
        <v>0</v>
      </c>
      <c r="AK33" s="101">
        <v>2</v>
      </c>
      <c r="AL33" s="101">
        <v>0</v>
      </c>
      <c r="AM33" s="101">
        <v>0</v>
      </c>
      <c r="AN33" s="101">
        <v>1</v>
      </c>
      <c r="AO33" s="101">
        <v>1</v>
      </c>
      <c r="AP33" s="101">
        <f t="shared" si="0"/>
        <v>67991</v>
      </c>
    </row>
    <row r="34" spans="1:44" x14ac:dyDescent="0.25">
      <c r="A34" s="288" t="s">
        <v>25</v>
      </c>
      <c r="C34" s="101">
        <v>15946</v>
      </c>
      <c r="D34" s="101">
        <v>3193</v>
      </c>
      <c r="E34" s="101">
        <v>502</v>
      </c>
      <c r="F34" s="101">
        <v>134</v>
      </c>
      <c r="G34" s="101">
        <v>145</v>
      </c>
      <c r="H34" s="101">
        <v>374</v>
      </c>
      <c r="I34" s="101">
        <v>13</v>
      </c>
      <c r="J34" s="101">
        <v>183</v>
      </c>
      <c r="K34" s="101">
        <v>609</v>
      </c>
      <c r="L34" s="101">
        <v>0</v>
      </c>
      <c r="M34" s="101">
        <v>3</v>
      </c>
      <c r="N34" s="101">
        <v>531</v>
      </c>
      <c r="O34" s="101">
        <v>281</v>
      </c>
      <c r="P34" s="101">
        <v>0</v>
      </c>
      <c r="Q34" s="101">
        <v>1</v>
      </c>
      <c r="R34" s="101">
        <v>94</v>
      </c>
      <c r="S34" s="101">
        <v>4</v>
      </c>
      <c r="T34" s="101">
        <v>1</v>
      </c>
      <c r="U34" s="101">
        <v>13</v>
      </c>
      <c r="V34" s="101">
        <v>7</v>
      </c>
      <c r="W34" s="101">
        <v>2</v>
      </c>
      <c r="X34" s="101">
        <v>1</v>
      </c>
      <c r="Y34" s="101">
        <v>2</v>
      </c>
      <c r="Z34" s="101">
        <v>49</v>
      </c>
      <c r="AA34" s="101">
        <v>0</v>
      </c>
      <c r="AB34" s="101">
        <v>0</v>
      </c>
      <c r="AC34" s="101">
        <v>0</v>
      </c>
      <c r="AD34" s="101">
        <v>36</v>
      </c>
      <c r="AE34" s="101">
        <v>0</v>
      </c>
      <c r="AF34" s="101">
        <v>4</v>
      </c>
      <c r="AG34" s="101">
        <v>6</v>
      </c>
      <c r="AH34" s="101">
        <v>0</v>
      </c>
      <c r="AI34" s="101">
        <v>0</v>
      </c>
      <c r="AJ34" s="101">
        <v>0</v>
      </c>
      <c r="AK34" s="101">
        <v>0</v>
      </c>
      <c r="AL34" s="101">
        <v>1</v>
      </c>
      <c r="AM34" s="101">
        <v>1</v>
      </c>
      <c r="AN34" s="101">
        <v>0</v>
      </c>
      <c r="AO34" s="101">
        <v>0</v>
      </c>
      <c r="AP34" s="101">
        <f t="shared" si="0"/>
        <v>22136</v>
      </c>
    </row>
    <row r="35" spans="1:44" s="288" customFormat="1" x14ac:dyDescent="0.25">
      <c r="A35" s="288" t="s">
        <v>1</v>
      </c>
      <c r="C35" s="101">
        <v>186552</v>
      </c>
      <c r="D35" s="101">
        <v>15592</v>
      </c>
      <c r="E35" s="101">
        <v>2340</v>
      </c>
      <c r="F35" s="101">
        <v>1484</v>
      </c>
      <c r="G35" s="101">
        <v>7278</v>
      </c>
      <c r="H35" s="101">
        <v>2748</v>
      </c>
      <c r="I35" s="101">
        <v>2702</v>
      </c>
      <c r="J35" s="101">
        <v>2414</v>
      </c>
      <c r="K35" s="101">
        <v>5064</v>
      </c>
      <c r="L35" s="101">
        <v>3</v>
      </c>
      <c r="M35" s="101">
        <v>1736</v>
      </c>
      <c r="N35" s="101">
        <v>2934</v>
      </c>
      <c r="O35" s="101">
        <v>20215</v>
      </c>
      <c r="P35" s="101">
        <v>1</v>
      </c>
      <c r="Q35" s="101">
        <v>14</v>
      </c>
      <c r="R35" s="101">
        <v>703</v>
      </c>
      <c r="S35" s="101">
        <v>1362</v>
      </c>
      <c r="T35" s="101">
        <v>19</v>
      </c>
      <c r="U35" s="101">
        <v>102</v>
      </c>
      <c r="V35" s="101">
        <v>32</v>
      </c>
      <c r="W35" s="101">
        <v>199</v>
      </c>
      <c r="X35" s="101">
        <v>53</v>
      </c>
      <c r="Y35" s="101">
        <v>215</v>
      </c>
      <c r="Z35" s="101">
        <v>298</v>
      </c>
      <c r="AA35" s="101">
        <v>230</v>
      </c>
      <c r="AB35" s="101">
        <v>21</v>
      </c>
      <c r="AC35" s="101">
        <v>68</v>
      </c>
      <c r="AD35" s="101">
        <v>530</v>
      </c>
      <c r="AE35" s="101">
        <v>21</v>
      </c>
      <c r="AF35" s="101">
        <v>193</v>
      </c>
      <c r="AG35" s="101">
        <v>29</v>
      </c>
      <c r="AH35" s="101">
        <v>27</v>
      </c>
      <c r="AI35" s="101">
        <v>12</v>
      </c>
      <c r="AJ35" s="101">
        <v>2</v>
      </c>
      <c r="AK35" s="101">
        <v>4</v>
      </c>
      <c r="AL35" s="101">
        <v>1</v>
      </c>
      <c r="AM35" s="101">
        <v>1</v>
      </c>
      <c r="AN35" s="101">
        <v>2</v>
      </c>
      <c r="AO35" s="101">
        <v>1</v>
      </c>
      <c r="AP35" s="101">
        <f t="shared" si="0"/>
        <v>255202</v>
      </c>
      <c r="AQ35"/>
      <c r="AR35"/>
    </row>
    <row r="36" spans="1:44" x14ac:dyDescent="0.25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</row>
    <row r="37" spans="1:44" ht="6" customHeight="1" x14ac:dyDescent="0.25"/>
    <row r="38" spans="1:44" x14ac:dyDescent="0.25">
      <c r="A38" s="50" t="s">
        <v>534</v>
      </c>
    </row>
    <row r="39" spans="1:44" ht="15" customHeight="1" x14ac:dyDescent="0.25">
      <c r="A39" s="722" t="s">
        <v>655</v>
      </c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</row>
    <row r="40" spans="1:44" x14ac:dyDescent="0.25">
      <c r="A40" s="722"/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</row>
    <row r="41" spans="1:44" x14ac:dyDescent="0.25">
      <c r="A41" s="722" t="s">
        <v>656</v>
      </c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</row>
    <row r="42" spans="1:44" x14ac:dyDescent="0.25">
      <c r="A42" s="722"/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</row>
  </sheetData>
  <mergeCells count="5">
    <mergeCell ref="A41:Q42"/>
    <mergeCell ref="C4:AO4"/>
    <mergeCell ref="A4:A5"/>
    <mergeCell ref="AP4:AP5"/>
    <mergeCell ref="A39:Q40"/>
  </mergeCells>
  <pageMargins left="0.7" right="0.7" top="0.75" bottom="0.75" header="0.3" footer="0.3"/>
  <pageSetup paperSize="9" orientation="portrait" horizontalDpi="200" verticalDpi="2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workbookViewId="0"/>
  </sheetViews>
  <sheetFormatPr defaultRowHeight="15" x14ac:dyDescent="0.25"/>
  <cols>
    <col min="1" max="1" width="27.7109375" style="304" customWidth="1"/>
    <col min="2" max="2" width="1.42578125" style="304" customWidth="1"/>
    <col min="3" max="16384" width="9.140625" style="304"/>
  </cols>
  <sheetData>
    <row r="1" spans="1:43" x14ac:dyDescent="0.25">
      <c r="A1" s="456" t="s">
        <v>484</v>
      </c>
    </row>
    <row r="2" spans="1:43" x14ac:dyDescent="0.25">
      <c r="A2" s="319" t="s">
        <v>485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</row>
    <row r="3" spans="1:43" x14ac:dyDescent="0.25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3" x14ac:dyDescent="0.25">
      <c r="A4" s="718" t="s">
        <v>42</v>
      </c>
      <c r="B4" s="617"/>
      <c r="C4" s="687" t="s">
        <v>659</v>
      </c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687"/>
      <c r="AP4" s="691" t="s">
        <v>0</v>
      </c>
    </row>
    <row r="5" spans="1:43" x14ac:dyDescent="0.25">
      <c r="A5" s="713"/>
      <c r="B5" s="615"/>
      <c r="C5" s="308" t="s">
        <v>453</v>
      </c>
      <c r="D5" s="308" t="s">
        <v>448</v>
      </c>
      <c r="E5" s="308" t="s">
        <v>436</v>
      </c>
      <c r="F5" s="308" t="s">
        <v>439</v>
      </c>
      <c r="G5" s="308" t="s">
        <v>420</v>
      </c>
      <c r="H5" s="308" t="s">
        <v>437</v>
      </c>
      <c r="I5" s="308" t="s">
        <v>454</v>
      </c>
      <c r="J5" s="308" t="s">
        <v>450</v>
      </c>
      <c r="K5" s="308" t="s">
        <v>451</v>
      </c>
      <c r="L5" s="308" t="s">
        <v>438</v>
      </c>
      <c r="M5" s="308" t="s">
        <v>455</v>
      </c>
      <c r="N5" s="308" t="s">
        <v>456</v>
      </c>
      <c r="O5" s="308" t="s">
        <v>425</v>
      </c>
      <c r="P5" s="308" t="s">
        <v>444</v>
      </c>
      <c r="Q5" s="308" t="s">
        <v>434</v>
      </c>
      <c r="R5" s="308" t="s">
        <v>449</v>
      </c>
      <c r="S5" s="308" t="s">
        <v>429</v>
      </c>
      <c r="T5" s="308" t="s">
        <v>440</v>
      </c>
      <c r="U5" s="308" t="s">
        <v>427</v>
      </c>
      <c r="V5" s="308" t="s">
        <v>443</v>
      </c>
      <c r="W5" s="308" t="s">
        <v>424</v>
      </c>
      <c r="X5" s="308" t="s">
        <v>419</v>
      </c>
      <c r="Y5" s="308" t="s">
        <v>431</v>
      </c>
      <c r="Z5" s="308" t="s">
        <v>418</v>
      </c>
      <c r="AA5" s="308" t="s">
        <v>430</v>
      </c>
      <c r="AB5" s="308" t="s">
        <v>422</v>
      </c>
      <c r="AC5" s="308" t="s">
        <v>432</v>
      </c>
      <c r="AD5" s="308" t="s">
        <v>452</v>
      </c>
      <c r="AE5" s="308" t="s">
        <v>435</v>
      </c>
      <c r="AF5" s="308" t="s">
        <v>421</v>
      </c>
      <c r="AG5" s="308" t="s">
        <v>441</v>
      </c>
      <c r="AH5" s="308" t="s">
        <v>433</v>
      </c>
      <c r="AI5" s="308" t="s">
        <v>447</v>
      </c>
      <c r="AJ5" s="308" t="s">
        <v>445</v>
      </c>
      <c r="AK5" s="308" t="s">
        <v>423</v>
      </c>
      <c r="AL5" s="308" t="s">
        <v>442</v>
      </c>
      <c r="AM5" s="308" t="s">
        <v>426</v>
      </c>
      <c r="AN5" s="308" t="s">
        <v>428</v>
      </c>
      <c r="AO5" s="308" t="s">
        <v>446</v>
      </c>
      <c r="AP5" s="692"/>
    </row>
    <row r="6" spans="1:43" x14ac:dyDescent="0.25">
      <c r="A6" s="624"/>
      <c r="B6" s="625"/>
    </row>
    <row r="7" spans="1:43" x14ac:dyDescent="0.25">
      <c r="A7" s="304" t="s">
        <v>147</v>
      </c>
      <c r="B7" s="625"/>
      <c r="C7" s="781">
        <v>93.7</v>
      </c>
      <c r="D7" s="781">
        <v>1.6</v>
      </c>
      <c r="E7" s="781">
        <v>0</v>
      </c>
      <c r="F7" s="781">
        <v>0</v>
      </c>
      <c r="G7" s="781">
        <v>0.2</v>
      </c>
      <c r="H7" s="781">
        <v>0</v>
      </c>
      <c r="I7" s="781">
        <v>1</v>
      </c>
      <c r="J7" s="781">
        <v>0.6</v>
      </c>
      <c r="K7" s="781">
        <v>0.1</v>
      </c>
      <c r="L7" s="781">
        <v>0</v>
      </c>
      <c r="M7" s="781">
        <v>0</v>
      </c>
      <c r="N7" s="781">
        <v>0.3</v>
      </c>
      <c r="O7" s="781">
        <v>1</v>
      </c>
      <c r="P7" s="781">
        <v>0</v>
      </c>
      <c r="Q7" s="781">
        <v>0</v>
      </c>
      <c r="R7" s="781">
        <v>0.1</v>
      </c>
      <c r="S7" s="783">
        <v>0</v>
      </c>
      <c r="T7" s="783">
        <v>0</v>
      </c>
      <c r="U7" s="783">
        <v>0</v>
      </c>
      <c r="V7" s="781">
        <v>0</v>
      </c>
      <c r="W7" s="781">
        <v>0</v>
      </c>
      <c r="X7" s="781">
        <v>0</v>
      </c>
      <c r="Y7" s="781">
        <v>0</v>
      </c>
      <c r="Z7" s="781">
        <v>0</v>
      </c>
      <c r="AA7" s="781">
        <v>0</v>
      </c>
      <c r="AB7" s="781">
        <v>0</v>
      </c>
      <c r="AC7" s="781">
        <v>0</v>
      </c>
      <c r="AD7" s="781">
        <v>1.3</v>
      </c>
      <c r="AE7" s="781">
        <v>0</v>
      </c>
      <c r="AF7" s="781">
        <v>0</v>
      </c>
      <c r="AG7" s="781">
        <v>0</v>
      </c>
      <c r="AH7" s="781">
        <v>0</v>
      </c>
      <c r="AI7" s="781">
        <v>0</v>
      </c>
      <c r="AJ7" s="781">
        <v>0</v>
      </c>
      <c r="AK7" s="781">
        <v>0</v>
      </c>
      <c r="AL7" s="781">
        <v>0</v>
      </c>
      <c r="AM7" s="781">
        <v>0</v>
      </c>
      <c r="AN7" s="781">
        <v>0</v>
      </c>
      <c r="AO7" s="781">
        <v>0</v>
      </c>
      <c r="AP7" s="781">
        <f>'Tav67'!AP7/'Tav67'!AP7*100</f>
        <v>100</v>
      </c>
      <c r="AQ7" s="768"/>
    </row>
    <row r="8" spans="1:43" x14ac:dyDescent="0.25">
      <c r="A8" s="304" t="s">
        <v>146</v>
      </c>
      <c r="B8" s="625"/>
      <c r="C8" s="783">
        <v>0</v>
      </c>
      <c r="D8" s="783">
        <v>8.3000000000000007</v>
      </c>
      <c r="E8" s="783">
        <v>1.5</v>
      </c>
      <c r="F8" s="783">
        <v>0</v>
      </c>
      <c r="G8" s="783">
        <v>0</v>
      </c>
      <c r="H8" s="783">
        <v>0</v>
      </c>
      <c r="I8" s="783">
        <v>0</v>
      </c>
      <c r="J8" s="783">
        <v>0.8</v>
      </c>
      <c r="K8" s="783">
        <v>6</v>
      </c>
      <c r="L8" s="783">
        <v>0</v>
      </c>
      <c r="M8" s="783">
        <v>0</v>
      </c>
      <c r="N8" s="783">
        <v>79.7</v>
      </c>
      <c r="O8" s="783">
        <v>0</v>
      </c>
      <c r="P8" s="783">
        <v>0</v>
      </c>
      <c r="Q8" s="783">
        <v>0</v>
      </c>
      <c r="R8" s="783">
        <v>3</v>
      </c>
      <c r="S8" s="783">
        <v>0</v>
      </c>
      <c r="T8" s="783">
        <v>0</v>
      </c>
      <c r="U8" s="783">
        <v>0</v>
      </c>
      <c r="V8" s="783">
        <v>0</v>
      </c>
      <c r="W8" s="783">
        <v>0</v>
      </c>
      <c r="X8" s="783">
        <v>0</v>
      </c>
      <c r="Y8" s="783">
        <v>0</v>
      </c>
      <c r="Z8" s="783">
        <v>0</v>
      </c>
      <c r="AA8" s="783">
        <v>0</v>
      </c>
      <c r="AB8" s="783">
        <v>0</v>
      </c>
      <c r="AC8" s="783">
        <v>0</v>
      </c>
      <c r="AD8" s="783">
        <v>0</v>
      </c>
      <c r="AE8" s="783">
        <v>0</v>
      </c>
      <c r="AF8" s="783">
        <v>0</v>
      </c>
      <c r="AG8" s="783">
        <v>0.8</v>
      </c>
      <c r="AH8" s="781">
        <v>0</v>
      </c>
      <c r="AI8" s="781">
        <v>0</v>
      </c>
      <c r="AJ8" s="781">
        <v>0</v>
      </c>
      <c r="AK8" s="781">
        <v>0</v>
      </c>
      <c r="AL8" s="781">
        <v>0</v>
      </c>
      <c r="AM8" s="781">
        <v>0</v>
      </c>
      <c r="AN8" s="781">
        <v>0</v>
      </c>
      <c r="AO8" s="781">
        <v>0</v>
      </c>
      <c r="AP8" s="781">
        <f>'Tav67'!AP8/'Tav67'!AP8*100</f>
        <v>100</v>
      </c>
      <c r="AQ8" s="768"/>
    </row>
    <row r="9" spans="1:43" x14ac:dyDescent="0.25">
      <c r="A9" s="304" t="s">
        <v>5</v>
      </c>
      <c r="B9" s="625"/>
      <c r="C9" s="783">
        <v>61.4</v>
      </c>
      <c r="D9" s="783">
        <v>0</v>
      </c>
      <c r="E9" s="783">
        <v>0</v>
      </c>
      <c r="F9" s="783">
        <v>0</v>
      </c>
      <c r="G9" s="783">
        <v>0.2</v>
      </c>
      <c r="H9" s="783">
        <v>0</v>
      </c>
      <c r="I9" s="783">
        <v>0.1</v>
      </c>
      <c r="J9" s="783">
        <v>0</v>
      </c>
      <c r="K9" s="783">
        <v>0</v>
      </c>
      <c r="L9" s="783">
        <v>0</v>
      </c>
      <c r="M9" s="783">
        <v>36.700000000000003</v>
      </c>
      <c r="N9" s="783">
        <v>0</v>
      </c>
      <c r="O9" s="783">
        <v>1.3</v>
      </c>
      <c r="P9" s="783">
        <v>0</v>
      </c>
      <c r="Q9" s="783">
        <v>0</v>
      </c>
      <c r="R9" s="783">
        <v>0</v>
      </c>
      <c r="S9" s="783">
        <v>0</v>
      </c>
      <c r="T9" s="783">
        <v>0</v>
      </c>
      <c r="U9" s="783">
        <v>0</v>
      </c>
      <c r="V9" s="783">
        <v>0.2</v>
      </c>
      <c r="W9" s="783">
        <v>0</v>
      </c>
      <c r="X9" s="783">
        <v>0.1</v>
      </c>
      <c r="Y9" s="783">
        <v>0</v>
      </c>
      <c r="Z9" s="783">
        <v>0</v>
      </c>
      <c r="AA9" s="783">
        <v>0</v>
      </c>
      <c r="AB9" s="783">
        <v>0</v>
      </c>
      <c r="AC9" s="783">
        <v>0</v>
      </c>
      <c r="AD9" s="783">
        <v>0</v>
      </c>
      <c r="AE9" s="783">
        <v>0</v>
      </c>
      <c r="AF9" s="783">
        <v>0</v>
      </c>
      <c r="AG9" s="783">
        <v>0</v>
      </c>
      <c r="AH9" s="783">
        <v>0</v>
      </c>
      <c r="AI9" s="783">
        <v>0</v>
      </c>
      <c r="AJ9" s="783">
        <v>0</v>
      </c>
      <c r="AK9" s="783">
        <v>0</v>
      </c>
      <c r="AL9" s="783">
        <v>0</v>
      </c>
      <c r="AM9" s="783">
        <v>0</v>
      </c>
      <c r="AN9" s="783">
        <v>0</v>
      </c>
      <c r="AO9" s="783">
        <v>0</v>
      </c>
      <c r="AP9" s="781">
        <f>'Tav67'!AP9/'Tav67'!AP9*100</f>
        <v>100</v>
      </c>
      <c r="AQ9" s="768"/>
    </row>
    <row r="10" spans="1:43" x14ac:dyDescent="0.25">
      <c r="A10" s="304" t="s">
        <v>6</v>
      </c>
      <c r="B10" s="625"/>
      <c r="C10" s="783">
        <v>81.3</v>
      </c>
      <c r="D10" s="783">
        <v>0.4</v>
      </c>
      <c r="E10" s="783">
        <v>0</v>
      </c>
      <c r="F10" s="783">
        <v>0</v>
      </c>
      <c r="G10" s="783">
        <v>4.3</v>
      </c>
      <c r="H10" s="783">
        <v>0</v>
      </c>
      <c r="I10" s="783">
        <v>0.1</v>
      </c>
      <c r="J10" s="783">
        <v>0</v>
      </c>
      <c r="K10" s="783">
        <v>0</v>
      </c>
      <c r="L10" s="783">
        <v>0</v>
      </c>
      <c r="M10" s="783">
        <v>0</v>
      </c>
      <c r="N10" s="783">
        <v>0</v>
      </c>
      <c r="O10" s="783">
        <v>12.1</v>
      </c>
      <c r="P10" s="783">
        <v>0</v>
      </c>
      <c r="Q10" s="783">
        <v>0</v>
      </c>
      <c r="R10" s="783">
        <v>0</v>
      </c>
      <c r="S10" s="783">
        <v>0.8</v>
      </c>
      <c r="T10" s="783">
        <v>0</v>
      </c>
      <c r="U10" s="783">
        <v>0.1</v>
      </c>
      <c r="V10" s="783">
        <v>0</v>
      </c>
      <c r="W10" s="783">
        <v>0.1</v>
      </c>
      <c r="X10" s="783">
        <v>0</v>
      </c>
      <c r="Y10" s="783">
        <v>0.1</v>
      </c>
      <c r="Z10" s="783">
        <v>0.2</v>
      </c>
      <c r="AA10" s="783">
        <v>0.1</v>
      </c>
      <c r="AB10" s="783">
        <v>0</v>
      </c>
      <c r="AC10" s="783">
        <v>0</v>
      </c>
      <c r="AD10" s="783">
        <v>0.1</v>
      </c>
      <c r="AE10" s="783">
        <v>0</v>
      </c>
      <c r="AF10" s="783">
        <v>0.1</v>
      </c>
      <c r="AG10" s="783">
        <v>0</v>
      </c>
      <c r="AH10" s="783">
        <v>0</v>
      </c>
      <c r="AI10" s="783">
        <v>0</v>
      </c>
      <c r="AJ10" s="783">
        <v>0</v>
      </c>
      <c r="AK10" s="783">
        <v>0</v>
      </c>
      <c r="AL10" s="783">
        <v>0</v>
      </c>
      <c r="AM10" s="783">
        <v>0</v>
      </c>
      <c r="AN10" s="783">
        <v>0</v>
      </c>
      <c r="AO10" s="783">
        <v>0</v>
      </c>
      <c r="AP10" s="781">
        <f>'Tav67'!AP10/'Tav67'!AP10*100</f>
        <v>100</v>
      </c>
      <c r="AQ10" s="768"/>
    </row>
    <row r="11" spans="1:43" x14ac:dyDescent="0.25">
      <c r="A11" s="304" t="s">
        <v>83</v>
      </c>
      <c r="B11" s="625"/>
      <c r="C11" s="783">
        <v>83.4</v>
      </c>
      <c r="D11" s="783">
        <v>0.1</v>
      </c>
      <c r="E11" s="783">
        <v>1.3</v>
      </c>
      <c r="F11" s="783">
        <v>0</v>
      </c>
      <c r="G11" s="783">
        <v>0</v>
      </c>
      <c r="H11" s="783">
        <v>0</v>
      </c>
      <c r="I11" s="783">
        <v>14.1</v>
      </c>
      <c r="J11" s="783">
        <v>0</v>
      </c>
      <c r="K11" s="783">
        <v>0</v>
      </c>
      <c r="L11" s="783">
        <v>0</v>
      </c>
      <c r="M11" s="783">
        <v>0.1</v>
      </c>
      <c r="N11" s="783">
        <v>0.4</v>
      </c>
      <c r="O11" s="783">
        <v>0</v>
      </c>
      <c r="P11" s="783">
        <v>0</v>
      </c>
      <c r="Q11" s="783">
        <v>0</v>
      </c>
      <c r="R11" s="783">
        <v>0</v>
      </c>
      <c r="S11" s="783">
        <v>0</v>
      </c>
      <c r="T11" s="783">
        <v>0.1</v>
      </c>
      <c r="U11" s="783">
        <v>0</v>
      </c>
      <c r="V11" s="783">
        <v>0</v>
      </c>
      <c r="W11" s="783">
        <v>0</v>
      </c>
      <c r="X11" s="783">
        <v>0</v>
      </c>
      <c r="Y11" s="783">
        <v>0</v>
      </c>
      <c r="Z11" s="783">
        <v>0</v>
      </c>
      <c r="AA11" s="783">
        <v>0</v>
      </c>
      <c r="AB11" s="783">
        <v>0</v>
      </c>
      <c r="AC11" s="783">
        <v>0</v>
      </c>
      <c r="AD11" s="783">
        <v>0.1</v>
      </c>
      <c r="AE11" s="783">
        <v>0</v>
      </c>
      <c r="AF11" s="783">
        <v>0</v>
      </c>
      <c r="AG11" s="783">
        <v>0.1</v>
      </c>
      <c r="AH11" s="783">
        <v>0</v>
      </c>
      <c r="AI11" s="783">
        <v>0.1</v>
      </c>
      <c r="AJ11" s="783">
        <v>0</v>
      </c>
      <c r="AK11" s="783">
        <v>0</v>
      </c>
      <c r="AL11" s="783">
        <v>0</v>
      </c>
      <c r="AM11" s="783">
        <v>0</v>
      </c>
      <c r="AN11" s="783">
        <v>0</v>
      </c>
      <c r="AO11" s="783">
        <v>0</v>
      </c>
      <c r="AP11" s="781">
        <f>'Tav67'!AP11/'Tav67'!AP11*100</f>
        <v>100</v>
      </c>
      <c r="AQ11" s="768"/>
    </row>
    <row r="12" spans="1:43" x14ac:dyDescent="0.25">
      <c r="A12" s="304" t="s">
        <v>108</v>
      </c>
      <c r="B12" s="625"/>
      <c r="C12" s="783">
        <v>70.8</v>
      </c>
      <c r="D12" s="783">
        <v>0.3</v>
      </c>
      <c r="E12" s="783">
        <v>0.3</v>
      </c>
      <c r="F12" s="783">
        <v>0</v>
      </c>
      <c r="G12" s="783">
        <v>0</v>
      </c>
      <c r="H12" s="783">
        <v>0</v>
      </c>
      <c r="I12" s="783">
        <v>28</v>
      </c>
      <c r="J12" s="783">
        <v>0</v>
      </c>
      <c r="K12" s="783">
        <v>0</v>
      </c>
      <c r="L12" s="783">
        <v>0</v>
      </c>
      <c r="M12" s="783">
        <v>0</v>
      </c>
      <c r="N12" s="783">
        <v>0.3</v>
      </c>
      <c r="O12" s="783">
        <v>0</v>
      </c>
      <c r="P12" s="783">
        <v>0</v>
      </c>
      <c r="Q12" s="783">
        <v>0</v>
      </c>
      <c r="R12" s="783">
        <v>0</v>
      </c>
      <c r="S12" s="783">
        <v>0</v>
      </c>
      <c r="T12" s="783">
        <v>0</v>
      </c>
      <c r="U12" s="783">
        <v>0</v>
      </c>
      <c r="V12" s="783">
        <v>0</v>
      </c>
      <c r="W12" s="783">
        <v>0</v>
      </c>
      <c r="X12" s="783">
        <v>0</v>
      </c>
      <c r="Y12" s="783">
        <v>0</v>
      </c>
      <c r="Z12" s="783">
        <v>0</v>
      </c>
      <c r="AA12" s="783">
        <v>0</v>
      </c>
      <c r="AB12" s="783">
        <v>0</v>
      </c>
      <c r="AC12" s="783">
        <v>0</v>
      </c>
      <c r="AD12" s="783">
        <v>0</v>
      </c>
      <c r="AE12" s="783">
        <v>0</v>
      </c>
      <c r="AF12" s="783">
        <v>0</v>
      </c>
      <c r="AG12" s="783">
        <v>0.3</v>
      </c>
      <c r="AH12" s="783">
        <v>0</v>
      </c>
      <c r="AI12" s="783">
        <v>0</v>
      </c>
      <c r="AJ12" s="783">
        <v>0</v>
      </c>
      <c r="AK12" s="783">
        <v>0</v>
      </c>
      <c r="AL12" s="783">
        <v>0</v>
      </c>
      <c r="AM12" s="783">
        <v>0</v>
      </c>
      <c r="AN12" s="783">
        <v>0</v>
      </c>
      <c r="AO12" s="783">
        <v>0</v>
      </c>
      <c r="AP12" s="781">
        <f>'Tav67'!AP12/'Tav67'!AP12*100</f>
        <v>100</v>
      </c>
      <c r="AQ12" s="768"/>
    </row>
    <row r="13" spans="1:43" x14ac:dyDescent="0.25">
      <c r="A13" s="304" t="s">
        <v>4</v>
      </c>
      <c r="B13" s="625"/>
      <c r="C13" s="783">
        <v>92.8</v>
      </c>
      <c r="D13" s="783" t="s">
        <v>482</v>
      </c>
      <c r="E13" s="783">
        <v>2.1</v>
      </c>
      <c r="F13" s="783">
        <v>0</v>
      </c>
      <c r="G13" s="783">
        <v>0</v>
      </c>
      <c r="H13" s="783">
        <v>0</v>
      </c>
      <c r="I13" s="783">
        <v>3.7</v>
      </c>
      <c r="J13" s="783">
        <v>0</v>
      </c>
      <c r="K13" s="783">
        <v>0</v>
      </c>
      <c r="L13" s="783">
        <v>0</v>
      </c>
      <c r="M13" s="783">
        <v>0.2</v>
      </c>
      <c r="N13" s="783">
        <v>0.5</v>
      </c>
      <c r="O13" s="783">
        <v>0</v>
      </c>
      <c r="P13" s="783">
        <v>0</v>
      </c>
      <c r="Q13" s="783">
        <v>0</v>
      </c>
      <c r="R13" s="783">
        <v>0</v>
      </c>
      <c r="S13" s="783">
        <v>0</v>
      </c>
      <c r="T13" s="783">
        <v>0.2</v>
      </c>
      <c r="U13" s="783">
        <v>0</v>
      </c>
      <c r="V13" s="783">
        <v>0</v>
      </c>
      <c r="W13" s="783">
        <v>0</v>
      </c>
      <c r="X13" s="783">
        <v>0</v>
      </c>
      <c r="Y13" s="783">
        <v>0</v>
      </c>
      <c r="Z13" s="783">
        <v>0</v>
      </c>
      <c r="AA13" s="783">
        <v>0</v>
      </c>
      <c r="AB13" s="783">
        <v>0</v>
      </c>
      <c r="AC13" s="783">
        <v>0</v>
      </c>
      <c r="AD13" s="783">
        <v>0.2</v>
      </c>
      <c r="AE13" s="783">
        <v>0</v>
      </c>
      <c r="AF13" s="783">
        <v>0</v>
      </c>
      <c r="AG13" s="783">
        <v>0</v>
      </c>
      <c r="AH13" s="783">
        <v>0</v>
      </c>
      <c r="AI13" s="783">
        <v>0.2</v>
      </c>
      <c r="AJ13" s="783">
        <v>0</v>
      </c>
      <c r="AK13" s="783">
        <v>0</v>
      </c>
      <c r="AL13" s="783">
        <v>0</v>
      </c>
      <c r="AM13" s="783">
        <v>0</v>
      </c>
      <c r="AN13" s="783">
        <v>0</v>
      </c>
      <c r="AO13" s="783">
        <v>0</v>
      </c>
      <c r="AP13" s="781">
        <f>'Tav67'!AP13/'Tav67'!AP13*100</f>
        <v>100</v>
      </c>
      <c r="AQ13" s="768"/>
    </row>
    <row r="14" spans="1:43" x14ac:dyDescent="0.25">
      <c r="A14" s="304" t="s">
        <v>7</v>
      </c>
      <c r="B14" s="625"/>
      <c r="C14" s="783">
        <v>80.3</v>
      </c>
      <c r="D14" s="783">
        <v>5.6</v>
      </c>
      <c r="E14" s="783">
        <v>0.2</v>
      </c>
      <c r="F14" s="783">
        <v>0</v>
      </c>
      <c r="G14" s="783">
        <v>0.1</v>
      </c>
      <c r="H14" s="783">
        <v>7.7</v>
      </c>
      <c r="I14" s="783">
        <v>1.8</v>
      </c>
      <c r="J14" s="783">
        <v>0.5</v>
      </c>
      <c r="K14" s="783">
        <v>1</v>
      </c>
      <c r="L14" s="783">
        <v>0</v>
      </c>
      <c r="M14" s="783">
        <v>0</v>
      </c>
      <c r="N14" s="783">
        <v>0.3</v>
      </c>
      <c r="O14" s="783">
        <v>1.1000000000000001</v>
      </c>
      <c r="P14" s="783">
        <v>0</v>
      </c>
      <c r="Q14" s="783">
        <v>0</v>
      </c>
      <c r="R14" s="783">
        <v>0.7</v>
      </c>
      <c r="S14" s="783">
        <v>0.1</v>
      </c>
      <c r="T14" s="783">
        <v>0.1</v>
      </c>
      <c r="U14" s="783">
        <v>0.2</v>
      </c>
      <c r="V14" s="783">
        <v>0</v>
      </c>
      <c r="W14" s="783">
        <v>0</v>
      </c>
      <c r="X14" s="783">
        <v>0</v>
      </c>
      <c r="Y14" s="783">
        <v>0</v>
      </c>
      <c r="Z14" s="783">
        <v>0.1</v>
      </c>
      <c r="AA14" s="783">
        <v>0</v>
      </c>
      <c r="AB14" s="783">
        <v>0</v>
      </c>
      <c r="AC14" s="783">
        <v>0</v>
      </c>
      <c r="AD14" s="783">
        <v>0.2</v>
      </c>
      <c r="AE14" s="783">
        <v>0</v>
      </c>
      <c r="AF14" s="783">
        <v>0</v>
      </c>
      <c r="AG14" s="783">
        <v>0</v>
      </c>
      <c r="AH14" s="783">
        <v>0</v>
      </c>
      <c r="AI14" s="783">
        <v>0</v>
      </c>
      <c r="AJ14" s="783">
        <v>0</v>
      </c>
      <c r="AK14" s="783">
        <v>0</v>
      </c>
      <c r="AL14" s="783">
        <v>0</v>
      </c>
      <c r="AM14" s="783">
        <v>0</v>
      </c>
      <c r="AN14" s="783">
        <v>0</v>
      </c>
      <c r="AO14" s="783">
        <v>0</v>
      </c>
      <c r="AP14" s="781">
        <f>'Tav67'!AP14/'Tav67'!AP14*100</f>
        <v>100</v>
      </c>
      <c r="AQ14" s="768"/>
    </row>
    <row r="15" spans="1:43" x14ac:dyDescent="0.25">
      <c r="A15" s="304" t="s">
        <v>145</v>
      </c>
      <c r="B15" s="625"/>
      <c r="C15" s="783">
        <v>89.1</v>
      </c>
      <c r="D15" s="783">
        <v>6</v>
      </c>
      <c r="E15" s="783">
        <v>0.1</v>
      </c>
      <c r="F15" s="783">
        <v>0.1</v>
      </c>
      <c r="G15" s="783">
        <v>0</v>
      </c>
      <c r="H15" s="783">
        <v>0.3</v>
      </c>
      <c r="I15" s="783">
        <v>0.1</v>
      </c>
      <c r="J15" s="783">
        <v>1.4</v>
      </c>
      <c r="K15" s="783">
        <v>0.3</v>
      </c>
      <c r="L15" s="783">
        <v>0</v>
      </c>
      <c r="M15" s="783">
        <v>0</v>
      </c>
      <c r="N15" s="783">
        <v>0</v>
      </c>
      <c r="O15" s="783">
        <v>0.1</v>
      </c>
      <c r="P15" s="783">
        <v>0</v>
      </c>
      <c r="Q15" s="783">
        <v>0</v>
      </c>
      <c r="R15" s="783">
        <v>1</v>
      </c>
      <c r="S15" s="783">
        <v>0</v>
      </c>
      <c r="T15" s="783">
        <v>0.2</v>
      </c>
      <c r="U15" s="783">
        <v>0</v>
      </c>
      <c r="V15" s="783">
        <v>0</v>
      </c>
      <c r="W15" s="783">
        <v>0</v>
      </c>
      <c r="X15" s="783">
        <v>0</v>
      </c>
      <c r="Y15" s="783">
        <v>0</v>
      </c>
      <c r="Z15" s="783">
        <v>0</v>
      </c>
      <c r="AA15" s="783">
        <v>0</v>
      </c>
      <c r="AB15" s="783">
        <v>0</v>
      </c>
      <c r="AC15" s="783">
        <v>0</v>
      </c>
      <c r="AD15" s="783">
        <v>1.2</v>
      </c>
      <c r="AE15" s="783">
        <v>0</v>
      </c>
      <c r="AF15" s="783">
        <v>0</v>
      </c>
      <c r="AG15" s="783">
        <v>0</v>
      </c>
      <c r="AH15" s="783">
        <v>0</v>
      </c>
      <c r="AI15" s="783">
        <v>0</v>
      </c>
      <c r="AJ15" s="783">
        <v>0</v>
      </c>
      <c r="AK15" s="783">
        <v>0</v>
      </c>
      <c r="AL15" s="783">
        <v>0</v>
      </c>
      <c r="AM15" s="783">
        <v>0</v>
      </c>
      <c r="AN15" s="783">
        <v>0</v>
      </c>
      <c r="AO15" s="783">
        <v>0</v>
      </c>
      <c r="AP15" s="781">
        <f>'Tav67'!AP15/'Tav67'!AP15*100</f>
        <v>100</v>
      </c>
      <c r="AQ15" s="768"/>
    </row>
    <row r="16" spans="1:43" x14ac:dyDescent="0.25">
      <c r="A16" s="304" t="s">
        <v>8</v>
      </c>
      <c r="B16" s="625"/>
      <c r="C16" s="783">
        <v>95.6</v>
      </c>
      <c r="D16" s="783">
        <v>1.6</v>
      </c>
      <c r="E16" s="783">
        <v>0</v>
      </c>
      <c r="F16" s="783">
        <v>0.1</v>
      </c>
      <c r="G16" s="783">
        <v>0.2</v>
      </c>
      <c r="H16" s="783">
        <v>0.2</v>
      </c>
      <c r="I16" s="783">
        <v>0.1</v>
      </c>
      <c r="J16" s="783">
        <v>0.1</v>
      </c>
      <c r="K16" s="783">
        <v>0.3</v>
      </c>
      <c r="L16" s="783">
        <v>0</v>
      </c>
      <c r="M16" s="783">
        <v>0.1</v>
      </c>
      <c r="N16" s="783">
        <v>0</v>
      </c>
      <c r="O16" s="783">
        <v>1.2</v>
      </c>
      <c r="P16" s="783">
        <v>0</v>
      </c>
      <c r="Q16" s="783">
        <v>0</v>
      </c>
      <c r="R16" s="783">
        <v>0.1</v>
      </c>
      <c r="S16" s="783">
        <v>0</v>
      </c>
      <c r="T16" s="783">
        <v>0</v>
      </c>
      <c r="U16" s="783">
        <v>0</v>
      </c>
      <c r="V16" s="783">
        <v>0</v>
      </c>
      <c r="W16" s="783">
        <v>0.1</v>
      </c>
      <c r="X16" s="783">
        <v>0</v>
      </c>
      <c r="Y16" s="783">
        <v>0</v>
      </c>
      <c r="Z16" s="783">
        <v>0.1</v>
      </c>
      <c r="AA16" s="783">
        <v>0</v>
      </c>
      <c r="AB16" s="783">
        <v>0</v>
      </c>
      <c r="AC16" s="783">
        <v>0</v>
      </c>
      <c r="AD16" s="783">
        <v>0.1</v>
      </c>
      <c r="AE16" s="783">
        <v>0</v>
      </c>
      <c r="AF16" s="783">
        <v>0</v>
      </c>
      <c r="AG16" s="783">
        <v>0</v>
      </c>
      <c r="AH16" s="783">
        <v>0</v>
      </c>
      <c r="AI16" s="783">
        <v>0</v>
      </c>
      <c r="AJ16" s="783">
        <v>0</v>
      </c>
      <c r="AK16" s="783">
        <v>0</v>
      </c>
      <c r="AL16" s="783">
        <v>0</v>
      </c>
      <c r="AM16" s="783">
        <v>0</v>
      </c>
      <c r="AN16" s="783">
        <v>0</v>
      </c>
      <c r="AO16" s="783">
        <v>0</v>
      </c>
      <c r="AP16" s="781">
        <f>'Tav67'!AP16/'Tav67'!AP16*100</f>
        <v>100</v>
      </c>
      <c r="AQ16" s="768"/>
    </row>
    <row r="17" spans="1:43" x14ac:dyDescent="0.25">
      <c r="A17" s="304" t="s">
        <v>9</v>
      </c>
      <c r="B17" s="625"/>
      <c r="C17" s="783">
        <v>79.599999999999994</v>
      </c>
      <c r="D17" s="783">
        <v>5</v>
      </c>
      <c r="E17" s="783">
        <v>0</v>
      </c>
      <c r="F17" s="783">
        <v>2.8</v>
      </c>
      <c r="G17" s="783">
        <v>0.1</v>
      </c>
      <c r="H17" s="783">
        <v>0</v>
      </c>
      <c r="I17" s="783">
        <v>7.6</v>
      </c>
      <c r="J17" s="783">
        <v>1.3</v>
      </c>
      <c r="K17" s="783">
        <v>0.2</v>
      </c>
      <c r="L17" s="783">
        <v>0</v>
      </c>
      <c r="M17" s="783">
        <v>0</v>
      </c>
      <c r="N17" s="783">
        <v>1.4</v>
      </c>
      <c r="O17" s="783">
        <v>1.3</v>
      </c>
      <c r="P17" s="783">
        <v>0</v>
      </c>
      <c r="Q17" s="783">
        <v>0</v>
      </c>
      <c r="R17" s="783">
        <v>0.1</v>
      </c>
      <c r="S17" s="783">
        <v>0</v>
      </c>
      <c r="T17" s="783">
        <v>0</v>
      </c>
      <c r="U17" s="783">
        <v>0</v>
      </c>
      <c r="V17" s="783">
        <v>0.1</v>
      </c>
      <c r="W17" s="783">
        <v>0.1</v>
      </c>
      <c r="X17" s="783">
        <v>0</v>
      </c>
      <c r="Y17" s="783">
        <v>0</v>
      </c>
      <c r="Z17" s="783">
        <v>0.1</v>
      </c>
      <c r="AA17" s="783">
        <v>0</v>
      </c>
      <c r="AB17" s="783">
        <v>0</v>
      </c>
      <c r="AC17" s="783">
        <v>0</v>
      </c>
      <c r="AD17" s="783">
        <v>0.3</v>
      </c>
      <c r="AE17" s="783">
        <v>0</v>
      </c>
      <c r="AF17" s="783">
        <v>0.1</v>
      </c>
      <c r="AG17" s="783">
        <v>0</v>
      </c>
      <c r="AH17" s="783">
        <v>0</v>
      </c>
      <c r="AI17" s="783">
        <v>0</v>
      </c>
      <c r="AJ17" s="783">
        <v>0</v>
      </c>
      <c r="AK17" s="783">
        <v>0</v>
      </c>
      <c r="AL17" s="783">
        <v>0</v>
      </c>
      <c r="AM17" s="783">
        <v>0</v>
      </c>
      <c r="AN17" s="783">
        <v>0</v>
      </c>
      <c r="AO17" s="783">
        <v>0</v>
      </c>
      <c r="AP17" s="781">
        <f>'Tav67'!AP17/'Tav67'!AP17*100</f>
        <v>100</v>
      </c>
      <c r="AQ17" s="768"/>
    </row>
    <row r="18" spans="1:43" x14ac:dyDescent="0.25">
      <c r="A18" s="304" t="s">
        <v>10</v>
      </c>
      <c r="B18" s="625"/>
      <c r="C18" s="783">
        <v>76.5</v>
      </c>
      <c r="D18" s="783">
        <v>10</v>
      </c>
      <c r="E18" s="783">
        <v>0</v>
      </c>
      <c r="F18" s="783">
        <v>1.7</v>
      </c>
      <c r="G18" s="783">
        <v>0.1</v>
      </c>
      <c r="H18" s="783">
        <v>0.5</v>
      </c>
      <c r="I18" s="783">
        <v>0</v>
      </c>
      <c r="J18" s="783">
        <v>8.6999999999999993</v>
      </c>
      <c r="K18" s="783">
        <v>1.4</v>
      </c>
      <c r="L18" s="783">
        <v>0</v>
      </c>
      <c r="M18" s="783">
        <v>0</v>
      </c>
      <c r="N18" s="783">
        <v>0</v>
      </c>
      <c r="O18" s="783">
        <v>0.2</v>
      </c>
      <c r="P18" s="783">
        <v>0</v>
      </c>
      <c r="Q18" s="783">
        <v>0</v>
      </c>
      <c r="R18" s="783">
        <v>0.3</v>
      </c>
      <c r="S18" s="783">
        <v>0</v>
      </c>
      <c r="T18" s="783">
        <v>0</v>
      </c>
      <c r="U18" s="783">
        <v>0</v>
      </c>
      <c r="V18" s="783">
        <v>0</v>
      </c>
      <c r="W18" s="783">
        <v>0</v>
      </c>
      <c r="X18" s="783">
        <v>0</v>
      </c>
      <c r="Y18" s="783">
        <v>0</v>
      </c>
      <c r="Z18" s="783">
        <v>0</v>
      </c>
      <c r="AA18" s="783">
        <v>0</v>
      </c>
      <c r="AB18" s="783">
        <v>0</v>
      </c>
      <c r="AC18" s="783">
        <v>0</v>
      </c>
      <c r="AD18" s="783">
        <v>0.5</v>
      </c>
      <c r="AE18" s="783">
        <v>0</v>
      </c>
      <c r="AF18" s="783">
        <v>0</v>
      </c>
      <c r="AG18" s="783">
        <v>0</v>
      </c>
      <c r="AH18" s="783">
        <v>0</v>
      </c>
      <c r="AI18" s="783">
        <v>0</v>
      </c>
      <c r="AJ18" s="783">
        <v>0</v>
      </c>
      <c r="AK18" s="783">
        <v>0</v>
      </c>
      <c r="AL18" s="783">
        <v>0</v>
      </c>
      <c r="AM18" s="783">
        <v>0</v>
      </c>
      <c r="AN18" s="783">
        <v>0</v>
      </c>
      <c r="AO18" s="783">
        <v>0</v>
      </c>
      <c r="AP18" s="781">
        <f>'Tav67'!AP18/'Tav67'!AP18*100</f>
        <v>100</v>
      </c>
      <c r="AQ18" s="768"/>
    </row>
    <row r="19" spans="1:43" x14ac:dyDescent="0.25">
      <c r="A19" s="304" t="s">
        <v>11</v>
      </c>
      <c r="B19" s="625"/>
      <c r="C19" s="783">
        <v>86.2</v>
      </c>
      <c r="D19" s="783">
        <v>3.8</v>
      </c>
      <c r="E19" s="783">
        <v>0.5</v>
      </c>
      <c r="F19" s="783">
        <v>1.3</v>
      </c>
      <c r="G19" s="783">
        <v>0.1</v>
      </c>
      <c r="H19" s="783">
        <v>0.7</v>
      </c>
      <c r="I19" s="783">
        <v>4.3</v>
      </c>
      <c r="J19" s="783">
        <v>1.4</v>
      </c>
      <c r="K19" s="783">
        <v>0.3</v>
      </c>
      <c r="L19" s="783">
        <v>0</v>
      </c>
      <c r="M19" s="783">
        <v>0</v>
      </c>
      <c r="N19" s="783">
        <v>0</v>
      </c>
      <c r="O19" s="783">
        <v>0.6</v>
      </c>
      <c r="P19" s="783">
        <v>0</v>
      </c>
      <c r="Q19" s="783">
        <v>0</v>
      </c>
      <c r="R19" s="783">
        <v>0.1</v>
      </c>
      <c r="S19" s="783">
        <v>0</v>
      </c>
      <c r="T19" s="783">
        <v>0</v>
      </c>
      <c r="U19" s="783">
        <v>0</v>
      </c>
      <c r="V19" s="783">
        <v>0.1</v>
      </c>
      <c r="W19" s="783">
        <v>0</v>
      </c>
      <c r="X19" s="783">
        <v>0</v>
      </c>
      <c r="Y19" s="783">
        <v>0</v>
      </c>
      <c r="Z19" s="783">
        <v>0</v>
      </c>
      <c r="AA19" s="783">
        <v>0</v>
      </c>
      <c r="AB19" s="783">
        <v>0</v>
      </c>
      <c r="AC19" s="783">
        <v>0</v>
      </c>
      <c r="AD19" s="783">
        <v>0.6</v>
      </c>
      <c r="AE19" s="783">
        <v>0</v>
      </c>
      <c r="AF19" s="783">
        <v>0</v>
      </c>
      <c r="AG19" s="783">
        <v>0</v>
      </c>
      <c r="AH19" s="783">
        <v>0</v>
      </c>
      <c r="AI19" s="783">
        <v>0</v>
      </c>
      <c r="AJ19" s="783">
        <v>0</v>
      </c>
      <c r="AK19" s="783">
        <v>0</v>
      </c>
      <c r="AL19" s="783">
        <v>0</v>
      </c>
      <c r="AM19" s="783">
        <v>0</v>
      </c>
      <c r="AN19" s="783">
        <v>0</v>
      </c>
      <c r="AO19" s="783">
        <v>0</v>
      </c>
      <c r="AP19" s="781">
        <f>'Tav67'!AP19/'Tav67'!AP19*100</f>
        <v>100</v>
      </c>
      <c r="AQ19" s="768"/>
    </row>
    <row r="20" spans="1:43" x14ac:dyDescent="0.25">
      <c r="A20" s="304" t="s">
        <v>12</v>
      </c>
      <c r="B20" s="625"/>
      <c r="C20" s="783">
        <v>47.6</v>
      </c>
      <c r="D20" s="783">
        <v>7</v>
      </c>
      <c r="E20" s="783">
        <v>0</v>
      </c>
      <c r="F20" s="783">
        <v>0.2</v>
      </c>
      <c r="G20" s="783">
        <v>9.4</v>
      </c>
      <c r="H20" s="783">
        <v>1</v>
      </c>
      <c r="I20" s="783">
        <v>0.6</v>
      </c>
      <c r="J20" s="783">
        <v>2.1</v>
      </c>
      <c r="K20" s="783">
        <v>2.4</v>
      </c>
      <c r="L20" s="783">
        <v>0</v>
      </c>
      <c r="M20" s="783">
        <v>0</v>
      </c>
      <c r="N20" s="783">
        <v>0</v>
      </c>
      <c r="O20" s="783">
        <v>25.5</v>
      </c>
      <c r="P20" s="783">
        <v>0</v>
      </c>
      <c r="Q20" s="783">
        <v>0</v>
      </c>
      <c r="R20" s="783">
        <v>0.7</v>
      </c>
      <c r="S20" s="783">
        <v>1.9</v>
      </c>
      <c r="T20" s="783">
        <v>0</v>
      </c>
      <c r="U20" s="783">
        <v>0.1</v>
      </c>
      <c r="V20" s="783">
        <v>0</v>
      </c>
      <c r="W20" s="783">
        <v>0.2</v>
      </c>
      <c r="X20" s="783">
        <v>0</v>
      </c>
      <c r="Y20" s="783">
        <v>0.3</v>
      </c>
      <c r="Z20" s="783">
        <v>0.1</v>
      </c>
      <c r="AA20" s="783">
        <v>0.4</v>
      </c>
      <c r="AB20" s="783">
        <v>0</v>
      </c>
      <c r="AC20" s="783">
        <v>0.1</v>
      </c>
      <c r="AD20" s="783">
        <v>0.2</v>
      </c>
      <c r="AE20" s="783">
        <v>0</v>
      </c>
      <c r="AF20" s="783">
        <v>0.1</v>
      </c>
      <c r="AG20" s="783">
        <v>0</v>
      </c>
      <c r="AH20" s="783">
        <v>0</v>
      </c>
      <c r="AI20" s="783">
        <v>0</v>
      </c>
      <c r="AJ20" s="783">
        <v>0</v>
      </c>
      <c r="AK20" s="783">
        <v>0</v>
      </c>
      <c r="AL20" s="783">
        <v>0</v>
      </c>
      <c r="AM20" s="783">
        <v>0</v>
      </c>
      <c r="AN20" s="783">
        <v>0</v>
      </c>
      <c r="AO20" s="783">
        <v>0</v>
      </c>
      <c r="AP20" s="781">
        <f>'Tav67'!AP20/'Tav67'!AP20*100</f>
        <v>100</v>
      </c>
      <c r="AQ20" s="768"/>
    </row>
    <row r="21" spans="1:43" x14ac:dyDescent="0.25">
      <c r="A21" s="304" t="s">
        <v>13</v>
      </c>
      <c r="B21" s="625"/>
      <c r="C21" s="783">
        <v>95.6</v>
      </c>
      <c r="D21" s="783">
        <v>0.9</v>
      </c>
      <c r="E21" s="783">
        <v>0</v>
      </c>
      <c r="F21" s="783">
        <v>0</v>
      </c>
      <c r="G21" s="783">
        <v>0.8</v>
      </c>
      <c r="H21" s="783">
        <v>0.1</v>
      </c>
      <c r="I21" s="783">
        <v>0</v>
      </c>
      <c r="J21" s="783">
        <v>0.1</v>
      </c>
      <c r="K21" s="783">
        <v>0.1</v>
      </c>
      <c r="L21" s="783">
        <v>0</v>
      </c>
      <c r="M21" s="783">
        <v>0</v>
      </c>
      <c r="N21" s="783">
        <v>0.5</v>
      </c>
      <c r="O21" s="783">
        <v>1.4</v>
      </c>
      <c r="P21" s="783">
        <v>0</v>
      </c>
      <c r="Q21" s="783">
        <v>0</v>
      </c>
      <c r="R21" s="783">
        <v>0</v>
      </c>
      <c r="S21" s="783">
        <v>0.1</v>
      </c>
      <c r="T21" s="783">
        <v>0</v>
      </c>
      <c r="U21" s="783">
        <v>0</v>
      </c>
      <c r="V21" s="783">
        <v>0</v>
      </c>
      <c r="W21" s="783">
        <v>0.1</v>
      </c>
      <c r="X21" s="783">
        <v>0</v>
      </c>
      <c r="Y21" s="783">
        <v>0</v>
      </c>
      <c r="Z21" s="783">
        <v>0.2</v>
      </c>
      <c r="AA21" s="783">
        <v>0</v>
      </c>
      <c r="AB21" s="783">
        <v>0</v>
      </c>
      <c r="AC21" s="783">
        <v>0</v>
      </c>
      <c r="AD21" s="783">
        <v>0.2</v>
      </c>
      <c r="AE21" s="783">
        <v>0</v>
      </c>
      <c r="AF21" s="783">
        <v>0</v>
      </c>
      <c r="AG21" s="783">
        <v>0</v>
      </c>
      <c r="AH21" s="783">
        <v>0</v>
      </c>
      <c r="AI21" s="783">
        <v>0</v>
      </c>
      <c r="AJ21" s="783">
        <v>0</v>
      </c>
      <c r="AK21" s="783">
        <v>0</v>
      </c>
      <c r="AL21" s="783">
        <v>0</v>
      </c>
      <c r="AM21" s="783">
        <v>0</v>
      </c>
      <c r="AN21" s="783">
        <v>0</v>
      </c>
      <c r="AO21" s="783">
        <v>0</v>
      </c>
      <c r="AP21" s="781">
        <f>'Tav67'!AP21/'Tav67'!AP21*100</f>
        <v>100</v>
      </c>
      <c r="AQ21" s="768"/>
    </row>
    <row r="22" spans="1:43" x14ac:dyDescent="0.25">
      <c r="A22" s="304" t="s">
        <v>14</v>
      </c>
      <c r="B22" s="625"/>
      <c r="C22" s="783">
        <v>88.2</v>
      </c>
      <c r="D22" s="783">
        <v>3.2</v>
      </c>
      <c r="E22" s="783">
        <v>0.1</v>
      </c>
      <c r="F22" s="783">
        <v>0</v>
      </c>
      <c r="G22" s="783">
        <v>0.4</v>
      </c>
      <c r="H22" s="783">
        <v>0.9</v>
      </c>
      <c r="I22" s="783">
        <v>0</v>
      </c>
      <c r="J22" s="783">
        <v>0</v>
      </c>
      <c r="K22" s="783">
        <v>1.9</v>
      </c>
      <c r="L22" s="783">
        <v>0</v>
      </c>
      <c r="M22" s="783">
        <v>0</v>
      </c>
      <c r="N22" s="783">
        <v>3.8</v>
      </c>
      <c r="O22" s="783">
        <v>1.2</v>
      </c>
      <c r="P22" s="783">
        <v>0</v>
      </c>
      <c r="Q22" s="783">
        <v>0</v>
      </c>
      <c r="R22" s="783">
        <v>0</v>
      </c>
      <c r="S22" s="783">
        <v>0</v>
      </c>
      <c r="T22" s="783">
        <v>0</v>
      </c>
      <c r="U22" s="783">
        <v>0</v>
      </c>
      <c r="V22" s="783">
        <v>0</v>
      </c>
      <c r="W22" s="783">
        <v>0</v>
      </c>
      <c r="X22" s="783">
        <v>0</v>
      </c>
      <c r="Y22" s="783">
        <v>0</v>
      </c>
      <c r="Z22" s="783">
        <v>0</v>
      </c>
      <c r="AA22" s="783">
        <v>0</v>
      </c>
      <c r="AB22" s="783">
        <v>0</v>
      </c>
      <c r="AC22" s="783">
        <v>0</v>
      </c>
      <c r="AD22" s="783">
        <v>0.3</v>
      </c>
      <c r="AE22" s="783">
        <v>0</v>
      </c>
      <c r="AF22" s="783">
        <v>0.1</v>
      </c>
      <c r="AG22" s="783">
        <v>0</v>
      </c>
      <c r="AH22" s="783">
        <v>0</v>
      </c>
      <c r="AI22" s="783">
        <v>0</v>
      </c>
      <c r="AJ22" s="783">
        <v>0</v>
      </c>
      <c r="AK22" s="783">
        <v>0</v>
      </c>
      <c r="AL22" s="783">
        <v>0</v>
      </c>
      <c r="AM22" s="783">
        <v>0</v>
      </c>
      <c r="AN22" s="783">
        <v>0</v>
      </c>
      <c r="AO22" s="783">
        <v>0</v>
      </c>
      <c r="AP22" s="781">
        <f>'Tav67'!AP22/'Tav67'!AP22*100</f>
        <v>100</v>
      </c>
      <c r="AQ22" s="768"/>
    </row>
    <row r="23" spans="1:43" x14ac:dyDescent="0.25">
      <c r="A23" s="304" t="s">
        <v>15</v>
      </c>
      <c r="B23" s="625"/>
      <c r="C23" s="783">
        <v>72.5</v>
      </c>
      <c r="D23" s="783">
        <v>10.7</v>
      </c>
      <c r="E23" s="783">
        <v>0.1</v>
      </c>
      <c r="F23" s="783">
        <v>0</v>
      </c>
      <c r="G23" s="783">
        <v>0.2</v>
      </c>
      <c r="H23" s="783">
        <v>2.2000000000000002</v>
      </c>
      <c r="I23" s="783">
        <v>2.5</v>
      </c>
      <c r="J23" s="783">
        <v>1.3</v>
      </c>
      <c r="K23" s="783">
        <v>7.2</v>
      </c>
      <c r="L23" s="783">
        <v>0</v>
      </c>
      <c r="M23" s="783">
        <v>0</v>
      </c>
      <c r="N23" s="783">
        <v>2.4</v>
      </c>
      <c r="O23" s="783">
        <v>0.4</v>
      </c>
      <c r="P23" s="783">
        <v>0</v>
      </c>
      <c r="Q23" s="783">
        <v>0</v>
      </c>
      <c r="R23" s="783">
        <v>0.4</v>
      </c>
      <c r="S23" s="783">
        <v>0</v>
      </c>
      <c r="T23" s="783">
        <v>0</v>
      </c>
      <c r="U23" s="783">
        <v>0</v>
      </c>
      <c r="V23" s="783">
        <v>0</v>
      </c>
      <c r="W23" s="783">
        <v>0</v>
      </c>
      <c r="X23" s="783">
        <v>0</v>
      </c>
      <c r="Y23" s="783">
        <v>0</v>
      </c>
      <c r="Z23" s="783">
        <v>0</v>
      </c>
      <c r="AA23" s="783">
        <v>0</v>
      </c>
      <c r="AB23" s="783">
        <v>0</v>
      </c>
      <c r="AC23" s="783">
        <v>0</v>
      </c>
      <c r="AD23" s="783">
        <v>0</v>
      </c>
      <c r="AE23" s="783">
        <v>0</v>
      </c>
      <c r="AF23" s="783">
        <v>0</v>
      </c>
      <c r="AG23" s="783">
        <v>0</v>
      </c>
      <c r="AH23" s="783">
        <v>0</v>
      </c>
      <c r="AI23" s="783">
        <v>0</v>
      </c>
      <c r="AJ23" s="783">
        <v>0</v>
      </c>
      <c r="AK23" s="783">
        <v>0</v>
      </c>
      <c r="AL23" s="783">
        <v>0</v>
      </c>
      <c r="AM23" s="783">
        <v>0</v>
      </c>
      <c r="AN23" s="783">
        <v>0</v>
      </c>
      <c r="AO23" s="783">
        <v>0</v>
      </c>
      <c r="AP23" s="781">
        <f>'Tav67'!AP23/'Tav67'!AP23*100</f>
        <v>100</v>
      </c>
      <c r="AQ23" s="768"/>
    </row>
    <row r="24" spans="1:43" x14ac:dyDescent="0.25">
      <c r="A24" s="304" t="s">
        <v>16</v>
      </c>
      <c r="B24" s="625"/>
      <c r="C24" s="783">
        <v>65</v>
      </c>
      <c r="D24" s="783">
        <v>13.7</v>
      </c>
      <c r="E24" s="783">
        <v>9.6999999999999993</v>
      </c>
      <c r="F24" s="783">
        <v>0.7</v>
      </c>
      <c r="G24" s="783">
        <v>0.3</v>
      </c>
      <c r="H24" s="783">
        <v>1.7</v>
      </c>
      <c r="I24" s="783">
        <v>0</v>
      </c>
      <c r="J24" s="783">
        <v>0.4</v>
      </c>
      <c r="K24" s="783">
        <v>2.8</v>
      </c>
      <c r="L24" s="783">
        <v>0</v>
      </c>
      <c r="M24" s="783">
        <v>0</v>
      </c>
      <c r="N24" s="783">
        <v>3.8</v>
      </c>
      <c r="O24" s="783">
        <v>1.2</v>
      </c>
      <c r="P24" s="783">
        <v>0</v>
      </c>
      <c r="Q24" s="783">
        <v>0</v>
      </c>
      <c r="R24" s="783">
        <v>0.2</v>
      </c>
      <c r="S24" s="783">
        <v>0</v>
      </c>
      <c r="T24" s="783">
        <v>0</v>
      </c>
      <c r="U24" s="783">
        <v>0</v>
      </c>
      <c r="V24" s="783">
        <v>0</v>
      </c>
      <c r="W24" s="783">
        <v>0</v>
      </c>
      <c r="X24" s="783">
        <v>0</v>
      </c>
      <c r="Y24" s="783">
        <v>0</v>
      </c>
      <c r="Z24" s="783">
        <v>0.1</v>
      </c>
      <c r="AA24" s="783">
        <v>0</v>
      </c>
      <c r="AB24" s="783">
        <v>0</v>
      </c>
      <c r="AC24" s="783">
        <v>0</v>
      </c>
      <c r="AD24" s="783">
        <v>0.1</v>
      </c>
      <c r="AE24" s="783">
        <v>0</v>
      </c>
      <c r="AF24" s="783">
        <v>0</v>
      </c>
      <c r="AG24" s="783">
        <v>0</v>
      </c>
      <c r="AH24" s="783">
        <v>0.1</v>
      </c>
      <c r="AI24" s="783">
        <v>0</v>
      </c>
      <c r="AJ24" s="783">
        <v>0</v>
      </c>
      <c r="AK24" s="783">
        <v>0</v>
      </c>
      <c r="AL24" s="783">
        <v>0</v>
      </c>
      <c r="AM24" s="783">
        <v>0</v>
      </c>
      <c r="AN24" s="783">
        <v>0</v>
      </c>
      <c r="AO24" s="783">
        <v>0</v>
      </c>
      <c r="AP24" s="781">
        <f>'Tav67'!AP24/'Tav67'!AP24*100</f>
        <v>100</v>
      </c>
      <c r="AQ24" s="768"/>
    </row>
    <row r="25" spans="1:43" x14ac:dyDescent="0.25">
      <c r="A25" s="304" t="s">
        <v>17</v>
      </c>
      <c r="B25" s="625"/>
      <c r="C25" s="783">
        <v>37.4</v>
      </c>
      <c r="D25" s="783">
        <v>28.3</v>
      </c>
      <c r="E25" s="783">
        <v>4.2</v>
      </c>
      <c r="F25" s="783">
        <v>0</v>
      </c>
      <c r="G25" s="783">
        <v>1.6</v>
      </c>
      <c r="H25" s="783">
        <v>7.2</v>
      </c>
      <c r="I25" s="783">
        <v>9.6999999999999993</v>
      </c>
      <c r="J25" s="783">
        <v>0.4</v>
      </c>
      <c r="K25" s="783">
        <v>4.5</v>
      </c>
      <c r="L25" s="783">
        <v>0</v>
      </c>
      <c r="M25" s="783">
        <v>0</v>
      </c>
      <c r="N25" s="783">
        <v>2</v>
      </c>
      <c r="O25" s="783">
        <v>3.5</v>
      </c>
      <c r="P25" s="783">
        <v>0</v>
      </c>
      <c r="Q25" s="783">
        <v>0</v>
      </c>
      <c r="R25" s="783">
        <v>0.1</v>
      </c>
      <c r="S25" s="783">
        <v>0</v>
      </c>
      <c r="T25" s="783">
        <v>0</v>
      </c>
      <c r="U25" s="783">
        <v>0</v>
      </c>
      <c r="V25" s="783">
        <v>0.1</v>
      </c>
      <c r="W25" s="783">
        <v>0</v>
      </c>
      <c r="X25" s="783">
        <v>0.1</v>
      </c>
      <c r="Y25" s="783">
        <v>0</v>
      </c>
      <c r="Z25" s="783">
        <v>0.5</v>
      </c>
      <c r="AA25" s="783">
        <v>0</v>
      </c>
      <c r="AB25" s="783">
        <v>0</v>
      </c>
      <c r="AC25" s="783">
        <v>0</v>
      </c>
      <c r="AD25" s="783">
        <v>0.3</v>
      </c>
      <c r="AE25" s="783">
        <v>0</v>
      </c>
      <c r="AF25" s="783">
        <v>0</v>
      </c>
      <c r="AG25" s="783">
        <v>0.1</v>
      </c>
      <c r="AH25" s="783">
        <v>0</v>
      </c>
      <c r="AI25" s="783">
        <v>0</v>
      </c>
      <c r="AJ25" s="783">
        <v>0</v>
      </c>
      <c r="AK25" s="783">
        <v>0</v>
      </c>
      <c r="AL25" s="783">
        <v>0</v>
      </c>
      <c r="AM25" s="783">
        <v>0</v>
      </c>
      <c r="AN25" s="783">
        <v>0</v>
      </c>
      <c r="AO25" s="783">
        <v>0</v>
      </c>
      <c r="AP25" s="781">
        <f>'Tav67'!AP25/'Tav67'!AP25*100</f>
        <v>100</v>
      </c>
      <c r="AQ25" s="768"/>
    </row>
    <row r="26" spans="1:43" x14ac:dyDescent="0.25">
      <c r="A26" s="304" t="s">
        <v>18</v>
      </c>
      <c r="B26" s="625"/>
      <c r="C26" s="783">
        <v>68.099999999999994</v>
      </c>
      <c r="D26" s="783">
        <v>10.7</v>
      </c>
      <c r="E26" s="783">
        <v>0.9</v>
      </c>
      <c r="F26" s="783">
        <v>7.2</v>
      </c>
      <c r="G26" s="783">
        <v>0.1</v>
      </c>
      <c r="H26" s="783">
        <v>2</v>
      </c>
      <c r="I26" s="783">
        <v>0</v>
      </c>
      <c r="J26" s="783">
        <v>2.2999999999999998</v>
      </c>
      <c r="K26" s="783">
        <v>2.8</v>
      </c>
      <c r="L26" s="783">
        <v>0</v>
      </c>
      <c r="M26" s="783">
        <v>0</v>
      </c>
      <c r="N26" s="783">
        <v>5.0999999999999996</v>
      </c>
      <c r="O26" s="783">
        <v>0</v>
      </c>
      <c r="P26" s="783">
        <v>0</v>
      </c>
      <c r="Q26" s="783">
        <v>0</v>
      </c>
      <c r="R26" s="783">
        <v>0.1</v>
      </c>
      <c r="S26" s="783">
        <v>0</v>
      </c>
      <c r="T26" s="783">
        <v>0</v>
      </c>
      <c r="U26" s="783">
        <v>0</v>
      </c>
      <c r="V26" s="783">
        <v>0</v>
      </c>
      <c r="W26" s="783">
        <v>0</v>
      </c>
      <c r="X26" s="783">
        <v>0</v>
      </c>
      <c r="Y26" s="783">
        <v>0</v>
      </c>
      <c r="Z26" s="783">
        <v>0.1</v>
      </c>
      <c r="AA26" s="783">
        <v>0</v>
      </c>
      <c r="AB26" s="783">
        <v>0</v>
      </c>
      <c r="AC26" s="783">
        <v>0</v>
      </c>
      <c r="AD26" s="783">
        <v>0.4</v>
      </c>
      <c r="AE26" s="783">
        <v>0</v>
      </c>
      <c r="AF26" s="783">
        <v>0</v>
      </c>
      <c r="AG26" s="783">
        <v>0</v>
      </c>
      <c r="AH26" s="783">
        <v>0</v>
      </c>
      <c r="AI26" s="783">
        <v>0</v>
      </c>
      <c r="AJ26" s="783">
        <v>0</v>
      </c>
      <c r="AK26" s="783">
        <v>0</v>
      </c>
      <c r="AL26" s="783">
        <v>0</v>
      </c>
      <c r="AM26" s="783">
        <v>0</v>
      </c>
      <c r="AN26" s="783">
        <v>0</v>
      </c>
      <c r="AO26" s="783">
        <v>0</v>
      </c>
      <c r="AP26" s="781">
        <f>'Tav67'!AP26/'Tav67'!AP26*100</f>
        <v>100</v>
      </c>
      <c r="AQ26" s="768"/>
    </row>
    <row r="27" spans="1:43" x14ac:dyDescent="0.25">
      <c r="A27" s="304" t="s">
        <v>19</v>
      </c>
      <c r="B27" s="625"/>
      <c r="C27" s="783">
        <v>74.8</v>
      </c>
      <c r="D27" s="783">
        <v>11.5</v>
      </c>
      <c r="E27" s="783">
        <v>3</v>
      </c>
      <c r="F27" s="783">
        <v>0.4</v>
      </c>
      <c r="G27" s="783">
        <v>0.6</v>
      </c>
      <c r="H27" s="783">
        <v>1.6</v>
      </c>
      <c r="I27" s="783">
        <v>0</v>
      </c>
      <c r="J27" s="783">
        <v>0.4</v>
      </c>
      <c r="K27" s="783">
        <v>2.7</v>
      </c>
      <c r="L27" s="783">
        <v>0</v>
      </c>
      <c r="M27" s="783">
        <v>0</v>
      </c>
      <c r="N27" s="783">
        <v>2.9</v>
      </c>
      <c r="O27" s="783">
        <v>1.3</v>
      </c>
      <c r="P27" s="783">
        <v>0</v>
      </c>
      <c r="Q27" s="783">
        <v>0</v>
      </c>
      <c r="R27" s="783">
        <v>0.2</v>
      </c>
      <c r="S27" s="783">
        <v>0</v>
      </c>
      <c r="T27" s="783">
        <v>0</v>
      </c>
      <c r="U27" s="783">
        <v>0</v>
      </c>
      <c r="V27" s="783">
        <v>0</v>
      </c>
      <c r="W27" s="783">
        <v>0</v>
      </c>
      <c r="X27" s="783">
        <v>0</v>
      </c>
      <c r="Y27" s="783">
        <v>0</v>
      </c>
      <c r="Z27" s="783">
        <v>0.3</v>
      </c>
      <c r="AA27" s="783">
        <v>0</v>
      </c>
      <c r="AB27" s="783">
        <v>0</v>
      </c>
      <c r="AC27" s="783">
        <v>0</v>
      </c>
      <c r="AD27" s="783">
        <v>0.1</v>
      </c>
      <c r="AE27" s="783">
        <v>0</v>
      </c>
      <c r="AF27" s="783">
        <v>0</v>
      </c>
      <c r="AG27" s="783">
        <v>0</v>
      </c>
      <c r="AH27" s="783">
        <v>0</v>
      </c>
      <c r="AI27" s="783">
        <v>0</v>
      </c>
      <c r="AJ27" s="783">
        <v>0</v>
      </c>
      <c r="AK27" s="783">
        <v>0</v>
      </c>
      <c r="AL27" s="783">
        <v>0</v>
      </c>
      <c r="AM27" s="783">
        <v>0</v>
      </c>
      <c r="AN27" s="783">
        <v>0</v>
      </c>
      <c r="AO27" s="783">
        <v>0</v>
      </c>
      <c r="AP27" s="781">
        <f>'Tav67'!AP27/'Tav67'!AP27*100</f>
        <v>100</v>
      </c>
      <c r="AQ27" s="768"/>
    </row>
    <row r="28" spans="1:43" x14ac:dyDescent="0.25">
      <c r="A28" s="304" t="s">
        <v>20</v>
      </c>
      <c r="B28" s="625"/>
      <c r="C28" s="783">
        <v>63.7</v>
      </c>
      <c r="D28" s="783">
        <v>23.3</v>
      </c>
      <c r="E28" s="783">
        <v>0</v>
      </c>
      <c r="F28" s="783">
        <v>1.2</v>
      </c>
      <c r="G28" s="783">
        <v>1</v>
      </c>
      <c r="H28" s="783">
        <v>2.1</v>
      </c>
      <c r="I28" s="783">
        <v>0.1</v>
      </c>
      <c r="J28" s="783">
        <v>2</v>
      </c>
      <c r="K28" s="783">
        <v>2.8</v>
      </c>
      <c r="L28" s="783">
        <v>0</v>
      </c>
      <c r="M28" s="783">
        <v>0</v>
      </c>
      <c r="N28" s="783">
        <v>1</v>
      </c>
      <c r="O28" s="783">
        <v>1.1000000000000001</v>
      </c>
      <c r="P28" s="783">
        <v>0</v>
      </c>
      <c r="Q28" s="783">
        <v>0</v>
      </c>
      <c r="R28" s="783">
        <v>1</v>
      </c>
      <c r="S28" s="783">
        <v>0.1</v>
      </c>
      <c r="T28" s="783">
        <v>0</v>
      </c>
      <c r="U28" s="783">
        <v>0.2</v>
      </c>
      <c r="V28" s="783">
        <v>0</v>
      </c>
      <c r="W28" s="783">
        <v>0</v>
      </c>
      <c r="X28" s="783">
        <v>0</v>
      </c>
      <c r="Y28" s="783">
        <v>0</v>
      </c>
      <c r="Z28" s="783">
        <v>0</v>
      </c>
      <c r="AA28" s="783">
        <v>0</v>
      </c>
      <c r="AB28" s="783">
        <v>0</v>
      </c>
      <c r="AC28" s="783">
        <v>0</v>
      </c>
      <c r="AD28" s="783">
        <v>0.4</v>
      </c>
      <c r="AE28" s="783">
        <v>0</v>
      </c>
      <c r="AF28" s="783">
        <v>0</v>
      </c>
      <c r="AG28" s="783">
        <v>0</v>
      </c>
      <c r="AH28" s="783">
        <v>0</v>
      </c>
      <c r="AI28" s="783">
        <v>0</v>
      </c>
      <c r="AJ28" s="783">
        <v>0</v>
      </c>
      <c r="AK28" s="783">
        <v>0</v>
      </c>
      <c r="AL28" s="783">
        <v>0</v>
      </c>
      <c r="AM28" s="783">
        <v>0</v>
      </c>
      <c r="AN28" s="783">
        <v>0</v>
      </c>
      <c r="AO28" s="783">
        <v>0</v>
      </c>
      <c r="AP28" s="781">
        <f>'Tav67'!AP28/'Tav67'!AP28*100</f>
        <v>100</v>
      </c>
      <c r="AQ28" s="768"/>
    </row>
    <row r="29" spans="1:43" x14ac:dyDescent="0.25">
      <c r="B29" s="625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783"/>
      <c r="S29" s="783"/>
      <c r="T29" s="783"/>
      <c r="U29" s="783"/>
      <c r="V29" s="783"/>
      <c r="W29" s="783"/>
      <c r="X29" s="783"/>
      <c r="Y29" s="783"/>
      <c r="Z29" s="783"/>
      <c r="AA29" s="783"/>
      <c r="AB29" s="783"/>
      <c r="AC29" s="783"/>
      <c r="AD29" s="783"/>
      <c r="AE29" s="783"/>
      <c r="AF29" s="783"/>
      <c r="AG29" s="783"/>
      <c r="AH29" s="783"/>
      <c r="AI29" s="783"/>
      <c r="AJ29" s="783">
        <v>0</v>
      </c>
      <c r="AK29" s="783"/>
      <c r="AL29" s="783"/>
      <c r="AM29" s="783"/>
      <c r="AN29" s="783"/>
      <c r="AO29" s="783"/>
      <c r="AP29" s="781"/>
      <c r="AQ29" s="768"/>
    </row>
    <row r="30" spans="1:43" s="279" customFormat="1" x14ac:dyDescent="0.25">
      <c r="A30" s="279" t="s">
        <v>21</v>
      </c>
      <c r="B30" s="628"/>
      <c r="C30" s="786">
        <v>81.7</v>
      </c>
      <c r="D30" s="786">
        <v>0.5</v>
      </c>
      <c r="E30" s="786">
        <v>0</v>
      </c>
      <c r="F30" s="786">
        <v>0</v>
      </c>
      <c r="G30" s="786">
        <v>3.5</v>
      </c>
      <c r="H30" s="786">
        <v>0</v>
      </c>
      <c r="I30" s="786">
        <v>0.2</v>
      </c>
      <c r="J30" s="786">
        <v>0.1</v>
      </c>
      <c r="K30" s="786">
        <v>0</v>
      </c>
      <c r="L30" s="786">
        <v>0</v>
      </c>
      <c r="M30" s="786">
        <v>2</v>
      </c>
      <c r="N30" s="786">
        <v>0.2</v>
      </c>
      <c r="O30" s="786">
        <v>10</v>
      </c>
      <c r="P30" s="786">
        <v>0</v>
      </c>
      <c r="Q30" s="786">
        <v>0</v>
      </c>
      <c r="R30" s="786">
        <v>0.1</v>
      </c>
      <c r="S30" s="786">
        <v>0.7</v>
      </c>
      <c r="T30" s="786">
        <v>0</v>
      </c>
      <c r="U30" s="786">
        <v>0.1</v>
      </c>
      <c r="V30" s="786">
        <v>0</v>
      </c>
      <c r="W30" s="786">
        <v>0.1</v>
      </c>
      <c r="X30" s="786">
        <v>0</v>
      </c>
      <c r="Y30" s="786">
        <v>0.1</v>
      </c>
      <c r="Z30" s="786">
        <v>0.1</v>
      </c>
      <c r="AA30" s="786">
        <v>0.1</v>
      </c>
      <c r="AB30" s="786">
        <v>0</v>
      </c>
      <c r="AC30" s="786">
        <v>0</v>
      </c>
      <c r="AD30" s="786">
        <v>0.2</v>
      </c>
      <c r="AE30" s="786">
        <v>0</v>
      </c>
      <c r="AF30" s="786">
        <v>0.1</v>
      </c>
      <c r="AG30" s="786">
        <v>0</v>
      </c>
      <c r="AH30" s="786">
        <v>0</v>
      </c>
      <c r="AI30" s="786">
        <v>0</v>
      </c>
      <c r="AJ30" s="786">
        <v>0</v>
      </c>
      <c r="AK30" s="786">
        <v>0</v>
      </c>
      <c r="AL30" s="786">
        <v>0</v>
      </c>
      <c r="AM30" s="786">
        <v>0</v>
      </c>
      <c r="AN30" s="786">
        <v>0</v>
      </c>
      <c r="AO30" s="786">
        <v>0</v>
      </c>
      <c r="AP30" s="787">
        <f>'Tav67'!AP30/'Tav67'!AP30*100</f>
        <v>100</v>
      </c>
      <c r="AQ30" s="768"/>
    </row>
    <row r="31" spans="1:43" s="279" customFormat="1" x14ac:dyDescent="0.25">
      <c r="A31" s="279" t="s">
        <v>22</v>
      </c>
      <c r="B31" s="628"/>
      <c r="C31" s="786">
        <v>89</v>
      </c>
      <c r="D31" s="786">
        <v>3.4</v>
      </c>
      <c r="E31" s="786">
        <v>0.1</v>
      </c>
      <c r="F31" s="786">
        <v>0</v>
      </c>
      <c r="G31" s="786">
        <v>0.1</v>
      </c>
      <c r="H31" s="786">
        <v>3</v>
      </c>
      <c r="I31" s="786">
        <v>1.3</v>
      </c>
      <c r="J31" s="786">
        <v>0.4</v>
      </c>
      <c r="K31" s="786">
        <v>0.6</v>
      </c>
      <c r="L31" s="786">
        <v>0</v>
      </c>
      <c r="M31" s="786">
        <v>0.1</v>
      </c>
      <c r="N31" s="786">
        <v>0.1</v>
      </c>
      <c r="O31" s="786">
        <v>1</v>
      </c>
      <c r="P31" s="786">
        <v>0</v>
      </c>
      <c r="Q31" s="786">
        <v>0</v>
      </c>
      <c r="R31" s="786">
        <v>0.4</v>
      </c>
      <c r="S31" s="786">
        <v>0</v>
      </c>
      <c r="T31" s="786">
        <v>0.1</v>
      </c>
      <c r="U31" s="786">
        <v>0.1</v>
      </c>
      <c r="V31" s="786">
        <v>0</v>
      </c>
      <c r="W31" s="786">
        <v>0</v>
      </c>
      <c r="X31" s="786">
        <v>0</v>
      </c>
      <c r="Y31" s="786">
        <v>0</v>
      </c>
      <c r="Z31" s="786">
        <v>0.1</v>
      </c>
      <c r="AA31" s="786">
        <v>0</v>
      </c>
      <c r="AB31" s="786">
        <v>0</v>
      </c>
      <c r="AC31" s="786">
        <v>0</v>
      </c>
      <c r="AD31" s="786">
        <v>0.2</v>
      </c>
      <c r="AE31" s="786">
        <v>0</v>
      </c>
      <c r="AF31" s="786">
        <v>0</v>
      </c>
      <c r="AG31" s="786">
        <v>0</v>
      </c>
      <c r="AH31" s="786">
        <v>0</v>
      </c>
      <c r="AI31" s="786">
        <v>0</v>
      </c>
      <c r="AJ31" s="786">
        <v>0</v>
      </c>
      <c r="AK31" s="786">
        <v>0</v>
      </c>
      <c r="AL31" s="786">
        <v>0</v>
      </c>
      <c r="AM31" s="786">
        <v>0</v>
      </c>
      <c r="AN31" s="786">
        <v>0</v>
      </c>
      <c r="AO31" s="786">
        <v>0</v>
      </c>
      <c r="AP31" s="787">
        <f>'Tav67'!AP31/'Tav67'!AP31*100</f>
        <v>100</v>
      </c>
      <c r="AQ31" s="768"/>
    </row>
    <row r="32" spans="1:43" s="279" customFormat="1" x14ac:dyDescent="0.25">
      <c r="A32" s="279" t="s">
        <v>23</v>
      </c>
      <c r="B32" s="628"/>
      <c r="C32" s="786">
        <v>57.5</v>
      </c>
      <c r="D32" s="786">
        <v>6.5</v>
      </c>
      <c r="E32" s="786">
        <v>0</v>
      </c>
      <c r="F32" s="786">
        <v>0.8</v>
      </c>
      <c r="G32" s="786">
        <v>6.6</v>
      </c>
      <c r="H32" s="786">
        <v>0.7</v>
      </c>
      <c r="I32" s="786">
        <v>2.1</v>
      </c>
      <c r="J32" s="786">
        <v>2.2000000000000002</v>
      </c>
      <c r="K32" s="786">
        <v>1.8</v>
      </c>
      <c r="L32" s="786">
        <v>0</v>
      </c>
      <c r="M32" s="786">
        <v>0</v>
      </c>
      <c r="N32" s="786">
        <v>0.3</v>
      </c>
      <c r="O32" s="786">
        <v>18.100000000000001</v>
      </c>
      <c r="P32" s="786">
        <v>0</v>
      </c>
      <c r="Q32" s="786">
        <v>0</v>
      </c>
      <c r="R32" s="786">
        <v>0.5</v>
      </c>
      <c r="S32" s="786">
        <v>1.3</v>
      </c>
      <c r="T32" s="786">
        <v>0</v>
      </c>
      <c r="U32" s="786">
        <v>0</v>
      </c>
      <c r="V32" s="786">
        <v>0</v>
      </c>
      <c r="W32" s="786">
        <v>0.2</v>
      </c>
      <c r="X32" s="786">
        <v>0</v>
      </c>
      <c r="Y32" s="786">
        <v>0.2</v>
      </c>
      <c r="Z32" s="786">
        <v>0.1</v>
      </c>
      <c r="AA32" s="786">
        <v>0.3</v>
      </c>
      <c r="AB32" s="786">
        <v>0</v>
      </c>
      <c r="AC32" s="786">
        <v>0.1</v>
      </c>
      <c r="AD32" s="786">
        <v>0.2</v>
      </c>
      <c r="AE32" s="786">
        <v>0</v>
      </c>
      <c r="AF32" s="786">
        <v>0.1</v>
      </c>
      <c r="AG32" s="786">
        <v>0</v>
      </c>
      <c r="AH32" s="786">
        <v>0</v>
      </c>
      <c r="AI32" s="786">
        <v>0</v>
      </c>
      <c r="AJ32" s="786">
        <v>0</v>
      </c>
      <c r="AK32" s="786">
        <v>0</v>
      </c>
      <c r="AL32" s="786">
        <v>0</v>
      </c>
      <c r="AM32" s="786">
        <v>0</v>
      </c>
      <c r="AN32" s="786">
        <v>0</v>
      </c>
      <c r="AO32" s="786">
        <v>0</v>
      </c>
      <c r="AP32" s="787">
        <f>'Tav67'!AP32/'Tav67'!AP32*100</f>
        <v>100</v>
      </c>
      <c r="AQ32" s="768"/>
    </row>
    <row r="33" spans="1:43" s="279" customFormat="1" x14ac:dyDescent="0.25">
      <c r="A33" s="279" t="s">
        <v>24</v>
      </c>
      <c r="B33" s="628"/>
      <c r="C33" s="786">
        <v>71.3</v>
      </c>
      <c r="D33" s="786">
        <v>10.9</v>
      </c>
      <c r="E33" s="786">
        <v>2.6</v>
      </c>
      <c r="F33" s="786">
        <v>1.3</v>
      </c>
      <c r="G33" s="786">
        <v>0.3</v>
      </c>
      <c r="H33" s="786">
        <v>1.9</v>
      </c>
      <c r="I33" s="786">
        <v>1.5</v>
      </c>
      <c r="J33" s="786">
        <v>1.1000000000000001</v>
      </c>
      <c r="K33" s="786">
        <v>4.8</v>
      </c>
      <c r="L33" s="786">
        <v>0</v>
      </c>
      <c r="M33" s="786">
        <v>0</v>
      </c>
      <c r="N33" s="786">
        <v>3</v>
      </c>
      <c r="O33" s="786">
        <v>0.7</v>
      </c>
      <c r="P33" s="786">
        <v>0</v>
      </c>
      <c r="Q33" s="786">
        <v>0</v>
      </c>
      <c r="R33" s="786">
        <v>0.3</v>
      </c>
      <c r="S33" s="786">
        <v>0</v>
      </c>
      <c r="T33" s="786">
        <v>0</v>
      </c>
      <c r="U33" s="786">
        <v>0</v>
      </c>
      <c r="V33" s="786">
        <v>0</v>
      </c>
      <c r="W33" s="786">
        <v>0</v>
      </c>
      <c r="X33" s="786">
        <v>0</v>
      </c>
      <c r="Y33" s="786">
        <v>0</v>
      </c>
      <c r="Z33" s="786">
        <v>0.1</v>
      </c>
      <c r="AA33" s="786">
        <v>0</v>
      </c>
      <c r="AB33" s="786">
        <v>0</v>
      </c>
      <c r="AC33" s="786">
        <v>0</v>
      </c>
      <c r="AD33" s="786">
        <v>0.1</v>
      </c>
      <c r="AE33" s="786">
        <v>0</v>
      </c>
      <c r="AF33" s="786">
        <v>0</v>
      </c>
      <c r="AG33" s="786">
        <v>0</v>
      </c>
      <c r="AH33" s="786">
        <v>0</v>
      </c>
      <c r="AI33" s="786">
        <v>0</v>
      </c>
      <c r="AJ33" s="786">
        <v>0</v>
      </c>
      <c r="AK33" s="786">
        <v>0</v>
      </c>
      <c r="AL33" s="786">
        <v>0</v>
      </c>
      <c r="AM33" s="786">
        <v>0</v>
      </c>
      <c r="AN33" s="786">
        <v>0</v>
      </c>
      <c r="AO33" s="786">
        <v>0</v>
      </c>
      <c r="AP33" s="787">
        <f>'Tav67'!AP33/'Tav67'!AP33*100</f>
        <v>100</v>
      </c>
      <c r="AQ33" s="768"/>
    </row>
    <row r="34" spans="1:43" s="279" customFormat="1" x14ac:dyDescent="0.25">
      <c r="A34" s="279" t="s">
        <v>25</v>
      </c>
      <c r="B34" s="628"/>
      <c r="C34" s="786">
        <v>72</v>
      </c>
      <c r="D34" s="786">
        <v>14.4</v>
      </c>
      <c r="E34" s="786">
        <v>2.2999999999999998</v>
      </c>
      <c r="F34" s="786">
        <v>0.6</v>
      </c>
      <c r="G34" s="786">
        <v>0.7</v>
      </c>
      <c r="H34" s="786">
        <v>1.7</v>
      </c>
      <c r="I34" s="786">
        <v>0.1</v>
      </c>
      <c r="J34" s="786">
        <v>0.8</v>
      </c>
      <c r="K34" s="786">
        <v>2.8</v>
      </c>
      <c r="L34" s="786">
        <v>0</v>
      </c>
      <c r="M34" s="786">
        <v>0</v>
      </c>
      <c r="N34" s="786">
        <v>2.4</v>
      </c>
      <c r="O34" s="786">
        <v>1.3</v>
      </c>
      <c r="P34" s="786">
        <v>0</v>
      </c>
      <c r="Q34" s="786">
        <v>0</v>
      </c>
      <c r="R34" s="786">
        <v>0.4</v>
      </c>
      <c r="S34" s="786">
        <v>0</v>
      </c>
      <c r="T34" s="786">
        <v>0</v>
      </c>
      <c r="U34" s="786">
        <v>0.1</v>
      </c>
      <c r="V34" s="786">
        <v>0</v>
      </c>
      <c r="W34" s="786">
        <v>0</v>
      </c>
      <c r="X34" s="786">
        <v>0</v>
      </c>
      <c r="Y34" s="786">
        <v>0</v>
      </c>
      <c r="Z34" s="786">
        <v>0.2</v>
      </c>
      <c r="AA34" s="786">
        <v>0</v>
      </c>
      <c r="AB34" s="786">
        <v>0</v>
      </c>
      <c r="AC34" s="786">
        <v>0</v>
      </c>
      <c r="AD34" s="786">
        <v>0.2</v>
      </c>
      <c r="AE34" s="786">
        <v>0</v>
      </c>
      <c r="AF34" s="786">
        <v>0</v>
      </c>
      <c r="AG34" s="786">
        <v>0</v>
      </c>
      <c r="AH34" s="786">
        <v>0</v>
      </c>
      <c r="AI34" s="786">
        <v>0</v>
      </c>
      <c r="AJ34" s="786">
        <v>0</v>
      </c>
      <c r="AK34" s="786">
        <v>0</v>
      </c>
      <c r="AL34" s="786">
        <v>0</v>
      </c>
      <c r="AM34" s="786">
        <v>0</v>
      </c>
      <c r="AN34" s="786">
        <v>0</v>
      </c>
      <c r="AO34" s="786">
        <v>0</v>
      </c>
      <c r="AP34" s="787">
        <f>'Tav67'!AP34/'Tav67'!AP34*100</f>
        <v>100</v>
      </c>
      <c r="AQ34" s="768"/>
    </row>
    <row r="35" spans="1:43" s="279" customFormat="1" x14ac:dyDescent="0.25">
      <c r="A35" s="279" t="s">
        <v>1</v>
      </c>
      <c r="B35" s="628"/>
      <c r="C35" s="786">
        <v>73.099999999999994</v>
      </c>
      <c r="D35" s="786">
        <v>6.1</v>
      </c>
      <c r="E35" s="786">
        <v>0.9</v>
      </c>
      <c r="F35" s="786">
        <v>0.6</v>
      </c>
      <c r="G35" s="786">
        <v>2.9</v>
      </c>
      <c r="H35" s="786">
        <v>1.1000000000000001</v>
      </c>
      <c r="I35" s="786">
        <v>1.1000000000000001</v>
      </c>
      <c r="J35" s="786">
        <v>0.9</v>
      </c>
      <c r="K35" s="786">
        <v>2</v>
      </c>
      <c r="L35" s="786">
        <v>0</v>
      </c>
      <c r="M35" s="786">
        <v>0.7</v>
      </c>
      <c r="N35" s="786">
        <v>1.1000000000000001</v>
      </c>
      <c r="O35" s="786">
        <v>7.9</v>
      </c>
      <c r="P35" s="786">
        <v>0</v>
      </c>
      <c r="Q35" s="786">
        <v>0</v>
      </c>
      <c r="R35" s="786">
        <v>0.3</v>
      </c>
      <c r="S35" s="786">
        <v>0.5</v>
      </c>
      <c r="T35" s="786">
        <v>0</v>
      </c>
      <c r="U35" s="786">
        <v>0</v>
      </c>
      <c r="V35" s="786">
        <v>0</v>
      </c>
      <c r="W35" s="786">
        <v>0.1</v>
      </c>
      <c r="X35" s="786">
        <v>0</v>
      </c>
      <c r="Y35" s="786">
        <v>0.1</v>
      </c>
      <c r="Z35" s="786">
        <v>0.1</v>
      </c>
      <c r="AA35" s="786">
        <v>0.1</v>
      </c>
      <c r="AB35" s="786">
        <v>0</v>
      </c>
      <c r="AC35" s="786">
        <v>0</v>
      </c>
      <c r="AD35" s="786">
        <v>0.2</v>
      </c>
      <c r="AE35" s="786">
        <v>0</v>
      </c>
      <c r="AF35" s="786">
        <v>0.1</v>
      </c>
      <c r="AG35" s="786">
        <v>0</v>
      </c>
      <c r="AH35" s="786">
        <v>0</v>
      </c>
      <c r="AI35" s="786">
        <v>0</v>
      </c>
      <c r="AJ35" s="786">
        <v>0</v>
      </c>
      <c r="AK35" s="786">
        <v>0</v>
      </c>
      <c r="AL35" s="786">
        <v>0</v>
      </c>
      <c r="AM35" s="786">
        <v>0</v>
      </c>
      <c r="AN35" s="786">
        <v>0</v>
      </c>
      <c r="AO35" s="786">
        <v>0</v>
      </c>
      <c r="AP35" s="787">
        <f>'Tav67'!AP35/'Tav67'!AP35*100</f>
        <v>100</v>
      </c>
      <c r="AQ35" s="768"/>
    </row>
    <row r="36" spans="1:43" ht="9.75" customHeight="1" x14ac:dyDescent="0.25">
      <c r="A36" s="626"/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626"/>
      <c r="AK36" s="626"/>
      <c r="AL36" s="626"/>
      <c r="AM36" s="626"/>
      <c r="AN36" s="626"/>
      <c r="AO36" s="626"/>
      <c r="AP36" s="308"/>
    </row>
    <row r="37" spans="1:43" ht="6" customHeight="1" x14ac:dyDescent="0.25">
      <c r="A37" s="627"/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7"/>
      <c r="AK37" s="627"/>
      <c r="AL37" s="627"/>
      <c r="AM37" s="627"/>
      <c r="AN37" s="627"/>
      <c r="AO37" s="627"/>
    </row>
    <row r="38" spans="1:43" x14ac:dyDescent="0.25">
      <c r="A38" s="50" t="s">
        <v>534</v>
      </c>
    </row>
    <row r="39" spans="1:43" x14ac:dyDescent="0.25">
      <c r="A39" s="50" t="s">
        <v>660</v>
      </c>
    </row>
    <row r="40" spans="1:43" x14ac:dyDescent="0.25">
      <c r="A40" s="50" t="s">
        <v>676</v>
      </c>
    </row>
    <row r="41" spans="1:43" x14ac:dyDescent="0.25">
      <c r="A41" s="50"/>
    </row>
  </sheetData>
  <mergeCells count="3">
    <mergeCell ref="AP4:AP5"/>
    <mergeCell ref="A4:A5"/>
    <mergeCell ref="C4:AO4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95" zoomScaleNormal="95" workbookViewId="0"/>
  </sheetViews>
  <sheetFormatPr defaultColWidth="11.42578125" defaultRowHeight="15" x14ac:dyDescent="0.25"/>
  <cols>
    <col min="1" max="1" width="18.42578125" style="27" customWidth="1"/>
    <col min="2" max="2" width="1" style="27" customWidth="1"/>
    <col min="3" max="3" width="11.42578125" style="27" customWidth="1"/>
    <col min="4" max="4" width="1.28515625" style="27" customWidth="1"/>
    <col min="5" max="5" width="12.140625" style="27" customWidth="1"/>
    <col min="6" max="6" width="1.28515625" style="27" customWidth="1"/>
    <col min="7" max="7" width="14.42578125" style="27" customWidth="1"/>
    <col min="8" max="8" width="1.28515625" style="27" customWidth="1"/>
    <col min="9" max="9" width="13" style="27" customWidth="1"/>
    <col min="10" max="16384" width="11.42578125" style="27"/>
  </cols>
  <sheetData>
    <row r="1" spans="1:10" x14ac:dyDescent="0.25">
      <c r="A1" s="62" t="s">
        <v>354</v>
      </c>
      <c r="D1" s="62"/>
    </row>
    <row r="2" spans="1:10" x14ac:dyDescent="0.25">
      <c r="A2" s="11" t="s">
        <v>349</v>
      </c>
      <c r="C2" s="23"/>
      <c r="D2" s="23"/>
    </row>
    <row r="3" spans="1:10" x14ac:dyDescent="0.25">
      <c r="C3" s="2"/>
      <c r="D3" s="2"/>
      <c r="E3" s="2"/>
      <c r="F3" s="2"/>
      <c r="G3" s="2"/>
      <c r="H3" s="2"/>
      <c r="I3" s="2"/>
    </row>
    <row r="4" spans="1:10" x14ac:dyDescent="0.25">
      <c r="A4" s="676" t="s">
        <v>33</v>
      </c>
      <c r="B4" s="60"/>
      <c r="C4" s="694" t="s">
        <v>32</v>
      </c>
      <c r="D4" s="694"/>
      <c r="E4" s="694"/>
      <c r="F4" s="694"/>
      <c r="G4" s="694"/>
      <c r="H4" s="694"/>
      <c r="I4" s="694"/>
    </row>
    <row r="5" spans="1:10" ht="15" customHeight="1" x14ac:dyDescent="0.25">
      <c r="A5" s="677"/>
      <c r="B5" s="61"/>
      <c r="C5" s="693" t="s">
        <v>36</v>
      </c>
      <c r="D5" s="693"/>
      <c r="E5" s="693"/>
      <c r="F5" s="693"/>
      <c r="G5" s="693"/>
      <c r="H5" s="60"/>
      <c r="I5" s="676" t="s">
        <v>0</v>
      </c>
    </row>
    <row r="6" spans="1:10" ht="15" customHeight="1" x14ac:dyDescent="0.25">
      <c r="A6" s="677"/>
      <c r="B6" s="61"/>
      <c r="C6" s="691" t="s">
        <v>44</v>
      </c>
      <c r="D6" s="61"/>
      <c r="E6" s="691" t="s">
        <v>35</v>
      </c>
      <c r="F6" s="61"/>
      <c r="G6" s="691" t="s">
        <v>34</v>
      </c>
      <c r="H6" s="61"/>
      <c r="I6" s="677"/>
    </row>
    <row r="7" spans="1:10" x14ac:dyDescent="0.25">
      <c r="A7" s="678"/>
      <c r="B7" s="1"/>
      <c r="C7" s="692"/>
      <c r="D7" s="1"/>
      <c r="E7" s="692"/>
      <c r="F7" s="1"/>
      <c r="G7" s="692"/>
      <c r="H7" s="1"/>
      <c r="I7" s="67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x14ac:dyDescent="0.25">
      <c r="A9" s="7">
        <v>2013</v>
      </c>
      <c r="B9" s="7"/>
      <c r="C9" s="25">
        <v>59.350418781810987</v>
      </c>
      <c r="D9" s="25"/>
      <c r="E9" s="25">
        <v>34.636591940881019</v>
      </c>
      <c r="F9" s="25"/>
      <c r="G9" s="25">
        <v>6.0129892773079936</v>
      </c>
      <c r="H9" s="25"/>
      <c r="I9" s="25">
        <v>100</v>
      </c>
    </row>
    <row r="10" spans="1:10" x14ac:dyDescent="0.25">
      <c r="A10" s="27">
        <v>2014</v>
      </c>
      <c r="C10" s="25">
        <v>61.138748352881848</v>
      </c>
      <c r="D10" s="25">
        <v>0</v>
      </c>
      <c r="E10" s="25">
        <v>33.123261375282652</v>
      </c>
      <c r="F10" s="25">
        <v>0</v>
      </c>
      <c r="G10" s="25">
        <v>5.7379902718354998</v>
      </c>
      <c r="H10" s="25">
        <v>0</v>
      </c>
      <c r="I10" s="4">
        <v>100</v>
      </c>
    </row>
    <row r="11" spans="1:10" x14ac:dyDescent="0.25">
      <c r="A11" s="27">
        <v>2015</v>
      </c>
      <c r="C11" s="25">
        <v>64.717955013717926</v>
      </c>
      <c r="D11" s="25">
        <v>0</v>
      </c>
      <c r="E11" s="25">
        <v>29.950732868596074</v>
      </c>
      <c r="F11" s="25">
        <v>0</v>
      </c>
      <c r="G11" s="25">
        <v>5.331312117685993</v>
      </c>
      <c r="H11" s="25">
        <v>0</v>
      </c>
      <c r="I11" s="25">
        <v>100</v>
      </c>
    </row>
    <row r="12" spans="1:10" x14ac:dyDescent="0.25">
      <c r="A12" s="27">
        <v>2016</v>
      </c>
      <c r="C12" s="25">
        <v>66.603532008075305</v>
      </c>
      <c r="D12" s="4">
        <v>0</v>
      </c>
      <c r="E12" s="25">
        <v>28.670941361691511</v>
      </c>
      <c r="F12" s="4">
        <v>0</v>
      </c>
      <c r="G12" s="25">
        <v>4.7255266302331824</v>
      </c>
      <c r="H12" s="25">
        <v>0</v>
      </c>
      <c r="I12" s="25">
        <v>100</v>
      </c>
    </row>
    <row r="13" spans="1:10" x14ac:dyDescent="0.25">
      <c r="A13" s="27">
        <v>2017</v>
      </c>
      <c r="C13" s="25">
        <v>68.259688737941332</v>
      </c>
      <c r="D13" s="4">
        <v>0</v>
      </c>
      <c r="E13" s="25">
        <v>27.5059632613129</v>
      </c>
      <c r="F13" s="4">
        <v>0</v>
      </c>
      <c r="G13" s="25">
        <v>4.2343480007457686</v>
      </c>
      <c r="H13" s="25">
        <v>0</v>
      </c>
      <c r="I13" s="25">
        <v>100</v>
      </c>
    </row>
    <row r="14" spans="1:10" x14ac:dyDescent="0.25">
      <c r="A14" s="12">
        <v>2018</v>
      </c>
      <c r="B14" s="12"/>
      <c r="C14" s="68">
        <v>70.576384538654452</v>
      </c>
      <c r="D14" s="68">
        <v>0</v>
      </c>
      <c r="E14" s="68">
        <v>25.949636471977456</v>
      </c>
      <c r="F14" s="68">
        <v>0</v>
      </c>
      <c r="G14" s="68">
        <v>3.4739789893680881</v>
      </c>
      <c r="H14" s="68">
        <v>0</v>
      </c>
      <c r="I14" s="68">
        <v>100</v>
      </c>
      <c r="J14" s="7"/>
    </row>
    <row r="15" spans="1:10" s="115" customFormat="1" x14ac:dyDescent="0.25">
      <c r="A15" s="12">
        <v>2019</v>
      </c>
      <c r="B15" s="12"/>
      <c r="C15" s="68">
        <v>72.733568706079495</v>
      </c>
      <c r="D15" s="68">
        <v>0</v>
      </c>
      <c r="E15" s="68">
        <v>25.402095108024469</v>
      </c>
      <c r="F15" s="68">
        <v>0</v>
      </c>
      <c r="G15" s="68">
        <v>1.864336185896039</v>
      </c>
      <c r="H15" s="68">
        <v>0</v>
      </c>
      <c r="I15" s="68">
        <v>100</v>
      </c>
      <c r="J15" s="7"/>
    </row>
    <row r="16" spans="1:10" s="387" customFormat="1" x14ac:dyDescent="0.25">
      <c r="A16" s="307">
        <v>2020</v>
      </c>
      <c r="B16" s="307"/>
      <c r="C16" s="68">
        <v>78.032731167327313</v>
      </c>
      <c r="D16" s="68">
        <v>0</v>
      </c>
      <c r="E16" s="68">
        <v>20.683236441384654</v>
      </c>
      <c r="F16" s="68">
        <v>0</v>
      </c>
      <c r="G16" s="68">
        <v>1.2840323912880238</v>
      </c>
      <c r="H16" s="68">
        <v>0</v>
      </c>
      <c r="I16" s="68">
        <v>100</v>
      </c>
      <c r="J16" s="304"/>
    </row>
    <row r="17" spans="1:17" s="456" customFormat="1" x14ac:dyDescent="0.25">
      <c r="A17" s="307">
        <v>2021</v>
      </c>
      <c r="B17" s="307"/>
      <c r="C17" s="68">
        <f>'Tav5'!C17/'Tav5'!$I17*100</f>
        <v>56.358598938063345</v>
      </c>
      <c r="D17" s="68">
        <f>'Tav5'!D17/'Tav5'!$I17*100</f>
        <v>0</v>
      </c>
      <c r="E17" s="68">
        <f>'Tav5'!E17/'Tav5'!$I17*100</f>
        <v>39.592225003255251</v>
      </c>
      <c r="F17" s="68">
        <f>'Tav5'!F17/'Tav5'!$I17*100</f>
        <v>0</v>
      </c>
      <c r="G17" s="68">
        <f>'Tav5'!G17/'Tav5'!$I17*100</f>
        <v>4.0491760586814047</v>
      </c>
      <c r="H17" s="68">
        <f>'Tav5'!H17/'Tav5'!$I17*100</f>
        <v>0</v>
      </c>
      <c r="I17" s="68">
        <f>'Tav5'!I17/'Tav5'!$I17*100</f>
        <v>100</v>
      </c>
      <c r="J17" s="304"/>
      <c r="K17"/>
      <c r="L17"/>
      <c r="M17"/>
      <c r="N17"/>
      <c r="O17"/>
      <c r="P17"/>
      <c r="Q17"/>
    </row>
    <row r="18" spans="1:17" s="456" customFormat="1" x14ac:dyDescent="0.25">
      <c r="A18" s="307">
        <v>2022</v>
      </c>
      <c r="B18" s="307"/>
      <c r="C18" s="68">
        <f>'Tav5'!C18/'Tav5'!$I18*100</f>
        <v>58.898049388327678</v>
      </c>
      <c r="D18" s="68">
        <f>'Tav5'!D18/'Tav5'!$I18*100</f>
        <v>0</v>
      </c>
      <c r="E18" s="68">
        <f>'Tav5'!E18/'Tav5'!$I18*100</f>
        <v>33.44801373029992</v>
      </c>
      <c r="F18" s="68">
        <f>'Tav5'!F18/'Tav5'!$I18*100</f>
        <v>0</v>
      </c>
      <c r="G18" s="68">
        <f>'Tav5'!G18/'Tav5'!$I18*100</f>
        <v>7.6539368813724025</v>
      </c>
      <c r="H18" s="68">
        <f>'Tav5'!H18/'Tav5'!$I18*100</f>
        <v>0</v>
      </c>
      <c r="I18" s="68">
        <f>'Tav5'!I18/'Tav5'!$I18*100</f>
        <v>100</v>
      </c>
      <c r="J18" s="304"/>
      <c r="K18"/>
      <c r="L18"/>
      <c r="M18"/>
      <c r="N18"/>
      <c r="O18"/>
      <c r="P18"/>
      <c r="Q18"/>
    </row>
    <row r="19" spans="1:17" ht="7.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7" s="456" customFormat="1" ht="7.5" customHeight="1" x14ac:dyDescent="0.25">
      <c r="A20" s="326"/>
      <c r="B20" s="326"/>
      <c r="C20" s="326"/>
      <c r="D20" s="326"/>
      <c r="E20" s="326"/>
      <c r="F20" s="326"/>
      <c r="G20" s="326"/>
      <c r="H20" s="326"/>
      <c r="I20" s="326"/>
    </row>
    <row r="21" spans="1:17" x14ac:dyDescent="0.25">
      <c r="A21" s="50" t="s">
        <v>531</v>
      </c>
      <c r="I21" s="3"/>
    </row>
    <row r="22" spans="1:17" ht="36.75" customHeight="1" x14ac:dyDescent="0.25">
      <c r="A22" s="685" t="s">
        <v>499</v>
      </c>
      <c r="B22" s="685"/>
      <c r="C22" s="685"/>
      <c r="D22" s="685"/>
      <c r="E22" s="685"/>
      <c r="F22" s="685"/>
      <c r="G22" s="685"/>
      <c r="H22" s="685"/>
      <c r="I22" s="685"/>
    </row>
  </sheetData>
  <mergeCells count="8">
    <mergeCell ref="A22:I22"/>
    <mergeCell ref="A4:A7"/>
    <mergeCell ref="C4:I4"/>
    <mergeCell ref="C5:G5"/>
    <mergeCell ref="C6:C7"/>
    <mergeCell ref="E6:E7"/>
    <mergeCell ref="G6:G7"/>
    <mergeCell ref="I5:I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B7" sqref="B7"/>
    </sheetView>
  </sheetViews>
  <sheetFormatPr defaultRowHeight="15" x14ac:dyDescent="0.25"/>
  <cols>
    <col min="1" max="1" width="26.85546875" customWidth="1"/>
    <col min="9" max="9" width="9.140625" style="304"/>
  </cols>
  <sheetData>
    <row r="1" spans="1:24" x14ac:dyDescent="0.25">
      <c r="A1" s="456" t="s">
        <v>486</v>
      </c>
    </row>
    <row r="2" spans="1:24" x14ac:dyDescent="0.25">
      <c r="A2" s="319" t="s">
        <v>498</v>
      </c>
    </row>
    <row r="3" spans="1:24" x14ac:dyDescent="0.25">
      <c r="A3" s="325"/>
      <c r="B3" s="325"/>
      <c r="C3" s="325"/>
      <c r="D3" s="325"/>
      <c r="E3" s="325"/>
      <c r="F3" s="325"/>
      <c r="G3" s="325"/>
      <c r="H3" s="325"/>
      <c r="I3" s="308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</row>
    <row r="4" spans="1:24" x14ac:dyDescent="0.25">
      <c r="A4" s="719" t="s">
        <v>42</v>
      </c>
      <c r="B4" s="764" t="s">
        <v>658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6"/>
      <c r="W4" s="769" t="s">
        <v>0</v>
      </c>
    </row>
    <row r="5" spans="1:24" x14ac:dyDescent="0.25">
      <c r="A5" s="713"/>
      <c r="B5" s="632" t="s">
        <v>453</v>
      </c>
      <c r="C5" s="632" t="s">
        <v>448</v>
      </c>
      <c r="D5" s="632" t="s">
        <v>436</v>
      </c>
      <c r="E5" s="632" t="s">
        <v>439</v>
      </c>
      <c r="F5" s="632" t="s">
        <v>437</v>
      </c>
      <c r="G5" s="632" t="s">
        <v>454</v>
      </c>
      <c r="H5" s="632" t="s">
        <v>450</v>
      </c>
      <c r="I5" s="668" t="s">
        <v>451</v>
      </c>
      <c r="J5" s="632" t="s">
        <v>438</v>
      </c>
      <c r="K5" s="632" t="s">
        <v>455</v>
      </c>
      <c r="L5" s="632" t="s">
        <v>456</v>
      </c>
      <c r="M5" s="632" t="s">
        <v>444</v>
      </c>
      <c r="N5" s="632" t="s">
        <v>449</v>
      </c>
      <c r="O5" s="632" t="s">
        <v>440</v>
      </c>
      <c r="P5" s="632" t="s">
        <v>443</v>
      </c>
      <c r="Q5" s="632" t="s">
        <v>452</v>
      </c>
      <c r="R5" s="632" t="s">
        <v>441</v>
      </c>
      <c r="S5" s="632" t="s">
        <v>447</v>
      </c>
      <c r="T5" s="632" t="s">
        <v>445</v>
      </c>
      <c r="U5" s="632" t="s">
        <v>442</v>
      </c>
      <c r="V5" s="632" t="s">
        <v>446</v>
      </c>
      <c r="W5" s="770"/>
    </row>
    <row r="6" spans="1:24" ht="6" customHeight="1" x14ac:dyDescent="0.25">
      <c r="A6" s="630"/>
    </row>
    <row r="7" spans="1:24" x14ac:dyDescent="0.25">
      <c r="A7" s="304" t="s">
        <v>147</v>
      </c>
      <c r="B7" s="788">
        <v>10248</v>
      </c>
      <c r="C7" s="788">
        <v>171</v>
      </c>
      <c r="D7" s="788">
        <v>2</v>
      </c>
      <c r="E7" s="788">
        <v>0</v>
      </c>
      <c r="F7" s="788">
        <v>0</v>
      </c>
      <c r="G7" s="788">
        <v>104</v>
      </c>
      <c r="H7" s="788">
        <v>66</v>
      </c>
      <c r="I7" s="789">
        <v>7</v>
      </c>
      <c r="J7" s="788">
        <v>0</v>
      </c>
      <c r="K7" s="788">
        <v>2</v>
      </c>
      <c r="L7" s="788">
        <v>35</v>
      </c>
      <c r="M7" s="788">
        <v>0</v>
      </c>
      <c r="N7" s="788">
        <v>10</v>
      </c>
      <c r="O7" s="788">
        <v>0</v>
      </c>
      <c r="P7" s="788">
        <v>2</v>
      </c>
      <c r="Q7" s="788">
        <v>144</v>
      </c>
      <c r="R7" s="788">
        <v>0</v>
      </c>
      <c r="S7" s="788">
        <v>0</v>
      </c>
      <c r="T7" s="788">
        <v>0</v>
      </c>
      <c r="U7" s="788">
        <v>0</v>
      </c>
      <c r="V7" s="788">
        <v>0</v>
      </c>
      <c r="W7" s="773">
        <f>SUM(B7:V7)</f>
        <v>10791</v>
      </c>
      <c r="X7" s="85"/>
    </row>
    <row r="8" spans="1:24" x14ac:dyDescent="0.25">
      <c r="A8" s="304" t="s">
        <v>146</v>
      </c>
      <c r="B8" s="774">
        <v>0</v>
      </c>
      <c r="C8" s="774">
        <v>11</v>
      </c>
      <c r="D8" s="774">
        <v>2</v>
      </c>
      <c r="E8" s="774">
        <v>0</v>
      </c>
      <c r="F8" s="774">
        <v>0</v>
      </c>
      <c r="G8" s="774">
        <v>0</v>
      </c>
      <c r="H8" s="774">
        <v>1</v>
      </c>
      <c r="I8" s="790">
        <v>8</v>
      </c>
      <c r="J8" s="774">
        <v>0</v>
      </c>
      <c r="K8" s="774">
        <v>0</v>
      </c>
      <c r="L8" s="774">
        <v>106</v>
      </c>
      <c r="M8" s="774">
        <v>0</v>
      </c>
      <c r="N8" s="774">
        <v>4</v>
      </c>
      <c r="O8" s="774">
        <v>0</v>
      </c>
      <c r="P8" s="774">
        <v>0</v>
      </c>
      <c r="Q8" s="774">
        <v>0</v>
      </c>
      <c r="R8" s="774">
        <v>1</v>
      </c>
      <c r="S8" s="774">
        <v>0</v>
      </c>
      <c r="T8" s="788">
        <v>0</v>
      </c>
      <c r="U8" s="788">
        <v>0</v>
      </c>
      <c r="V8" s="788">
        <v>0</v>
      </c>
      <c r="W8" s="773">
        <f t="shared" ref="W8:W35" si="0">SUM(B8:V8)</f>
        <v>133</v>
      </c>
      <c r="X8" s="85"/>
    </row>
    <row r="9" spans="1:24" x14ac:dyDescent="0.25">
      <c r="A9" s="304" t="s">
        <v>5</v>
      </c>
      <c r="B9" s="774">
        <v>2860</v>
      </c>
      <c r="C9" s="774">
        <v>0</v>
      </c>
      <c r="D9" s="774">
        <v>0</v>
      </c>
      <c r="E9" s="774">
        <v>0</v>
      </c>
      <c r="F9" s="774">
        <v>0</v>
      </c>
      <c r="G9" s="774">
        <v>4</v>
      </c>
      <c r="H9" s="774">
        <v>0</v>
      </c>
      <c r="I9" s="790">
        <v>0</v>
      </c>
      <c r="J9" s="774">
        <v>0</v>
      </c>
      <c r="K9" s="774">
        <v>1711</v>
      </c>
      <c r="L9" s="774">
        <v>1</v>
      </c>
      <c r="M9" s="774">
        <v>0</v>
      </c>
      <c r="N9" s="774">
        <v>0</v>
      </c>
      <c r="O9" s="774">
        <v>0</v>
      </c>
      <c r="P9" s="774">
        <v>7</v>
      </c>
      <c r="Q9" s="774">
        <v>1</v>
      </c>
      <c r="R9" s="774">
        <v>0</v>
      </c>
      <c r="S9" s="774">
        <v>0</v>
      </c>
      <c r="T9" s="788">
        <v>0</v>
      </c>
      <c r="U9" s="788">
        <v>0</v>
      </c>
      <c r="V9" s="788">
        <v>0</v>
      </c>
      <c r="W9" s="773">
        <f t="shared" si="0"/>
        <v>4584</v>
      </c>
      <c r="X9" s="85"/>
    </row>
    <row r="10" spans="1:24" x14ac:dyDescent="0.25">
      <c r="A10" s="304" t="s">
        <v>6</v>
      </c>
      <c r="B10" s="774">
        <v>56992</v>
      </c>
      <c r="C10" s="774">
        <v>252</v>
      </c>
      <c r="D10" s="774">
        <v>11</v>
      </c>
      <c r="E10" s="774">
        <v>7</v>
      </c>
      <c r="F10" s="774">
        <v>13</v>
      </c>
      <c r="G10" s="774">
        <v>72</v>
      </c>
      <c r="H10" s="774">
        <v>24</v>
      </c>
      <c r="I10" s="790">
        <v>25</v>
      </c>
      <c r="J10" s="774">
        <v>0</v>
      </c>
      <c r="K10" s="774">
        <v>2</v>
      </c>
      <c r="L10" s="774">
        <v>10</v>
      </c>
      <c r="M10" s="774">
        <v>1</v>
      </c>
      <c r="N10" s="774">
        <v>34</v>
      </c>
      <c r="O10" s="774">
        <v>0</v>
      </c>
      <c r="P10" s="774">
        <v>0</v>
      </c>
      <c r="Q10" s="774">
        <v>67</v>
      </c>
      <c r="R10" s="774">
        <v>0</v>
      </c>
      <c r="S10" s="774">
        <v>5</v>
      </c>
      <c r="T10" s="788">
        <v>0</v>
      </c>
      <c r="U10" s="788">
        <v>0</v>
      </c>
      <c r="V10" s="788">
        <v>0</v>
      </c>
      <c r="W10" s="773">
        <f t="shared" si="0"/>
        <v>57515</v>
      </c>
      <c r="X10" s="85"/>
    </row>
    <row r="11" spans="1:24" x14ac:dyDescent="0.25">
      <c r="A11" s="304" t="s">
        <v>83</v>
      </c>
      <c r="B11" s="774">
        <v>632</v>
      </c>
      <c r="C11" s="774">
        <v>1</v>
      </c>
      <c r="D11" s="774">
        <v>10</v>
      </c>
      <c r="E11" s="774">
        <v>0</v>
      </c>
      <c r="F11" s="774">
        <v>0</v>
      </c>
      <c r="G11" s="774">
        <v>107</v>
      </c>
      <c r="H11" s="774">
        <v>0</v>
      </c>
      <c r="I11" s="790">
        <v>0</v>
      </c>
      <c r="J11" s="774">
        <v>0</v>
      </c>
      <c r="K11" s="774">
        <v>1</v>
      </c>
      <c r="L11" s="774">
        <v>3</v>
      </c>
      <c r="M11" s="774">
        <v>0</v>
      </c>
      <c r="N11" s="774">
        <v>0</v>
      </c>
      <c r="O11" s="774">
        <v>1</v>
      </c>
      <c r="P11" s="774">
        <v>0</v>
      </c>
      <c r="Q11" s="774">
        <v>1</v>
      </c>
      <c r="R11" s="774">
        <v>1</v>
      </c>
      <c r="S11" s="774">
        <v>1</v>
      </c>
      <c r="T11" s="788">
        <v>0</v>
      </c>
      <c r="U11" s="788">
        <v>0</v>
      </c>
      <c r="V11" s="788">
        <v>0</v>
      </c>
      <c r="W11" s="773">
        <f t="shared" si="0"/>
        <v>758</v>
      </c>
      <c r="X11" s="85"/>
    </row>
    <row r="12" spans="1:24" x14ac:dyDescent="0.25">
      <c r="A12" s="304" t="s">
        <v>108</v>
      </c>
      <c r="B12" s="774">
        <v>230</v>
      </c>
      <c r="C12" s="774">
        <v>1</v>
      </c>
      <c r="D12" s="774">
        <v>1</v>
      </c>
      <c r="E12" s="774">
        <v>0</v>
      </c>
      <c r="F12" s="774">
        <v>0</v>
      </c>
      <c r="G12" s="774">
        <v>91</v>
      </c>
      <c r="H12" s="774">
        <v>0</v>
      </c>
      <c r="I12" s="790">
        <v>0</v>
      </c>
      <c r="J12" s="774">
        <v>0</v>
      </c>
      <c r="K12" s="774">
        <v>0</v>
      </c>
      <c r="L12" s="774">
        <v>1</v>
      </c>
      <c r="M12" s="774">
        <v>0</v>
      </c>
      <c r="N12" s="774">
        <v>0</v>
      </c>
      <c r="O12" s="774">
        <v>0</v>
      </c>
      <c r="P12" s="774">
        <v>0</v>
      </c>
      <c r="Q12" s="774">
        <v>0</v>
      </c>
      <c r="R12" s="774">
        <v>1</v>
      </c>
      <c r="S12" s="774">
        <v>0</v>
      </c>
      <c r="T12" s="788">
        <v>0</v>
      </c>
      <c r="U12" s="788">
        <v>0</v>
      </c>
      <c r="V12" s="788">
        <v>0</v>
      </c>
      <c r="W12" s="773">
        <f t="shared" si="0"/>
        <v>325</v>
      </c>
      <c r="X12" s="85"/>
    </row>
    <row r="13" spans="1:24" x14ac:dyDescent="0.25">
      <c r="A13" s="304" t="s">
        <v>4</v>
      </c>
      <c r="B13" s="774">
        <v>402</v>
      </c>
      <c r="C13" s="774">
        <v>0</v>
      </c>
      <c r="D13" s="774">
        <v>9</v>
      </c>
      <c r="E13" s="774">
        <v>0</v>
      </c>
      <c r="F13" s="774">
        <v>0</v>
      </c>
      <c r="G13" s="774">
        <v>16</v>
      </c>
      <c r="H13" s="774">
        <v>0</v>
      </c>
      <c r="I13" s="790">
        <v>0</v>
      </c>
      <c r="J13" s="774">
        <v>0</v>
      </c>
      <c r="K13" s="774">
        <v>1</v>
      </c>
      <c r="L13" s="774">
        <v>2</v>
      </c>
      <c r="M13" s="774">
        <v>0</v>
      </c>
      <c r="N13" s="774">
        <v>0</v>
      </c>
      <c r="O13" s="774">
        <v>1</v>
      </c>
      <c r="P13" s="774">
        <v>0</v>
      </c>
      <c r="Q13" s="774">
        <v>1</v>
      </c>
      <c r="R13" s="774">
        <v>0</v>
      </c>
      <c r="S13" s="774">
        <v>1</v>
      </c>
      <c r="T13" s="788">
        <v>0</v>
      </c>
      <c r="U13" s="788">
        <v>0</v>
      </c>
      <c r="V13" s="788">
        <v>0</v>
      </c>
      <c r="W13" s="773">
        <f t="shared" si="0"/>
        <v>433</v>
      </c>
      <c r="X13" s="85"/>
    </row>
    <row r="14" spans="1:24" x14ac:dyDescent="0.25">
      <c r="A14" s="304" t="s">
        <v>7</v>
      </c>
      <c r="B14" s="774">
        <v>6033</v>
      </c>
      <c r="C14" s="774">
        <v>418</v>
      </c>
      <c r="D14" s="774">
        <v>13</v>
      </c>
      <c r="E14" s="774">
        <v>1</v>
      </c>
      <c r="F14" s="774">
        <v>582</v>
      </c>
      <c r="G14" s="774">
        <v>138</v>
      </c>
      <c r="H14" s="774">
        <v>37</v>
      </c>
      <c r="I14" s="790">
        <v>77</v>
      </c>
      <c r="J14" s="774">
        <v>0</v>
      </c>
      <c r="K14" s="774">
        <v>0</v>
      </c>
      <c r="L14" s="774">
        <v>24</v>
      </c>
      <c r="M14" s="774">
        <v>0</v>
      </c>
      <c r="N14" s="774">
        <v>49</v>
      </c>
      <c r="O14" s="774">
        <v>6</v>
      </c>
      <c r="P14" s="774">
        <v>0</v>
      </c>
      <c r="Q14" s="774">
        <v>15</v>
      </c>
      <c r="R14" s="774">
        <v>3</v>
      </c>
      <c r="S14" s="774">
        <v>1</v>
      </c>
      <c r="T14" s="788">
        <v>0</v>
      </c>
      <c r="U14" s="788">
        <v>0</v>
      </c>
      <c r="V14" s="788">
        <v>0</v>
      </c>
      <c r="W14" s="773">
        <f t="shared" si="0"/>
        <v>7397</v>
      </c>
      <c r="X14" s="85"/>
    </row>
    <row r="15" spans="1:24" x14ac:dyDescent="0.25">
      <c r="A15" s="304" t="s">
        <v>145</v>
      </c>
      <c r="B15" s="774">
        <v>1555</v>
      </c>
      <c r="C15" s="774">
        <v>105</v>
      </c>
      <c r="D15" s="774">
        <v>1</v>
      </c>
      <c r="E15" s="774">
        <v>2</v>
      </c>
      <c r="F15" s="774">
        <v>6</v>
      </c>
      <c r="G15" s="774">
        <v>2</v>
      </c>
      <c r="H15" s="774">
        <v>25</v>
      </c>
      <c r="I15" s="790">
        <v>6</v>
      </c>
      <c r="J15" s="774">
        <v>0</v>
      </c>
      <c r="K15" s="774">
        <v>0</v>
      </c>
      <c r="L15" s="774">
        <v>0</v>
      </c>
      <c r="M15" s="774">
        <v>0</v>
      </c>
      <c r="N15" s="774">
        <v>18</v>
      </c>
      <c r="O15" s="774">
        <v>4</v>
      </c>
      <c r="P15" s="774">
        <v>0</v>
      </c>
      <c r="Q15" s="774">
        <v>21</v>
      </c>
      <c r="R15" s="774">
        <v>0</v>
      </c>
      <c r="S15" s="774">
        <v>0</v>
      </c>
      <c r="T15" s="774">
        <v>0</v>
      </c>
      <c r="U15" s="774">
        <v>0</v>
      </c>
      <c r="V15" s="774">
        <v>0</v>
      </c>
      <c r="W15" s="773">
        <f t="shared" si="0"/>
        <v>1745</v>
      </c>
      <c r="X15" s="85"/>
    </row>
    <row r="16" spans="1:24" x14ac:dyDescent="0.25">
      <c r="A16" s="304" t="s">
        <v>8</v>
      </c>
      <c r="B16" s="774">
        <v>10037</v>
      </c>
      <c r="C16" s="774">
        <v>172</v>
      </c>
      <c r="D16" s="774">
        <v>0</v>
      </c>
      <c r="E16" s="774">
        <v>6</v>
      </c>
      <c r="F16" s="774">
        <v>21</v>
      </c>
      <c r="G16" s="774">
        <v>13</v>
      </c>
      <c r="H16" s="774">
        <v>11</v>
      </c>
      <c r="I16" s="790">
        <v>30</v>
      </c>
      <c r="J16" s="774">
        <v>0</v>
      </c>
      <c r="K16" s="774">
        <v>11</v>
      </c>
      <c r="L16" s="774">
        <v>2</v>
      </c>
      <c r="M16" s="774">
        <v>0</v>
      </c>
      <c r="N16" s="774">
        <v>9</v>
      </c>
      <c r="O16" s="774">
        <v>0</v>
      </c>
      <c r="P16" s="774">
        <v>0</v>
      </c>
      <c r="Q16" s="774">
        <v>13</v>
      </c>
      <c r="R16" s="774">
        <v>0</v>
      </c>
      <c r="S16" s="774">
        <v>2</v>
      </c>
      <c r="T16" s="774">
        <v>0</v>
      </c>
      <c r="U16" s="774">
        <v>0</v>
      </c>
      <c r="V16" s="774">
        <v>0</v>
      </c>
      <c r="W16" s="773">
        <f t="shared" si="0"/>
        <v>10327</v>
      </c>
      <c r="X16" s="85"/>
    </row>
    <row r="17" spans="1:25" x14ac:dyDescent="0.25">
      <c r="A17" s="304" t="s">
        <v>9</v>
      </c>
      <c r="B17" s="774">
        <v>9284</v>
      </c>
      <c r="C17" s="774">
        <v>580</v>
      </c>
      <c r="D17" s="774">
        <v>1</v>
      </c>
      <c r="E17" s="774">
        <v>322</v>
      </c>
      <c r="F17" s="774">
        <v>0</v>
      </c>
      <c r="G17" s="774">
        <v>881</v>
      </c>
      <c r="H17" s="774">
        <v>149</v>
      </c>
      <c r="I17" s="790">
        <v>18</v>
      </c>
      <c r="J17" s="774">
        <v>0</v>
      </c>
      <c r="K17" s="774">
        <v>1</v>
      </c>
      <c r="L17" s="774">
        <v>158</v>
      </c>
      <c r="M17" s="774">
        <v>0</v>
      </c>
      <c r="N17" s="774">
        <v>12</v>
      </c>
      <c r="O17" s="774">
        <v>0</v>
      </c>
      <c r="P17" s="774">
        <v>6</v>
      </c>
      <c r="Q17" s="774">
        <v>39</v>
      </c>
      <c r="R17" s="774">
        <v>0</v>
      </c>
      <c r="S17" s="774">
        <v>1</v>
      </c>
      <c r="T17" s="774">
        <v>1</v>
      </c>
      <c r="U17" s="774">
        <v>0</v>
      </c>
      <c r="V17" s="774">
        <v>0</v>
      </c>
      <c r="W17" s="773">
        <f t="shared" si="0"/>
        <v>11453</v>
      </c>
      <c r="X17" s="85"/>
    </row>
    <row r="18" spans="1:25" x14ac:dyDescent="0.25">
      <c r="A18" s="304" t="s">
        <v>10</v>
      </c>
      <c r="B18" s="774">
        <v>2016</v>
      </c>
      <c r="C18" s="774">
        <v>265</v>
      </c>
      <c r="D18" s="774">
        <v>0</v>
      </c>
      <c r="E18" s="774">
        <v>44</v>
      </c>
      <c r="F18" s="774">
        <v>13</v>
      </c>
      <c r="G18" s="774">
        <v>1</v>
      </c>
      <c r="H18" s="774">
        <v>230</v>
      </c>
      <c r="I18" s="790">
        <v>37</v>
      </c>
      <c r="J18" s="774">
        <v>0</v>
      </c>
      <c r="K18" s="774">
        <v>0</v>
      </c>
      <c r="L18" s="774">
        <v>0</v>
      </c>
      <c r="M18" s="774">
        <v>0</v>
      </c>
      <c r="N18" s="774">
        <v>7</v>
      </c>
      <c r="O18" s="774">
        <v>0</v>
      </c>
      <c r="P18" s="774">
        <v>0</v>
      </c>
      <c r="Q18" s="774">
        <v>13</v>
      </c>
      <c r="R18" s="774">
        <v>0</v>
      </c>
      <c r="S18" s="774">
        <v>1</v>
      </c>
      <c r="T18" s="774">
        <v>0</v>
      </c>
      <c r="U18" s="774">
        <v>0</v>
      </c>
      <c r="V18" s="774">
        <v>0</v>
      </c>
      <c r="W18" s="773">
        <f t="shared" si="0"/>
        <v>2627</v>
      </c>
      <c r="X18" s="85"/>
    </row>
    <row r="19" spans="1:25" x14ac:dyDescent="0.25">
      <c r="A19" s="304" t="s">
        <v>11</v>
      </c>
      <c r="B19" s="774">
        <v>2906</v>
      </c>
      <c r="C19" s="774">
        <v>128</v>
      </c>
      <c r="D19" s="774">
        <v>17</v>
      </c>
      <c r="E19" s="774">
        <v>44</v>
      </c>
      <c r="F19" s="774">
        <v>23</v>
      </c>
      <c r="G19" s="774">
        <v>145</v>
      </c>
      <c r="H19" s="774">
        <v>48</v>
      </c>
      <c r="I19" s="790">
        <v>10</v>
      </c>
      <c r="J19" s="774">
        <v>0</v>
      </c>
      <c r="K19" s="774">
        <v>0</v>
      </c>
      <c r="L19" s="774">
        <v>0</v>
      </c>
      <c r="M19" s="774">
        <v>0</v>
      </c>
      <c r="N19" s="774">
        <v>4</v>
      </c>
      <c r="O19" s="774">
        <v>0</v>
      </c>
      <c r="P19" s="774">
        <v>3</v>
      </c>
      <c r="Q19" s="774">
        <v>19</v>
      </c>
      <c r="R19" s="774">
        <v>0</v>
      </c>
      <c r="S19" s="774">
        <v>0</v>
      </c>
      <c r="T19" s="774">
        <v>0</v>
      </c>
      <c r="U19" s="774">
        <v>0</v>
      </c>
      <c r="V19" s="774">
        <v>0</v>
      </c>
      <c r="W19" s="773">
        <f t="shared" si="0"/>
        <v>3347</v>
      </c>
      <c r="X19" s="85"/>
    </row>
    <row r="20" spans="1:25" x14ac:dyDescent="0.25">
      <c r="A20" s="304" t="s">
        <v>12</v>
      </c>
      <c r="B20" s="774">
        <v>19548</v>
      </c>
      <c r="C20" s="774">
        <v>2871</v>
      </c>
      <c r="D20" s="774">
        <v>7</v>
      </c>
      <c r="E20" s="774">
        <v>64</v>
      </c>
      <c r="F20" s="774">
        <v>392</v>
      </c>
      <c r="G20" s="774">
        <v>229</v>
      </c>
      <c r="H20" s="774">
        <v>873</v>
      </c>
      <c r="I20" s="790">
        <v>993</v>
      </c>
      <c r="J20" s="774">
        <v>0</v>
      </c>
      <c r="K20" s="774">
        <v>0</v>
      </c>
      <c r="L20" s="774">
        <v>19</v>
      </c>
      <c r="M20" s="774">
        <v>0</v>
      </c>
      <c r="N20" s="774">
        <v>291</v>
      </c>
      <c r="O20" s="774">
        <v>2</v>
      </c>
      <c r="P20" s="774">
        <v>5</v>
      </c>
      <c r="Q20" s="774">
        <v>73</v>
      </c>
      <c r="R20" s="774">
        <v>15</v>
      </c>
      <c r="S20" s="774">
        <v>0</v>
      </c>
      <c r="T20" s="774">
        <v>1</v>
      </c>
      <c r="U20" s="774">
        <v>0</v>
      </c>
      <c r="V20" s="774">
        <v>0</v>
      </c>
      <c r="W20" s="773">
        <f t="shared" si="0"/>
        <v>25383</v>
      </c>
      <c r="X20" s="85"/>
    </row>
    <row r="21" spans="1:25" x14ac:dyDescent="0.25">
      <c r="A21" s="304" t="s">
        <v>13</v>
      </c>
      <c r="B21" s="774">
        <v>5086</v>
      </c>
      <c r="C21" s="774">
        <v>46</v>
      </c>
      <c r="D21" s="774">
        <v>0</v>
      </c>
      <c r="E21" s="774">
        <v>1</v>
      </c>
      <c r="F21" s="774">
        <v>3</v>
      </c>
      <c r="G21" s="774">
        <v>2</v>
      </c>
      <c r="H21" s="774">
        <v>4</v>
      </c>
      <c r="I21" s="790">
        <v>3</v>
      </c>
      <c r="J21" s="774">
        <v>0</v>
      </c>
      <c r="K21" s="774">
        <v>0</v>
      </c>
      <c r="L21" s="774">
        <v>27</v>
      </c>
      <c r="M21" s="774">
        <v>0</v>
      </c>
      <c r="N21" s="774">
        <v>0</v>
      </c>
      <c r="O21" s="774">
        <v>0</v>
      </c>
      <c r="P21" s="774">
        <v>0</v>
      </c>
      <c r="Q21" s="774">
        <v>8</v>
      </c>
      <c r="R21" s="774">
        <v>0</v>
      </c>
      <c r="S21" s="774">
        <v>0</v>
      </c>
      <c r="T21" s="774">
        <v>0</v>
      </c>
      <c r="U21" s="774">
        <v>0</v>
      </c>
      <c r="V21" s="774">
        <v>0</v>
      </c>
      <c r="W21" s="773">
        <f t="shared" si="0"/>
        <v>5180</v>
      </c>
      <c r="X21" s="85"/>
    </row>
    <row r="22" spans="1:25" x14ac:dyDescent="0.25">
      <c r="A22" s="304" t="s">
        <v>14</v>
      </c>
      <c r="B22" s="774">
        <v>986</v>
      </c>
      <c r="C22" s="774">
        <v>36</v>
      </c>
      <c r="D22" s="774">
        <v>1</v>
      </c>
      <c r="E22" s="774">
        <v>0</v>
      </c>
      <c r="F22" s="774">
        <v>10</v>
      </c>
      <c r="G22" s="774">
        <v>0</v>
      </c>
      <c r="H22" s="774">
        <v>0</v>
      </c>
      <c r="I22" s="790">
        <v>21</v>
      </c>
      <c r="J22" s="774">
        <v>0</v>
      </c>
      <c r="K22" s="774">
        <v>0</v>
      </c>
      <c r="L22" s="774">
        <v>43</v>
      </c>
      <c r="M22" s="774">
        <v>0</v>
      </c>
      <c r="N22" s="774">
        <v>0</v>
      </c>
      <c r="O22" s="774">
        <v>0</v>
      </c>
      <c r="P22" s="774">
        <v>0</v>
      </c>
      <c r="Q22" s="774">
        <v>3</v>
      </c>
      <c r="R22" s="774">
        <v>0</v>
      </c>
      <c r="S22" s="774">
        <v>0</v>
      </c>
      <c r="T22" s="774">
        <v>0</v>
      </c>
      <c r="U22" s="774">
        <v>0</v>
      </c>
      <c r="V22" s="774">
        <v>0</v>
      </c>
      <c r="W22" s="773">
        <f t="shared" si="0"/>
        <v>1100</v>
      </c>
      <c r="X22" s="85"/>
    </row>
    <row r="23" spans="1:25" x14ac:dyDescent="0.25">
      <c r="A23" s="304" t="s">
        <v>15</v>
      </c>
      <c r="B23" s="774">
        <v>24281</v>
      </c>
      <c r="C23" s="774">
        <v>3594</v>
      </c>
      <c r="D23" s="774">
        <v>24</v>
      </c>
      <c r="E23" s="774">
        <v>11</v>
      </c>
      <c r="F23" s="774">
        <v>728</v>
      </c>
      <c r="G23" s="774">
        <v>839</v>
      </c>
      <c r="H23" s="774">
        <v>450</v>
      </c>
      <c r="I23" s="790">
        <v>2409</v>
      </c>
      <c r="J23" s="774">
        <v>0</v>
      </c>
      <c r="K23" s="774">
        <v>5</v>
      </c>
      <c r="L23" s="774">
        <v>812</v>
      </c>
      <c r="M23" s="774">
        <v>0</v>
      </c>
      <c r="N23" s="774">
        <v>120</v>
      </c>
      <c r="O23" s="774">
        <v>3</v>
      </c>
      <c r="P23" s="774">
        <v>1</v>
      </c>
      <c r="Q23" s="774">
        <v>9</v>
      </c>
      <c r="R23" s="774">
        <v>0</v>
      </c>
      <c r="S23" s="774">
        <v>1</v>
      </c>
      <c r="T23" s="774">
        <v>0</v>
      </c>
      <c r="U23" s="774">
        <v>0</v>
      </c>
      <c r="V23" s="774">
        <v>1</v>
      </c>
      <c r="W23" s="773">
        <f t="shared" si="0"/>
        <v>33288</v>
      </c>
      <c r="X23" s="85"/>
    </row>
    <row r="24" spans="1:25" x14ac:dyDescent="0.25">
      <c r="A24" s="304" t="s">
        <v>16</v>
      </c>
      <c r="B24" s="774">
        <v>10712</v>
      </c>
      <c r="C24" s="774">
        <v>2251</v>
      </c>
      <c r="D24" s="774">
        <v>1594</v>
      </c>
      <c r="E24" s="774">
        <v>120</v>
      </c>
      <c r="F24" s="774">
        <v>273</v>
      </c>
      <c r="G24" s="774">
        <v>8</v>
      </c>
      <c r="H24" s="774">
        <v>70</v>
      </c>
      <c r="I24" s="790">
        <v>461</v>
      </c>
      <c r="J24" s="774">
        <v>3</v>
      </c>
      <c r="K24" s="774">
        <v>0</v>
      </c>
      <c r="L24" s="774">
        <v>622</v>
      </c>
      <c r="M24" s="774">
        <v>0</v>
      </c>
      <c r="N24" s="774">
        <v>37</v>
      </c>
      <c r="O24" s="774">
        <v>0</v>
      </c>
      <c r="P24" s="774">
        <v>0</v>
      </c>
      <c r="Q24" s="774">
        <v>21</v>
      </c>
      <c r="R24" s="774">
        <v>1</v>
      </c>
      <c r="S24" s="774">
        <v>0</v>
      </c>
      <c r="T24" s="774">
        <v>0</v>
      </c>
      <c r="U24" s="774">
        <v>0</v>
      </c>
      <c r="V24" s="774">
        <v>0</v>
      </c>
      <c r="W24" s="773">
        <f t="shared" si="0"/>
        <v>16173</v>
      </c>
      <c r="X24" s="85"/>
    </row>
    <row r="25" spans="1:25" x14ac:dyDescent="0.25">
      <c r="A25" s="304" t="s">
        <v>17</v>
      </c>
      <c r="B25" s="774">
        <v>556</v>
      </c>
      <c r="C25" s="774">
        <v>421</v>
      </c>
      <c r="D25" s="774">
        <v>62</v>
      </c>
      <c r="E25" s="774">
        <v>0</v>
      </c>
      <c r="F25" s="774">
        <v>107</v>
      </c>
      <c r="G25" s="774">
        <v>144</v>
      </c>
      <c r="H25" s="774">
        <v>6</v>
      </c>
      <c r="I25" s="790">
        <v>67</v>
      </c>
      <c r="J25" s="774">
        <v>0</v>
      </c>
      <c r="K25" s="774">
        <v>0</v>
      </c>
      <c r="L25" s="774">
        <v>30</v>
      </c>
      <c r="M25" s="774">
        <v>0</v>
      </c>
      <c r="N25" s="774">
        <v>1</v>
      </c>
      <c r="O25" s="774">
        <v>0</v>
      </c>
      <c r="P25" s="774">
        <v>1</v>
      </c>
      <c r="Q25" s="774">
        <v>5</v>
      </c>
      <c r="R25" s="774">
        <v>2</v>
      </c>
      <c r="S25" s="774">
        <v>0</v>
      </c>
      <c r="T25" s="774">
        <v>0</v>
      </c>
      <c r="U25" s="774">
        <v>0</v>
      </c>
      <c r="V25" s="774">
        <v>0</v>
      </c>
      <c r="W25" s="773">
        <f t="shared" si="0"/>
        <v>1402</v>
      </c>
      <c r="X25" s="85"/>
    </row>
    <row r="26" spans="1:25" x14ac:dyDescent="0.25">
      <c r="A26" s="304" t="s">
        <v>18</v>
      </c>
      <c r="B26" s="774">
        <v>6874</v>
      </c>
      <c r="C26" s="774">
        <v>1077</v>
      </c>
      <c r="D26" s="774">
        <v>93</v>
      </c>
      <c r="E26" s="774">
        <v>728</v>
      </c>
      <c r="F26" s="774">
        <v>203</v>
      </c>
      <c r="G26" s="774">
        <v>0</v>
      </c>
      <c r="H26" s="774">
        <v>237</v>
      </c>
      <c r="I26" s="790">
        <v>283</v>
      </c>
      <c r="J26" s="774">
        <v>0</v>
      </c>
      <c r="K26" s="774">
        <v>0</v>
      </c>
      <c r="L26" s="774">
        <v>511</v>
      </c>
      <c r="M26" s="774">
        <v>0</v>
      </c>
      <c r="N26" s="774">
        <v>13</v>
      </c>
      <c r="O26" s="774">
        <v>2</v>
      </c>
      <c r="P26" s="774">
        <v>0</v>
      </c>
      <c r="Q26" s="774">
        <v>42</v>
      </c>
      <c r="R26" s="774">
        <v>0</v>
      </c>
      <c r="S26" s="774">
        <v>0</v>
      </c>
      <c r="T26" s="774">
        <v>0</v>
      </c>
      <c r="U26" s="774">
        <v>0</v>
      </c>
      <c r="V26" s="774">
        <v>0</v>
      </c>
      <c r="W26" s="773">
        <f t="shared" si="0"/>
        <v>10063</v>
      </c>
      <c r="X26" s="85"/>
    </row>
    <row r="27" spans="1:25" x14ac:dyDescent="0.25">
      <c r="A27" s="304" t="s">
        <v>19</v>
      </c>
      <c r="B27" s="774">
        <v>12411</v>
      </c>
      <c r="C27" s="784">
        <v>1902</v>
      </c>
      <c r="D27" s="774">
        <v>500</v>
      </c>
      <c r="E27" s="774">
        <v>67</v>
      </c>
      <c r="F27" s="774">
        <v>260</v>
      </c>
      <c r="G27" s="774">
        <v>5</v>
      </c>
      <c r="H27" s="774">
        <v>73</v>
      </c>
      <c r="I27" s="790">
        <v>454</v>
      </c>
      <c r="J27" s="774">
        <v>0</v>
      </c>
      <c r="K27" s="774">
        <v>2</v>
      </c>
      <c r="L27" s="774">
        <v>474</v>
      </c>
      <c r="M27" s="774">
        <v>0</v>
      </c>
      <c r="N27" s="774">
        <v>38</v>
      </c>
      <c r="O27" s="774">
        <v>1</v>
      </c>
      <c r="P27" s="774">
        <v>7</v>
      </c>
      <c r="Q27" s="774">
        <v>14</v>
      </c>
      <c r="R27" s="774">
        <v>5</v>
      </c>
      <c r="S27" s="774">
        <v>0</v>
      </c>
      <c r="T27" s="774">
        <v>0</v>
      </c>
      <c r="U27" s="774">
        <v>1</v>
      </c>
      <c r="V27" s="774">
        <v>0</v>
      </c>
      <c r="W27" s="773">
        <f t="shared" si="0"/>
        <v>16214</v>
      </c>
      <c r="X27" s="85"/>
    </row>
    <row r="28" spans="1:25" x14ac:dyDescent="0.25">
      <c r="A28" s="304" t="s">
        <v>20</v>
      </c>
      <c r="B28" s="782">
        <v>3535</v>
      </c>
      <c r="C28" s="784">
        <v>1291</v>
      </c>
      <c r="D28" s="774">
        <v>2</v>
      </c>
      <c r="E28" s="774">
        <v>67</v>
      </c>
      <c r="F28" s="774">
        <v>114</v>
      </c>
      <c r="G28" s="774">
        <v>8</v>
      </c>
      <c r="H28" s="774">
        <v>110</v>
      </c>
      <c r="I28" s="790">
        <v>155</v>
      </c>
      <c r="J28" s="774">
        <v>0</v>
      </c>
      <c r="K28" s="774">
        <v>1</v>
      </c>
      <c r="L28" s="774">
        <v>57</v>
      </c>
      <c r="M28" s="774">
        <v>0</v>
      </c>
      <c r="N28" s="774">
        <v>56</v>
      </c>
      <c r="O28" s="774">
        <v>0</v>
      </c>
      <c r="P28" s="774">
        <v>0</v>
      </c>
      <c r="Q28" s="774">
        <v>22</v>
      </c>
      <c r="R28" s="774">
        <v>1</v>
      </c>
      <c r="S28" s="774">
        <v>0</v>
      </c>
      <c r="T28" s="774">
        <v>0</v>
      </c>
      <c r="U28" s="774">
        <v>0</v>
      </c>
      <c r="V28" s="774">
        <v>0</v>
      </c>
      <c r="W28" s="773">
        <f t="shared" si="0"/>
        <v>5419</v>
      </c>
      <c r="X28" s="85"/>
    </row>
    <row r="29" spans="1:25" s="456" customFormat="1" x14ac:dyDescent="0.25">
      <c r="A29" s="304"/>
      <c r="B29" s="782"/>
      <c r="C29" s="784"/>
      <c r="D29" s="774"/>
      <c r="E29" s="774"/>
      <c r="F29" s="774"/>
      <c r="G29" s="774"/>
      <c r="H29" s="774"/>
      <c r="I29" s="790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3"/>
      <c r="X29" s="304"/>
      <c r="Y29"/>
    </row>
    <row r="30" spans="1:25" s="288" customFormat="1" x14ac:dyDescent="0.25">
      <c r="A30" s="279" t="s">
        <v>21</v>
      </c>
      <c r="B30" s="791">
        <v>70100</v>
      </c>
      <c r="C30" s="791">
        <v>434</v>
      </c>
      <c r="D30" s="777">
        <v>15</v>
      </c>
      <c r="E30" s="777">
        <v>7</v>
      </c>
      <c r="F30" s="777">
        <v>13</v>
      </c>
      <c r="G30" s="777">
        <v>180</v>
      </c>
      <c r="H30" s="777">
        <v>91</v>
      </c>
      <c r="I30" s="792">
        <v>40</v>
      </c>
      <c r="J30" s="777">
        <v>0</v>
      </c>
      <c r="K30" s="777">
        <v>1715</v>
      </c>
      <c r="L30" s="777">
        <v>152</v>
      </c>
      <c r="M30" s="777">
        <v>1</v>
      </c>
      <c r="N30" s="777">
        <v>48</v>
      </c>
      <c r="O30" s="777">
        <v>0</v>
      </c>
      <c r="P30" s="777">
        <v>9</v>
      </c>
      <c r="Q30" s="777">
        <v>212</v>
      </c>
      <c r="R30" s="777">
        <v>1</v>
      </c>
      <c r="S30" s="777">
        <v>5</v>
      </c>
      <c r="T30" s="777">
        <v>0</v>
      </c>
      <c r="U30" s="777">
        <v>0</v>
      </c>
      <c r="V30" s="777">
        <v>0</v>
      </c>
      <c r="W30" s="101">
        <f t="shared" si="0"/>
        <v>73023</v>
      </c>
      <c r="X30" s="67"/>
      <c r="Y30"/>
    </row>
    <row r="31" spans="1:25" s="288" customFormat="1" x14ac:dyDescent="0.25">
      <c r="A31" s="279" t="s">
        <v>22</v>
      </c>
      <c r="B31" s="791">
        <v>18257</v>
      </c>
      <c r="C31" s="791">
        <v>696</v>
      </c>
      <c r="D31" s="777">
        <v>24</v>
      </c>
      <c r="E31" s="777">
        <v>9</v>
      </c>
      <c r="F31" s="777">
        <v>609</v>
      </c>
      <c r="G31" s="777">
        <v>260</v>
      </c>
      <c r="H31" s="777">
        <v>73</v>
      </c>
      <c r="I31" s="792">
        <v>113</v>
      </c>
      <c r="J31" s="777">
        <v>0</v>
      </c>
      <c r="K31" s="777">
        <v>12</v>
      </c>
      <c r="L31" s="777">
        <v>29</v>
      </c>
      <c r="M31" s="777">
        <v>0</v>
      </c>
      <c r="N31" s="777">
        <v>76</v>
      </c>
      <c r="O31" s="777">
        <v>11</v>
      </c>
      <c r="P31" s="777">
        <v>0</v>
      </c>
      <c r="Q31" s="777">
        <v>50</v>
      </c>
      <c r="R31" s="777">
        <v>4</v>
      </c>
      <c r="S31" s="777">
        <v>4</v>
      </c>
      <c r="T31" s="777">
        <v>0</v>
      </c>
      <c r="U31" s="777">
        <v>0</v>
      </c>
      <c r="V31" s="777">
        <v>0</v>
      </c>
      <c r="W31" s="101">
        <f t="shared" si="0"/>
        <v>20227</v>
      </c>
      <c r="X31" s="67"/>
      <c r="Y31"/>
    </row>
    <row r="32" spans="1:25" s="288" customFormat="1" x14ac:dyDescent="0.25">
      <c r="A32" s="279" t="s">
        <v>23</v>
      </c>
      <c r="B32" s="791">
        <v>33754</v>
      </c>
      <c r="C32" s="791">
        <v>3844</v>
      </c>
      <c r="D32" s="777">
        <v>25</v>
      </c>
      <c r="E32" s="777">
        <v>474</v>
      </c>
      <c r="F32" s="777">
        <v>428</v>
      </c>
      <c r="G32" s="777">
        <v>1256</v>
      </c>
      <c r="H32" s="777">
        <v>1300</v>
      </c>
      <c r="I32" s="792">
        <v>1058</v>
      </c>
      <c r="J32" s="777">
        <v>0</v>
      </c>
      <c r="K32" s="777">
        <v>1</v>
      </c>
      <c r="L32" s="777">
        <v>177</v>
      </c>
      <c r="M32" s="777">
        <v>0</v>
      </c>
      <c r="N32" s="777">
        <v>314</v>
      </c>
      <c r="O32" s="777">
        <v>2</v>
      </c>
      <c r="P32" s="777">
        <v>14</v>
      </c>
      <c r="Q32" s="777">
        <v>144</v>
      </c>
      <c r="R32" s="777">
        <v>15</v>
      </c>
      <c r="S32" s="777">
        <v>2</v>
      </c>
      <c r="T32" s="777">
        <v>2</v>
      </c>
      <c r="U32" s="777">
        <v>0</v>
      </c>
      <c r="V32" s="777">
        <v>0</v>
      </c>
      <c r="W32" s="101">
        <f t="shared" si="0"/>
        <v>42810</v>
      </c>
      <c r="X32" s="67"/>
      <c r="Y32"/>
    </row>
    <row r="33" spans="1:25" s="288" customFormat="1" x14ac:dyDescent="0.25">
      <c r="A33" s="279" t="s">
        <v>24</v>
      </c>
      <c r="B33" s="791">
        <v>48495</v>
      </c>
      <c r="C33" s="791">
        <v>7425</v>
      </c>
      <c r="D33" s="777">
        <v>1774</v>
      </c>
      <c r="E33" s="777">
        <v>860</v>
      </c>
      <c r="F33" s="777">
        <v>1324</v>
      </c>
      <c r="G33" s="777">
        <v>993</v>
      </c>
      <c r="H33" s="777">
        <v>767</v>
      </c>
      <c r="I33" s="792">
        <v>3244</v>
      </c>
      <c r="J33" s="777">
        <v>3</v>
      </c>
      <c r="K33" s="777">
        <v>5</v>
      </c>
      <c r="L33" s="777">
        <v>2045</v>
      </c>
      <c r="M33" s="777">
        <v>0</v>
      </c>
      <c r="N33" s="777">
        <v>171</v>
      </c>
      <c r="O33" s="777">
        <v>5</v>
      </c>
      <c r="P33" s="777">
        <v>2</v>
      </c>
      <c r="Q33" s="777">
        <v>88</v>
      </c>
      <c r="R33" s="777">
        <v>3</v>
      </c>
      <c r="S33" s="777">
        <v>1</v>
      </c>
      <c r="T33" s="777">
        <v>0</v>
      </c>
      <c r="U33" s="777">
        <v>0</v>
      </c>
      <c r="V33" s="777">
        <v>1</v>
      </c>
      <c r="W33" s="101">
        <f t="shared" si="0"/>
        <v>67206</v>
      </c>
      <c r="X33" s="67"/>
      <c r="Y33"/>
    </row>
    <row r="34" spans="1:25" s="288" customFormat="1" x14ac:dyDescent="0.25">
      <c r="A34" s="279" t="s">
        <v>25</v>
      </c>
      <c r="B34" s="791">
        <v>15946</v>
      </c>
      <c r="C34" s="791">
        <v>3193</v>
      </c>
      <c r="D34" s="777">
        <v>502</v>
      </c>
      <c r="E34" s="777">
        <v>134</v>
      </c>
      <c r="F34" s="777">
        <v>374</v>
      </c>
      <c r="G34" s="777">
        <v>13</v>
      </c>
      <c r="H34" s="777">
        <v>183</v>
      </c>
      <c r="I34" s="792">
        <v>609</v>
      </c>
      <c r="J34" s="777">
        <v>0</v>
      </c>
      <c r="K34" s="777">
        <v>3</v>
      </c>
      <c r="L34" s="777">
        <v>531</v>
      </c>
      <c r="M34" s="777">
        <v>0</v>
      </c>
      <c r="N34" s="777">
        <v>94</v>
      </c>
      <c r="O34" s="777">
        <v>1</v>
      </c>
      <c r="P34" s="777">
        <v>7</v>
      </c>
      <c r="Q34" s="777">
        <v>36</v>
      </c>
      <c r="R34" s="777">
        <v>6</v>
      </c>
      <c r="S34" s="777">
        <v>0</v>
      </c>
      <c r="T34" s="777">
        <v>0</v>
      </c>
      <c r="U34" s="777">
        <v>1</v>
      </c>
      <c r="V34" s="777">
        <v>0</v>
      </c>
      <c r="W34" s="101">
        <f t="shared" si="0"/>
        <v>21633</v>
      </c>
      <c r="X34" s="67"/>
      <c r="Y34"/>
    </row>
    <row r="35" spans="1:25" s="288" customFormat="1" x14ac:dyDescent="0.25">
      <c r="A35" s="279" t="s">
        <v>1</v>
      </c>
      <c r="B35" s="791">
        <v>186552</v>
      </c>
      <c r="C35" s="791">
        <v>15592</v>
      </c>
      <c r="D35" s="777">
        <v>2340</v>
      </c>
      <c r="E35" s="777">
        <v>1484</v>
      </c>
      <c r="F35" s="777">
        <v>2748</v>
      </c>
      <c r="G35" s="777">
        <v>2702</v>
      </c>
      <c r="H35" s="777">
        <v>2414</v>
      </c>
      <c r="I35" s="792">
        <v>5064</v>
      </c>
      <c r="J35" s="777">
        <v>3</v>
      </c>
      <c r="K35" s="777">
        <v>1736</v>
      </c>
      <c r="L35" s="777">
        <v>2934</v>
      </c>
      <c r="M35" s="777">
        <v>1</v>
      </c>
      <c r="N35" s="777">
        <v>703</v>
      </c>
      <c r="O35" s="777">
        <v>19</v>
      </c>
      <c r="P35" s="777">
        <v>32</v>
      </c>
      <c r="Q35" s="777">
        <v>530</v>
      </c>
      <c r="R35" s="777">
        <v>29</v>
      </c>
      <c r="S35" s="777">
        <v>12</v>
      </c>
      <c r="T35" s="777">
        <v>2</v>
      </c>
      <c r="U35" s="777">
        <v>1</v>
      </c>
      <c r="V35" s="777">
        <v>1</v>
      </c>
      <c r="W35" s="101">
        <f t="shared" si="0"/>
        <v>224899</v>
      </c>
      <c r="X35" s="67"/>
      <c r="Y35"/>
    </row>
    <row r="36" spans="1:25" s="288" customFormat="1" ht="6.75" customHeight="1" x14ac:dyDescent="0.25">
      <c r="A36" s="89"/>
      <c r="B36" s="89"/>
      <c r="C36" s="89"/>
      <c r="D36" s="89"/>
      <c r="E36" s="89"/>
      <c r="F36" s="89"/>
      <c r="G36" s="89"/>
      <c r="H36" s="89"/>
      <c r="I36" s="80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/>
      <c r="Y36"/>
    </row>
    <row r="37" spans="1:25" ht="6" customHeight="1" x14ac:dyDescent="0.25"/>
    <row r="38" spans="1:25" x14ac:dyDescent="0.25">
      <c r="A38" s="50" t="s">
        <v>534</v>
      </c>
    </row>
    <row r="39" spans="1:25" x14ac:dyDescent="0.25">
      <c r="A39" s="722" t="s">
        <v>655</v>
      </c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</row>
    <row r="40" spans="1:25" x14ac:dyDescent="0.25">
      <c r="A40" s="722"/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</row>
    <row r="41" spans="1:25" x14ac:dyDescent="0.25">
      <c r="A41" s="722" t="s">
        <v>656</v>
      </c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</row>
    <row r="42" spans="1:25" x14ac:dyDescent="0.25">
      <c r="A42" s="722"/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</row>
  </sheetData>
  <mergeCells count="5">
    <mergeCell ref="A4:A5"/>
    <mergeCell ref="B4:V4"/>
    <mergeCell ref="A39:Q40"/>
    <mergeCell ref="A41:Q42"/>
    <mergeCell ref="W4:W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/>
  </sheetViews>
  <sheetFormatPr defaultRowHeight="15" x14ac:dyDescent="0.25"/>
  <cols>
    <col min="1" max="1" width="26.85546875" customWidth="1"/>
    <col min="2" max="2" width="11" customWidth="1"/>
    <col min="9" max="9" width="9.140625" style="304"/>
  </cols>
  <sheetData>
    <row r="1" spans="1:24" x14ac:dyDescent="0.25">
      <c r="A1" s="456" t="s">
        <v>488</v>
      </c>
    </row>
    <row r="2" spans="1:24" x14ac:dyDescent="0.25">
      <c r="A2" s="319" t="s">
        <v>485</v>
      </c>
    </row>
    <row r="3" spans="1:24" s="456" customFormat="1" x14ac:dyDescent="0.25">
      <c r="A3" s="325"/>
      <c r="B3" s="325"/>
      <c r="C3" s="325"/>
      <c r="D3" s="325"/>
      <c r="E3" s="325"/>
      <c r="F3" s="325"/>
      <c r="G3" s="325"/>
      <c r="H3" s="325"/>
      <c r="I3" s="308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/>
    </row>
    <row r="4" spans="1:24" x14ac:dyDescent="0.25">
      <c r="A4" s="719" t="s">
        <v>42</v>
      </c>
      <c r="B4" s="764" t="s">
        <v>658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6"/>
      <c r="W4" s="769" t="s">
        <v>0</v>
      </c>
    </row>
    <row r="5" spans="1:24" x14ac:dyDescent="0.25">
      <c r="A5" s="713"/>
      <c r="B5" s="632" t="s">
        <v>453</v>
      </c>
      <c r="C5" s="632" t="s">
        <v>448</v>
      </c>
      <c r="D5" s="632" t="s">
        <v>436</v>
      </c>
      <c r="E5" s="632" t="s">
        <v>439</v>
      </c>
      <c r="F5" s="632" t="s">
        <v>437</v>
      </c>
      <c r="G5" s="632" t="s">
        <v>454</v>
      </c>
      <c r="H5" s="632" t="s">
        <v>450</v>
      </c>
      <c r="I5" s="668" t="s">
        <v>451</v>
      </c>
      <c r="J5" s="632" t="s">
        <v>438</v>
      </c>
      <c r="K5" s="632" t="s">
        <v>455</v>
      </c>
      <c r="L5" s="632" t="s">
        <v>456</v>
      </c>
      <c r="M5" s="632" t="s">
        <v>444</v>
      </c>
      <c r="N5" s="632" t="s">
        <v>449</v>
      </c>
      <c r="O5" s="632" t="s">
        <v>440</v>
      </c>
      <c r="P5" s="632" t="s">
        <v>443</v>
      </c>
      <c r="Q5" s="632" t="s">
        <v>452</v>
      </c>
      <c r="R5" s="632" t="s">
        <v>441</v>
      </c>
      <c r="S5" s="632" t="s">
        <v>447</v>
      </c>
      <c r="T5" s="632" t="s">
        <v>445</v>
      </c>
      <c r="U5" s="632" t="s">
        <v>442</v>
      </c>
      <c r="V5" s="632" t="s">
        <v>446</v>
      </c>
      <c r="W5" s="770"/>
    </row>
    <row r="6" spans="1:24" s="629" customFormat="1" ht="7.5" customHeight="1" x14ac:dyDescent="0.25">
      <c r="A6" s="630"/>
      <c r="I6" s="304"/>
      <c r="X6"/>
    </row>
    <row r="7" spans="1:24" x14ac:dyDescent="0.25">
      <c r="A7" s="304" t="s">
        <v>147</v>
      </c>
      <c r="B7" s="780">
        <v>95</v>
      </c>
      <c r="C7" s="780">
        <v>1.6</v>
      </c>
      <c r="D7" s="780">
        <v>0</v>
      </c>
      <c r="E7" s="780">
        <v>0</v>
      </c>
      <c r="F7" s="780">
        <v>0</v>
      </c>
      <c r="G7" s="780">
        <v>1</v>
      </c>
      <c r="H7" s="780">
        <v>0.6</v>
      </c>
      <c r="I7" s="781">
        <v>0.1</v>
      </c>
      <c r="J7" s="780">
        <v>0</v>
      </c>
      <c r="K7" s="780">
        <v>0</v>
      </c>
      <c r="L7" s="780">
        <v>0.3</v>
      </c>
      <c r="M7" s="780">
        <v>0</v>
      </c>
      <c r="N7" s="780">
        <v>0.1</v>
      </c>
      <c r="O7" s="780">
        <v>0</v>
      </c>
      <c r="P7" s="780">
        <v>0</v>
      </c>
      <c r="Q7" s="780">
        <v>1.3</v>
      </c>
      <c r="R7" s="780">
        <v>0</v>
      </c>
      <c r="S7" s="780">
        <v>0</v>
      </c>
      <c r="T7" s="780">
        <v>0</v>
      </c>
      <c r="U7" s="780">
        <v>0</v>
      </c>
      <c r="V7" s="780">
        <v>0</v>
      </c>
      <c r="W7" s="779">
        <f>'Tav69'!W7/'Tav69'!W7*100</f>
        <v>100</v>
      </c>
    </row>
    <row r="8" spans="1:24" x14ac:dyDescent="0.25">
      <c r="A8" s="304" t="s">
        <v>146</v>
      </c>
      <c r="B8" s="782">
        <v>0</v>
      </c>
      <c r="C8" s="782">
        <v>8.3000000000000007</v>
      </c>
      <c r="D8" s="782">
        <v>1.5</v>
      </c>
      <c r="E8" s="782">
        <v>0</v>
      </c>
      <c r="F8" s="782">
        <v>0</v>
      </c>
      <c r="G8" s="782">
        <v>0</v>
      </c>
      <c r="H8" s="782">
        <v>0.8</v>
      </c>
      <c r="I8" s="783">
        <v>6</v>
      </c>
      <c r="J8" s="780">
        <v>0</v>
      </c>
      <c r="K8" s="782">
        <v>0</v>
      </c>
      <c r="L8" s="782">
        <v>79.7</v>
      </c>
      <c r="M8" s="782">
        <v>0</v>
      </c>
      <c r="N8" s="782">
        <v>3</v>
      </c>
      <c r="O8" s="782">
        <v>0</v>
      </c>
      <c r="P8" s="782">
        <v>0</v>
      </c>
      <c r="Q8" s="782">
        <v>0</v>
      </c>
      <c r="R8" s="782">
        <v>0.8</v>
      </c>
      <c r="S8" s="780">
        <v>0</v>
      </c>
      <c r="T8" s="780">
        <v>0</v>
      </c>
      <c r="U8" s="780">
        <v>0</v>
      </c>
      <c r="V8" s="780">
        <v>0</v>
      </c>
      <c r="W8" s="779">
        <f>'Tav69'!W8/'Tav69'!W8*100</f>
        <v>100</v>
      </c>
    </row>
    <row r="9" spans="1:24" x14ac:dyDescent="0.25">
      <c r="A9" s="304" t="s">
        <v>5</v>
      </c>
      <c r="B9" s="782">
        <v>62.4</v>
      </c>
      <c r="C9" s="782">
        <v>0</v>
      </c>
      <c r="D9" s="782">
        <v>0</v>
      </c>
      <c r="E9" s="782">
        <v>0</v>
      </c>
      <c r="F9" s="782">
        <v>0</v>
      </c>
      <c r="G9" s="782">
        <v>0.1</v>
      </c>
      <c r="H9" s="782">
        <v>0</v>
      </c>
      <c r="I9" s="783">
        <v>0</v>
      </c>
      <c r="J9" s="780">
        <v>0</v>
      </c>
      <c r="K9" s="782">
        <v>37.299999999999997</v>
      </c>
      <c r="L9" s="782">
        <v>0</v>
      </c>
      <c r="M9" s="782">
        <v>0</v>
      </c>
      <c r="N9" s="782">
        <v>0</v>
      </c>
      <c r="O9" s="782">
        <v>0</v>
      </c>
      <c r="P9" s="782">
        <v>0.2</v>
      </c>
      <c r="Q9" s="782">
        <v>0</v>
      </c>
      <c r="R9" s="782">
        <v>0</v>
      </c>
      <c r="S9" s="780">
        <v>0</v>
      </c>
      <c r="T9" s="780">
        <v>0</v>
      </c>
      <c r="U9" s="780">
        <v>0</v>
      </c>
      <c r="V9" s="780">
        <v>0</v>
      </c>
      <c r="W9" s="779">
        <f>'Tav69'!W9/'Tav69'!W9*100</f>
        <v>100</v>
      </c>
    </row>
    <row r="10" spans="1:24" x14ac:dyDescent="0.25">
      <c r="A10" s="304" t="s">
        <v>6</v>
      </c>
      <c r="B10" s="782">
        <v>99.1</v>
      </c>
      <c r="C10" s="782">
        <v>0.4</v>
      </c>
      <c r="D10" s="782">
        <v>0</v>
      </c>
      <c r="E10" s="782">
        <v>0</v>
      </c>
      <c r="F10" s="782">
        <v>0</v>
      </c>
      <c r="G10" s="782">
        <v>0.1</v>
      </c>
      <c r="H10" s="782">
        <v>0</v>
      </c>
      <c r="I10" s="783">
        <v>0</v>
      </c>
      <c r="J10" s="780">
        <v>0</v>
      </c>
      <c r="K10" s="782">
        <v>0</v>
      </c>
      <c r="L10" s="782">
        <v>0</v>
      </c>
      <c r="M10" s="782">
        <v>0</v>
      </c>
      <c r="N10" s="782">
        <v>0.1</v>
      </c>
      <c r="O10" s="782">
        <v>0</v>
      </c>
      <c r="P10" s="782">
        <v>0</v>
      </c>
      <c r="Q10" s="782">
        <v>0.1</v>
      </c>
      <c r="R10" s="782">
        <v>0</v>
      </c>
      <c r="S10" s="782">
        <v>0</v>
      </c>
      <c r="T10" s="780">
        <v>0</v>
      </c>
      <c r="U10" s="780">
        <v>0</v>
      </c>
      <c r="V10" s="780">
        <v>0</v>
      </c>
      <c r="W10" s="779">
        <f>'Tav69'!W10/'Tav69'!W10*100</f>
        <v>100</v>
      </c>
    </row>
    <row r="11" spans="1:24" x14ac:dyDescent="0.25">
      <c r="A11" s="304" t="s">
        <v>83</v>
      </c>
      <c r="B11" s="782">
        <v>83.4</v>
      </c>
      <c r="C11" s="782">
        <v>0.1</v>
      </c>
      <c r="D11" s="782">
        <v>1.3</v>
      </c>
      <c r="E11" s="782">
        <v>0</v>
      </c>
      <c r="F11" s="782">
        <v>0</v>
      </c>
      <c r="G11" s="782">
        <v>14.1</v>
      </c>
      <c r="H11" s="782">
        <v>0</v>
      </c>
      <c r="I11" s="783">
        <v>0</v>
      </c>
      <c r="J11" s="780">
        <v>0</v>
      </c>
      <c r="K11" s="782">
        <v>0.1</v>
      </c>
      <c r="L11" s="782">
        <v>0.4</v>
      </c>
      <c r="M11" s="782">
        <v>0</v>
      </c>
      <c r="N11" s="782">
        <v>0</v>
      </c>
      <c r="O11" s="782">
        <v>0.1</v>
      </c>
      <c r="P11" s="782">
        <v>0</v>
      </c>
      <c r="Q11" s="782">
        <v>0.1</v>
      </c>
      <c r="R11" s="782">
        <v>0.1</v>
      </c>
      <c r="S11" s="782">
        <v>0.1</v>
      </c>
      <c r="T11" s="780">
        <v>0</v>
      </c>
      <c r="U11" s="780">
        <v>0</v>
      </c>
      <c r="V11" s="780">
        <v>0</v>
      </c>
      <c r="W11" s="779">
        <f>'Tav69'!W11/'Tav69'!W11*100</f>
        <v>100</v>
      </c>
    </row>
    <row r="12" spans="1:24" x14ac:dyDescent="0.25">
      <c r="A12" s="304" t="s">
        <v>108</v>
      </c>
      <c r="B12" s="782">
        <v>70.8</v>
      </c>
      <c r="C12" s="782">
        <v>0.3</v>
      </c>
      <c r="D12" s="782">
        <v>0.3</v>
      </c>
      <c r="E12" s="782">
        <v>0</v>
      </c>
      <c r="F12" s="782">
        <v>0</v>
      </c>
      <c r="G12" s="782">
        <v>28</v>
      </c>
      <c r="H12" s="782">
        <v>0</v>
      </c>
      <c r="I12" s="783">
        <v>0</v>
      </c>
      <c r="J12" s="780">
        <v>0</v>
      </c>
      <c r="K12" s="782">
        <v>0</v>
      </c>
      <c r="L12" s="782">
        <v>0.3</v>
      </c>
      <c r="M12" s="782">
        <v>0</v>
      </c>
      <c r="N12" s="782">
        <v>0</v>
      </c>
      <c r="O12" s="782">
        <v>0</v>
      </c>
      <c r="P12" s="782">
        <v>0</v>
      </c>
      <c r="Q12" s="782">
        <v>0</v>
      </c>
      <c r="R12" s="782">
        <v>0.3</v>
      </c>
      <c r="S12" s="782">
        <v>0</v>
      </c>
      <c r="T12" s="780">
        <v>0</v>
      </c>
      <c r="U12" s="780">
        <v>0</v>
      </c>
      <c r="V12" s="780">
        <v>0</v>
      </c>
      <c r="W12" s="779">
        <f>'Tav69'!W12/'Tav69'!W12*100</f>
        <v>100</v>
      </c>
    </row>
    <row r="13" spans="1:24" x14ac:dyDescent="0.25">
      <c r="A13" s="304" t="s">
        <v>4</v>
      </c>
      <c r="B13" s="782">
        <v>92.8</v>
      </c>
      <c r="C13" s="782">
        <v>0</v>
      </c>
      <c r="D13" s="782">
        <v>2.1</v>
      </c>
      <c r="E13" s="782">
        <v>0</v>
      </c>
      <c r="F13" s="782">
        <v>0</v>
      </c>
      <c r="G13" s="782">
        <v>3.7</v>
      </c>
      <c r="H13" s="782">
        <v>0</v>
      </c>
      <c r="I13" s="783">
        <v>0</v>
      </c>
      <c r="J13" s="780">
        <v>0</v>
      </c>
      <c r="K13" s="782">
        <v>0.2</v>
      </c>
      <c r="L13" s="782">
        <v>0.5</v>
      </c>
      <c r="M13" s="782">
        <v>0</v>
      </c>
      <c r="N13" s="782">
        <v>0</v>
      </c>
      <c r="O13" s="782">
        <v>0.2</v>
      </c>
      <c r="P13" s="782">
        <v>0</v>
      </c>
      <c r="Q13" s="782">
        <v>0.2</v>
      </c>
      <c r="R13" s="782">
        <v>0</v>
      </c>
      <c r="S13" s="782">
        <v>0.2</v>
      </c>
      <c r="T13" s="780">
        <v>0</v>
      </c>
      <c r="U13" s="780">
        <v>0</v>
      </c>
      <c r="V13" s="780">
        <v>0</v>
      </c>
      <c r="W13" s="779">
        <f>'Tav69'!W13/'Tav69'!W13*100</f>
        <v>100</v>
      </c>
    </row>
    <row r="14" spans="1:24" x14ac:dyDescent="0.25">
      <c r="A14" s="304" t="s">
        <v>7</v>
      </c>
      <c r="B14" s="782">
        <v>81.599999999999994</v>
      </c>
      <c r="C14" s="782">
        <v>5.7</v>
      </c>
      <c r="D14" s="782">
        <v>0.2</v>
      </c>
      <c r="E14" s="782">
        <v>0</v>
      </c>
      <c r="F14" s="782">
        <v>7.9</v>
      </c>
      <c r="G14" s="782">
        <v>1.9</v>
      </c>
      <c r="H14" s="782">
        <v>0.5</v>
      </c>
      <c r="I14" s="783">
        <v>1</v>
      </c>
      <c r="J14" s="780">
        <v>0</v>
      </c>
      <c r="K14" s="782">
        <v>0</v>
      </c>
      <c r="L14" s="782">
        <v>0.3</v>
      </c>
      <c r="M14" s="782">
        <v>0</v>
      </c>
      <c r="N14" s="782">
        <v>0.7</v>
      </c>
      <c r="O14" s="782">
        <v>0.1</v>
      </c>
      <c r="P14" s="782">
        <v>0</v>
      </c>
      <c r="Q14" s="782">
        <v>0.2</v>
      </c>
      <c r="R14" s="782">
        <v>0</v>
      </c>
      <c r="S14" s="782">
        <v>0</v>
      </c>
      <c r="T14" s="780">
        <v>0</v>
      </c>
      <c r="U14" s="780">
        <v>0</v>
      </c>
      <c r="V14" s="780">
        <v>0</v>
      </c>
      <c r="W14" s="779">
        <f>'Tav69'!W14/'Tav69'!W14*100</f>
        <v>100</v>
      </c>
    </row>
    <row r="15" spans="1:24" x14ac:dyDescent="0.25">
      <c r="A15" s="304" t="s">
        <v>145</v>
      </c>
      <c r="B15" s="782">
        <v>89.1</v>
      </c>
      <c r="C15" s="782">
        <v>6</v>
      </c>
      <c r="D15" s="782">
        <v>0.1</v>
      </c>
      <c r="E15" s="782">
        <v>0.1</v>
      </c>
      <c r="F15" s="782">
        <v>0.3</v>
      </c>
      <c r="G15" s="782">
        <v>0.1</v>
      </c>
      <c r="H15" s="782">
        <v>1.4</v>
      </c>
      <c r="I15" s="783">
        <v>0.3</v>
      </c>
      <c r="J15" s="780">
        <v>0</v>
      </c>
      <c r="K15" s="782">
        <v>0</v>
      </c>
      <c r="L15" s="782">
        <v>0</v>
      </c>
      <c r="M15" s="782">
        <v>0</v>
      </c>
      <c r="N15" s="782">
        <v>1</v>
      </c>
      <c r="O15" s="782">
        <v>0.2</v>
      </c>
      <c r="P15" s="782">
        <v>0</v>
      </c>
      <c r="Q15" s="782">
        <v>1.2</v>
      </c>
      <c r="R15" s="782">
        <v>0</v>
      </c>
      <c r="S15" s="782">
        <v>0</v>
      </c>
      <c r="T15" s="780">
        <v>0</v>
      </c>
      <c r="U15" s="780">
        <v>0</v>
      </c>
      <c r="V15" s="780">
        <v>0</v>
      </c>
      <c r="W15" s="779">
        <f>'Tav69'!W15/'Tav69'!W15*100</f>
        <v>100</v>
      </c>
    </row>
    <row r="16" spans="1:24" x14ac:dyDescent="0.25">
      <c r="A16" s="304" t="s">
        <v>8</v>
      </c>
      <c r="B16" s="782">
        <v>97.2</v>
      </c>
      <c r="C16" s="782">
        <v>1.7</v>
      </c>
      <c r="D16" s="782">
        <v>0</v>
      </c>
      <c r="E16" s="782">
        <v>0.1</v>
      </c>
      <c r="F16" s="782">
        <v>0.2</v>
      </c>
      <c r="G16" s="782">
        <v>0.1</v>
      </c>
      <c r="H16" s="782">
        <v>0.1</v>
      </c>
      <c r="I16" s="783">
        <v>0.3</v>
      </c>
      <c r="J16" s="780">
        <v>0</v>
      </c>
      <c r="K16" s="782">
        <v>0.1</v>
      </c>
      <c r="L16" s="782">
        <v>0</v>
      </c>
      <c r="M16" s="782">
        <v>0</v>
      </c>
      <c r="N16" s="782">
        <v>0.1</v>
      </c>
      <c r="O16" s="782">
        <v>0</v>
      </c>
      <c r="P16" s="782">
        <v>0</v>
      </c>
      <c r="Q16" s="782">
        <v>0.1</v>
      </c>
      <c r="R16" s="782">
        <v>0</v>
      </c>
      <c r="S16" s="782">
        <v>0</v>
      </c>
      <c r="T16" s="780">
        <v>0</v>
      </c>
      <c r="U16" s="780">
        <v>0</v>
      </c>
      <c r="V16" s="780">
        <v>0</v>
      </c>
      <c r="W16" s="779">
        <f>'Tav69'!W16/'Tav69'!W16*100</f>
        <v>100</v>
      </c>
    </row>
    <row r="17" spans="1:24" x14ac:dyDescent="0.25">
      <c r="A17" s="304" t="s">
        <v>9</v>
      </c>
      <c r="B17" s="782">
        <v>81.099999999999994</v>
      </c>
      <c r="C17" s="782">
        <v>5.0999999999999996</v>
      </c>
      <c r="D17" s="782">
        <v>0</v>
      </c>
      <c r="E17" s="782">
        <v>2.8</v>
      </c>
      <c r="F17" s="782">
        <v>0</v>
      </c>
      <c r="G17" s="782">
        <v>7.7</v>
      </c>
      <c r="H17" s="782">
        <v>1.3</v>
      </c>
      <c r="I17" s="783">
        <v>0.2</v>
      </c>
      <c r="J17" s="780">
        <v>0</v>
      </c>
      <c r="K17" s="782">
        <v>0</v>
      </c>
      <c r="L17" s="782">
        <v>1.4</v>
      </c>
      <c r="M17" s="782">
        <v>0</v>
      </c>
      <c r="N17" s="782">
        <v>0.1</v>
      </c>
      <c r="O17" s="782">
        <v>0</v>
      </c>
      <c r="P17" s="782">
        <v>0.1</v>
      </c>
      <c r="Q17" s="782">
        <v>0.3</v>
      </c>
      <c r="R17" s="782">
        <v>0</v>
      </c>
      <c r="S17" s="782">
        <v>0</v>
      </c>
      <c r="T17" s="782">
        <v>0</v>
      </c>
      <c r="U17" s="780">
        <v>0</v>
      </c>
      <c r="V17" s="780">
        <v>0</v>
      </c>
      <c r="W17" s="779">
        <f>'Tav69'!W17/'Tav69'!W17*100</f>
        <v>100</v>
      </c>
    </row>
    <row r="18" spans="1:24" x14ac:dyDescent="0.25">
      <c r="A18" s="304" t="s">
        <v>10</v>
      </c>
      <c r="B18" s="782">
        <v>76.7</v>
      </c>
      <c r="C18" s="782">
        <v>10.1</v>
      </c>
      <c r="D18" s="782">
        <v>0</v>
      </c>
      <c r="E18" s="782">
        <v>1.7</v>
      </c>
      <c r="F18" s="782">
        <v>0.5</v>
      </c>
      <c r="G18" s="782">
        <v>0</v>
      </c>
      <c r="H18" s="782">
        <v>8.8000000000000007</v>
      </c>
      <c r="I18" s="783">
        <v>1.4</v>
      </c>
      <c r="J18" s="780">
        <v>0</v>
      </c>
      <c r="K18" s="782">
        <v>0</v>
      </c>
      <c r="L18" s="782">
        <v>0</v>
      </c>
      <c r="M18" s="782">
        <v>0</v>
      </c>
      <c r="N18" s="782">
        <v>0.3</v>
      </c>
      <c r="O18" s="782">
        <v>0</v>
      </c>
      <c r="P18" s="782">
        <v>0</v>
      </c>
      <c r="Q18" s="782">
        <v>0.5</v>
      </c>
      <c r="R18" s="782">
        <v>0</v>
      </c>
      <c r="S18" s="782">
        <v>0</v>
      </c>
      <c r="T18" s="782">
        <v>0</v>
      </c>
      <c r="U18" s="780">
        <v>0</v>
      </c>
      <c r="V18" s="780">
        <v>0</v>
      </c>
      <c r="W18" s="779">
        <f>'Tav69'!W18/'Tav69'!W18*100</f>
        <v>100</v>
      </c>
    </row>
    <row r="19" spans="1:24" x14ac:dyDescent="0.25">
      <c r="A19" s="304" t="s">
        <v>11</v>
      </c>
      <c r="B19" s="782">
        <v>86.8</v>
      </c>
      <c r="C19" s="782">
        <v>3.8</v>
      </c>
      <c r="D19" s="782">
        <v>0.5</v>
      </c>
      <c r="E19" s="782">
        <v>1.3</v>
      </c>
      <c r="F19" s="782">
        <v>0.7</v>
      </c>
      <c r="G19" s="782">
        <v>4.3</v>
      </c>
      <c r="H19" s="782">
        <v>1.4</v>
      </c>
      <c r="I19" s="783">
        <v>0.3</v>
      </c>
      <c r="J19" s="780">
        <v>0</v>
      </c>
      <c r="K19" s="782">
        <v>0</v>
      </c>
      <c r="L19" s="782">
        <v>0</v>
      </c>
      <c r="M19" s="782">
        <v>0</v>
      </c>
      <c r="N19" s="782">
        <v>0.1</v>
      </c>
      <c r="O19" s="782">
        <v>0</v>
      </c>
      <c r="P19" s="782">
        <v>0.1</v>
      </c>
      <c r="Q19" s="782">
        <v>0.6</v>
      </c>
      <c r="R19" s="782">
        <v>0</v>
      </c>
      <c r="S19" s="782">
        <v>0</v>
      </c>
      <c r="T19" s="782">
        <v>0</v>
      </c>
      <c r="U19" s="782">
        <v>0</v>
      </c>
      <c r="V19" s="782">
        <v>0</v>
      </c>
      <c r="W19" s="779">
        <f>'Tav69'!W19/'Tav69'!W19*100</f>
        <v>100</v>
      </c>
    </row>
    <row r="20" spans="1:24" x14ac:dyDescent="0.25">
      <c r="A20" s="304" t="s">
        <v>12</v>
      </c>
      <c r="B20" s="782">
        <v>77</v>
      </c>
      <c r="C20" s="782">
        <v>11.3</v>
      </c>
      <c r="D20" s="782">
        <v>0</v>
      </c>
      <c r="E20" s="782">
        <v>0.3</v>
      </c>
      <c r="F20" s="782">
        <v>1.5</v>
      </c>
      <c r="G20" s="782">
        <v>0.9</v>
      </c>
      <c r="H20" s="782">
        <v>3.4</v>
      </c>
      <c r="I20" s="783">
        <v>3.9</v>
      </c>
      <c r="J20" s="780">
        <v>0</v>
      </c>
      <c r="K20" s="782">
        <v>0</v>
      </c>
      <c r="L20" s="782">
        <v>0.1</v>
      </c>
      <c r="M20" s="782">
        <v>0</v>
      </c>
      <c r="N20" s="782">
        <v>1.1000000000000001</v>
      </c>
      <c r="O20" s="782">
        <v>0</v>
      </c>
      <c r="P20" s="782">
        <v>0</v>
      </c>
      <c r="Q20" s="782">
        <v>0.3</v>
      </c>
      <c r="R20" s="782">
        <v>0.1</v>
      </c>
      <c r="S20" s="782">
        <v>0</v>
      </c>
      <c r="T20" s="782">
        <v>0</v>
      </c>
      <c r="U20" s="782">
        <v>0</v>
      </c>
      <c r="V20" s="782">
        <v>0</v>
      </c>
      <c r="W20" s="779">
        <f>'Tav69'!W20/'Tav69'!W20*100</f>
        <v>100</v>
      </c>
    </row>
    <row r="21" spans="1:24" x14ac:dyDescent="0.25">
      <c r="A21" s="304" t="s">
        <v>13</v>
      </c>
      <c r="B21" s="782">
        <v>98.2</v>
      </c>
      <c r="C21" s="782">
        <v>0.9</v>
      </c>
      <c r="D21" s="782">
        <v>0</v>
      </c>
      <c r="E21" s="782">
        <v>0</v>
      </c>
      <c r="F21" s="782">
        <v>0.1</v>
      </c>
      <c r="G21" s="782">
        <v>0</v>
      </c>
      <c r="H21" s="782">
        <v>0.1</v>
      </c>
      <c r="I21" s="783">
        <v>0.1</v>
      </c>
      <c r="J21" s="780">
        <v>0</v>
      </c>
      <c r="K21" s="782">
        <v>0</v>
      </c>
      <c r="L21" s="782">
        <v>0.5</v>
      </c>
      <c r="M21" s="782">
        <v>0</v>
      </c>
      <c r="N21" s="782">
        <v>0</v>
      </c>
      <c r="O21" s="782">
        <v>0</v>
      </c>
      <c r="P21" s="782">
        <v>0</v>
      </c>
      <c r="Q21" s="782">
        <v>0.2</v>
      </c>
      <c r="R21" s="782">
        <v>0</v>
      </c>
      <c r="S21" s="782">
        <v>0</v>
      </c>
      <c r="T21" s="782">
        <v>0</v>
      </c>
      <c r="U21" s="782">
        <v>0</v>
      </c>
      <c r="V21" s="782">
        <v>0</v>
      </c>
      <c r="W21" s="779">
        <f>'Tav69'!W21/'Tav69'!W21*100</f>
        <v>100</v>
      </c>
    </row>
    <row r="22" spans="1:24" x14ac:dyDescent="0.25">
      <c r="A22" s="304" t="s">
        <v>14</v>
      </c>
      <c r="B22" s="782">
        <v>89.6</v>
      </c>
      <c r="C22" s="782">
        <v>3.3</v>
      </c>
      <c r="D22" s="782">
        <v>0.1</v>
      </c>
      <c r="E22" s="782">
        <v>0</v>
      </c>
      <c r="F22" s="782">
        <v>0.9</v>
      </c>
      <c r="G22" s="782">
        <v>0</v>
      </c>
      <c r="H22" s="782">
        <v>0</v>
      </c>
      <c r="I22" s="783">
        <v>1.9</v>
      </c>
      <c r="J22" s="780">
        <v>0</v>
      </c>
      <c r="K22" s="782">
        <v>0</v>
      </c>
      <c r="L22" s="782">
        <v>3.9</v>
      </c>
      <c r="M22" s="782">
        <v>0</v>
      </c>
      <c r="N22" s="782">
        <v>0</v>
      </c>
      <c r="O22" s="782">
        <v>0</v>
      </c>
      <c r="P22" s="782">
        <v>0</v>
      </c>
      <c r="Q22" s="782">
        <v>0.3</v>
      </c>
      <c r="R22" s="782">
        <v>0</v>
      </c>
      <c r="S22" s="782">
        <v>0</v>
      </c>
      <c r="T22" s="782">
        <v>0</v>
      </c>
      <c r="U22" s="782">
        <v>0</v>
      </c>
      <c r="V22" s="782">
        <v>0</v>
      </c>
      <c r="W22" s="779">
        <f>'Tav69'!W22/'Tav69'!W22*100</f>
        <v>100</v>
      </c>
    </row>
    <row r="23" spans="1:24" x14ac:dyDescent="0.25">
      <c r="A23" s="304" t="s">
        <v>15</v>
      </c>
      <c r="B23" s="782">
        <v>72.900000000000006</v>
      </c>
      <c r="C23" s="782">
        <v>10.8</v>
      </c>
      <c r="D23" s="782">
        <v>0.1</v>
      </c>
      <c r="E23" s="782">
        <v>0</v>
      </c>
      <c r="F23" s="782">
        <v>2.2000000000000002</v>
      </c>
      <c r="G23" s="782">
        <v>2.5</v>
      </c>
      <c r="H23" s="782">
        <v>1.4</v>
      </c>
      <c r="I23" s="783">
        <v>7.2</v>
      </c>
      <c r="J23" s="780">
        <v>0</v>
      </c>
      <c r="K23" s="782">
        <v>0</v>
      </c>
      <c r="L23" s="782">
        <v>2.4</v>
      </c>
      <c r="M23" s="782">
        <v>0</v>
      </c>
      <c r="N23" s="782">
        <v>0.4</v>
      </c>
      <c r="O23" s="782">
        <v>0</v>
      </c>
      <c r="P23" s="782">
        <v>0</v>
      </c>
      <c r="Q23" s="782">
        <v>0</v>
      </c>
      <c r="R23" s="782">
        <v>0</v>
      </c>
      <c r="S23" s="782">
        <v>0</v>
      </c>
      <c r="T23" s="782">
        <v>0</v>
      </c>
      <c r="U23" s="782">
        <v>0</v>
      </c>
      <c r="V23" s="782">
        <v>0</v>
      </c>
      <c r="W23" s="779">
        <f>'Tav69'!W23/'Tav69'!W23*100</f>
        <v>100</v>
      </c>
    </row>
    <row r="24" spans="1:24" x14ac:dyDescent="0.25">
      <c r="A24" s="304" t="s">
        <v>16</v>
      </c>
      <c r="B24" s="782">
        <v>66.2</v>
      </c>
      <c r="C24" s="782">
        <v>13.9</v>
      </c>
      <c r="D24" s="782">
        <v>9.9</v>
      </c>
      <c r="E24" s="782">
        <v>0.7</v>
      </c>
      <c r="F24" s="782">
        <v>1.7</v>
      </c>
      <c r="G24" s="782">
        <v>0</v>
      </c>
      <c r="H24" s="782">
        <v>0.4</v>
      </c>
      <c r="I24" s="783">
        <v>2.9</v>
      </c>
      <c r="J24" s="780">
        <v>0</v>
      </c>
      <c r="K24" s="782">
        <v>0</v>
      </c>
      <c r="L24" s="782">
        <v>3.8</v>
      </c>
      <c r="M24" s="782">
        <v>0</v>
      </c>
      <c r="N24" s="782">
        <v>0.2</v>
      </c>
      <c r="O24" s="782">
        <v>0</v>
      </c>
      <c r="P24" s="782">
        <v>0</v>
      </c>
      <c r="Q24" s="782">
        <v>0.1</v>
      </c>
      <c r="R24" s="782">
        <v>0</v>
      </c>
      <c r="S24" s="782">
        <v>0</v>
      </c>
      <c r="T24" s="782">
        <v>0</v>
      </c>
      <c r="U24" s="782">
        <v>0</v>
      </c>
      <c r="V24" s="782">
        <v>0</v>
      </c>
      <c r="W24" s="779">
        <f>'Tav69'!W24/'Tav69'!W24*100</f>
        <v>100</v>
      </c>
    </row>
    <row r="25" spans="1:24" x14ac:dyDescent="0.25">
      <c r="A25" s="304" t="s">
        <v>17</v>
      </c>
      <c r="B25" s="782">
        <v>39.700000000000003</v>
      </c>
      <c r="C25" s="782">
        <v>30</v>
      </c>
      <c r="D25" s="782">
        <v>4.4000000000000004</v>
      </c>
      <c r="E25" s="782">
        <v>0</v>
      </c>
      <c r="F25" s="782">
        <v>7.6</v>
      </c>
      <c r="G25" s="782">
        <v>10.3</v>
      </c>
      <c r="H25" s="782">
        <v>0.4</v>
      </c>
      <c r="I25" s="783">
        <v>4.8</v>
      </c>
      <c r="J25" s="780">
        <v>0</v>
      </c>
      <c r="K25" s="782">
        <v>0</v>
      </c>
      <c r="L25" s="782">
        <v>2.1</v>
      </c>
      <c r="M25" s="782">
        <v>0</v>
      </c>
      <c r="N25" s="782">
        <v>0.1</v>
      </c>
      <c r="O25" s="782">
        <v>0</v>
      </c>
      <c r="P25" s="782">
        <v>0.1</v>
      </c>
      <c r="Q25" s="782">
        <v>0.4</v>
      </c>
      <c r="R25" s="782">
        <v>0.1</v>
      </c>
      <c r="S25" s="782">
        <v>0</v>
      </c>
      <c r="T25" s="782">
        <v>0</v>
      </c>
      <c r="U25" s="782">
        <v>0</v>
      </c>
      <c r="V25" s="782">
        <v>0</v>
      </c>
      <c r="W25" s="779">
        <f>'Tav69'!W25/'Tav69'!W25*100</f>
        <v>100</v>
      </c>
    </row>
    <row r="26" spans="1:24" x14ac:dyDescent="0.25">
      <c r="A26" s="304" t="s">
        <v>18</v>
      </c>
      <c r="B26" s="782">
        <v>68.3</v>
      </c>
      <c r="C26" s="782">
        <v>10.7</v>
      </c>
      <c r="D26" s="782">
        <v>0.9</v>
      </c>
      <c r="E26" s="782">
        <v>7.2</v>
      </c>
      <c r="F26" s="782">
        <v>2</v>
      </c>
      <c r="G26" s="782">
        <v>0</v>
      </c>
      <c r="H26" s="782">
        <v>2.4</v>
      </c>
      <c r="I26" s="783">
        <v>2.8</v>
      </c>
      <c r="J26" s="780">
        <v>0</v>
      </c>
      <c r="K26" s="782">
        <v>0</v>
      </c>
      <c r="L26" s="782">
        <v>5.0999999999999996</v>
      </c>
      <c r="M26" s="782">
        <v>0</v>
      </c>
      <c r="N26" s="782">
        <v>0.1</v>
      </c>
      <c r="O26" s="782">
        <v>0</v>
      </c>
      <c r="P26" s="782">
        <v>0</v>
      </c>
      <c r="Q26" s="782">
        <v>0.4</v>
      </c>
      <c r="R26" s="782">
        <v>0</v>
      </c>
      <c r="S26" s="782">
        <v>0</v>
      </c>
      <c r="T26" s="782">
        <v>0</v>
      </c>
      <c r="U26" s="782">
        <v>0</v>
      </c>
      <c r="V26" s="782">
        <v>0</v>
      </c>
      <c r="W26" s="779">
        <f>'Tav69'!W26/'Tav69'!W26*100</f>
        <v>100</v>
      </c>
    </row>
    <row r="27" spans="1:24" x14ac:dyDescent="0.25">
      <c r="A27" s="304" t="s">
        <v>19</v>
      </c>
      <c r="B27" s="782">
        <v>76.5</v>
      </c>
      <c r="C27" s="782">
        <v>11.7</v>
      </c>
      <c r="D27" s="782">
        <v>3.1</v>
      </c>
      <c r="E27" s="782">
        <v>0.4</v>
      </c>
      <c r="F27" s="782">
        <v>1.6</v>
      </c>
      <c r="G27" s="782">
        <v>0</v>
      </c>
      <c r="H27" s="782">
        <v>0.5</v>
      </c>
      <c r="I27" s="783">
        <v>2.8</v>
      </c>
      <c r="J27" s="780">
        <v>0</v>
      </c>
      <c r="K27" s="782">
        <v>0</v>
      </c>
      <c r="L27" s="782">
        <v>2.9</v>
      </c>
      <c r="M27" s="782">
        <v>0</v>
      </c>
      <c r="N27" s="782">
        <v>0.2</v>
      </c>
      <c r="O27" s="782">
        <v>0</v>
      </c>
      <c r="P27" s="782">
        <v>0</v>
      </c>
      <c r="Q27" s="782">
        <v>0.1</v>
      </c>
      <c r="R27" s="782">
        <v>0</v>
      </c>
      <c r="S27" s="782">
        <v>0</v>
      </c>
      <c r="T27" s="782">
        <v>0</v>
      </c>
      <c r="U27" s="782">
        <v>0</v>
      </c>
      <c r="V27" s="782">
        <v>0</v>
      </c>
      <c r="W27" s="779">
        <f>'Tav69'!W27/'Tav69'!W27*100</f>
        <v>100</v>
      </c>
    </row>
    <row r="28" spans="1:24" x14ac:dyDescent="0.25">
      <c r="A28" s="304" t="s">
        <v>20</v>
      </c>
      <c r="B28" s="782">
        <v>65.2</v>
      </c>
      <c r="C28" s="782">
        <v>23.8</v>
      </c>
      <c r="D28" s="782">
        <v>0</v>
      </c>
      <c r="E28" s="782">
        <v>1.2</v>
      </c>
      <c r="F28" s="782">
        <v>2.1</v>
      </c>
      <c r="G28" s="782">
        <v>0.1</v>
      </c>
      <c r="H28" s="782">
        <v>2</v>
      </c>
      <c r="I28" s="783">
        <v>2.9</v>
      </c>
      <c r="J28" s="780">
        <v>0</v>
      </c>
      <c r="K28" s="782">
        <v>0</v>
      </c>
      <c r="L28" s="782">
        <v>1.1000000000000001</v>
      </c>
      <c r="M28" s="782">
        <v>0</v>
      </c>
      <c r="N28" s="782">
        <v>1</v>
      </c>
      <c r="O28" s="782">
        <v>0</v>
      </c>
      <c r="P28" s="782">
        <v>0</v>
      </c>
      <c r="Q28" s="782">
        <v>0.4</v>
      </c>
      <c r="R28" s="782">
        <v>0</v>
      </c>
      <c r="S28" s="782">
        <v>0</v>
      </c>
      <c r="T28" s="782">
        <v>0</v>
      </c>
      <c r="U28" s="782">
        <v>0</v>
      </c>
      <c r="V28" s="782">
        <v>0</v>
      </c>
      <c r="W28" s="779">
        <f>'Tav69'!W28/'Tav69'!W28*100</f>
        <v>100</v>
      </c>
    </row>
    <row r="29" spans="1:24" s="456" customFormat="1" x14ac:dyDescent="0.25">
      <c r="A29" s="304"/>
      <c r="B29" s="782"/>
      <c r="C29" s="782"/>
      <c r="D29" s="782"/>
      <c r="E29" s="782"/>
      <c r="F29" s="782"/>
      <c r="G29" s="782"/>
      <c r="H29" s="782"/>
      <c r="I29" s="783"/>
      <c r="J29" s="784"/>
      <c r="K29" s="782"/>
      <c r="L29" s="782"/>
      <c r="M29" s="784"/>
      <c r="N29" s="782"/>
      <c r="O29" s="784"/>
      <c r="P29" s="784"/>
      <c r="Q29" s="782"/>
      <c r="R29" s="782"/>
      <c r="S29" s="784"/>
      <c r="T29" s="784"/>
      <c r="U29" s="784"/>
      <c r="V29" s="784"/>
      <c r="W29" s="779"/>
      <c r="X29"/>
    </row>
    <row r="30" spans="1:24" x14ac:dyDescent="0.25">
      <c r="A30" s="279" t="s">
        <v>21</v>
      </c>
      <c r="B30" s="785">
        <v>96</v>
      </c>
      <c r="C30" s="785">
        <v>0.6</v>
      </c>
      <c r="D30" s="785">
        <v>0</v>
      </c>
      <c r="E30" s="785">
        <v>0</v>
      </c>
      <c r="F30" s="785">
        <v>0</v>
      </c>
      <c r="G30" s="785">
        <v>0.2</v>
      </c>
      <c r="H30" s="785">
        <v>0.1</v>
      </c>
      <c r="I30" s="786">
        <v>0.1</v>
      </c>
      <c r="J30" s="785">
        <v>0</v>
      </c>
      <c r="K30" s="785">
        <v>2.2999999999999998</v>
      </c>
      <c r="L30" s="785">
        <v>0.2</v>
      </c>
      <c r="M30" s="785">
        <v>0</v>
      </c>
      <c r="N30" s="785">
        <v>0.1</v>
      </c>
      <c r="O30" s="785">
        <v>0</v>
      </c>
      <c r="P30" s="785">
        <v>0</v>
      </c>
      <c r="Q30" s="785">
        <v>0.3</v>
      </c>
      <c r="R30" s="785">
        <v>0</v>
      </c>
      <c r="S30" s="785">
        <v>0</v>
      </c>
      <c r="T30" s="785">
        <v>0</v>
      </c>
      <c r="U30" s="785">
        <v>0</v>
      </c>
      <c r="V30" s="785">
        <v>0</v>
      </c>
      <c r="W30" s="289">
        <f>'Tav69'!W30/'Tav69'!W30*100</f>
        <v>100</v>
      </c>
    </row>
    <row r="31" spans="1:24" x14ac:dyDescent="0.25">
      <c r="A31" s="279" t="s">
        <v>22</v>
      </c>
      <c r="B31" s="785">
        <v>90.3</v>
      </c>
      <c r="C31" s="785">
        <v>3.4</v>
      </c>
      <c r="D31" s="785">
        <v>0.1</v>
      </c>
      <c r="E31" s="785">
        <v>0</v>
      </c>
      <c r="F31" s="785">
        <v>3</v>
      </c>
      <c r="G31" s="785">
        <v>1.3</v>
      </c>
      <c r="H31" s="785">
        <v>0.4</v>
      </c>
      <c r="I31" s="786">
        <v>0.6</v>
      </c>
      <c r="J31" s="785">
        <v>0</v>
      </c>
      <c r="K31" s="785">
        <v>0.1</v>
      </c>
      <c r="L31" s="785">
        <v>0.1</v>
      </c>
      <c r="M31" s="785">
        <v>0</v>
      </c>
      <c r="N31" s="785">
        <v>0.4</v>
      </c>
      <c r="O31" s="785">
        <v>0.1</v>
      </c>
      <c r="P31" s="785">
        <v>0</v>
      </c>
      <c r="Q31" s="785">
        <v>0.2</v>
      </c>
      <c r="R31" s="785">
        <v>0</v>
      </c>
      <c r="S31" s="785">
        <v>0</v>
      </c>
      <c r="T31" s="785">
        <v>0</v>
      </c>
      <c r="U31" s="785">
        <v>0</v>
      </c>
      <c r="V31" s="785">
        <v>0</v>
      </c>
      <c r="W31" s="289">
        <f>'Tav69'!W31/'Tav69'!W31*100</f>
        <v>100</v>
      </c>
    </row>
    <row r="32" spans="1:24" x14ac:dyDescent="0.25">
      <c r="A32" s="279" t="s">
        <v>23</v>
      </c>
      <c r="B32" s="785">
        <v>78.8</v>
      </c>
      <c r="C32" s="785">
        <v>9</v>
      </c>
      <c r="D32" s="785">
        <v>0.1</v>
      </c>
      <c r="E32" s="785">
        <v>1.1000000000000001</v>
      </c>
      <c r="F32" s="785">
        <v>1</v>
      </c>
      <c r="G32" s="785">
        <v>2.9</v>
      </c>
      <c r="H32" s="785">
        <v>3</v>
      </c>
      <c r="I32" s="786">
        <v>2.5</v>
      </c>
      <c r="J32" s="785">
        <v>0</v>
      </c>
      <c r="K32" s="785">
        <v>0</v>
      </c>
      <c r="L32" s="785">
        <v>0.4</v>
      </c>
      <c r="M32" s="785">
        <v>0</v>
      </c>
      <c r="N32" s="785">
        <v>0.7</v>
      </c>
      <c r="O32" s="785">
        <v>0</v>
      </c>
      <c r="P32" s="785">
        <v>0</v>
      </c>
      <c r="Q32" s="785">
        <v>0.3</v>
      </c>
      <c r="R32" s="785">
        <v>0</v>
      </c>
      <c r="S32" s="785">
        <v>0</v>
      </c>
      <c r="T32" s="785">
        <v>0</v>
      </c>
      <c r="U32" s="785">
        <v>0</v>
      </c>
      <c r="V32" s="785">
        <v>0</v>
      </c>
      <c r="W32" s="289">
        <f>'Tav69'!W32/'Tav69'!W32*100</f>
        <v>100</v>
      </c>
    </row>
    <row r="33" spans="1:23" x14ac:dyDescent="0.25">
      <c r="A33" s="279" t="s">
        <v>24</v>
      </c>
      <c r="B33" s="785">
        <v>72.2</v>
      </c>
      <c r="C33" s="785">
        <v>11</v>
      </c>
      <c r="D33" s="785">
        <v>2.6</v>
      </c>
      <c r="E33" s="785">
        <v>1.3</v>
      </c>
      <c r="F33" s="785">
        <v>2</v>
      </c>
      <c r="G33" s="785">
        <v>1.5</v>
      </c>
      <c r="H33" s="785">
        <v>1.1000000000000001</v>
      </c>
      <c r="I33" s="786">
        <v>4.8</v>
      </c>
      <c r="J33" s="785">
        <v>0</v>
      </c>
      <c r="K33" s="785">
        <v>0</v>
      </c>
      <c r="L33" s="785">
        <v>3</v>
      </c>
      <c r="M33" s="785">
        <v>0</v>
      </c>
      <c r="N33" s="785">
        <v>0.3</v>
      </c>
      <c r="O33" s="785">
        <v>0</v>
      </c>
      <c r="P33" s="785">
        <v>0</v>
      </c>
      <c r="Q33" s="785">
        <v>0.1</v>
      </c>
      <c r="R33" s="785">
        <v>0</v>
      </c>
      <c r="S33" s="785">
        <v>0</v>
      </c>
      <c r="T33" s="785">
        <v>0</v>
      </c>
      <c r="U33" s="785">
        <v>0</v>
      </c>
      <c r="V33" s="785">
        <v>0</v>
      </c>
      <c r="W33" s="289">
        <f>'Tav69'!W33/'Tav69'!W33*100</f>
        <v>100</v>
      </c>
    </row>
    <row r="34" spans="1:23" x14ac:dyDescent="0.25">
      <c r="A34" s="279" t="s">
        <v>25</v>
      </c>
      <c r="B34" s="785">
        <v>73.7</v>
      </c>
      <c r="C34" s="785">
        <v>14.8</v>
      </c>
      <c r="D34" s="785">
        <v>2.2999999999999998</v>
      </c>
      <c r="E34" s="785">
        <v>0.6</v>
      </c>
      <c r="F34" s="785">
        <v>1.7</v>
      </c>
      <c r="G34" s="785">
        <v>0.1</v>
      </c>
      <c r="H34" s="785">
        <v>0.8</v>
      </c>
      <c r="I34" s="786">
        <v>2.8</v>
      </c>
      <c r="J34" s="785">
        <v>0</v>
      </c>
      <c r="K34" s="785">
        <v>0</v>
      </c>
      <c r="L34" s="785">
        <v>2.5</v>
      </c>
      <c r="M34" s="785">
        <v>0</v>
      </c>
      <c r="N34" s="785">
        <v>0.4</v>
      </c>
      <c r="O34" s="785">
        <v>0</v>
      </c>
      <c r="P34" s="785">
        <v>0</v>
      </c>
      <c r="Q34" s="785">
        <v>0.2</v>
      </c>
      <c r="R34" s="785">
        <v>0</v>
      </c>
      <c r="S34" s="785">
        <v>0</v>
      </c>
      <c r="T34" s="785">
        <v>0</v>
      </c>
      <c r="U34" s="785">
        <v>0</v>
      </c>
      <c r="V34" s="785">
        <v>0</v>
      </c>
      <c r="W34" s="289">
        <f>'Tav69'!W34/'Tav69'!W34*100</f>
        <v>100</v>
      </c>
    </row>
    <row r="35" spans="1:23" x14ac:dyDescent="0.25">
      <c r="A35" s="252" t="s">
        <v>1</v>
      </c>
      <c r="B35" s="785">
        <v>82.9</v>
      </c>
      <c r="C35" s="785">
        <v>6.9</v>
      </c>
      <c r="D35" s="785">
        <v>1</v>
      </c>
      <c r="E35" s="785">
        <v>0.7</v>
      </c>
      <c r="F35" s="785">
        <v>1.2</v>
      </c>
      <c r="G35" s="785">
        <v>1.2</v>
      </c>
      <c r="H35" s="785">
        <v>1.1000000000000001</v>
      </c>
      <c r="I35" s="786">
        <v>2.2999999999999998</v>
      </c>
      <c r="J35" s="785">
        <v>0</v>
      </c>
      <c r="K35" s="785">
        <v>0.8</v>
      </c>
      <c r="L35" s="785">
        <v>1.3</v>
      </c>
      <c r="M35" s="785">
        <v>0</v>
      </c>
      <c r="N35" s="785">
        <v>0.3</v>
      </c>
      <c r="O35" s="785">
        <v>0</v>
      </c>
      <c r="P35" s="785">
        <v>0</v>
      </c>
      <c r="Q35" s="785">
        <v>0.2</v>
      </c>
      <c r="R35" s="785">
        <v>0</v>
      </c>
      <c r="S35" s="785">
        <v>0</v>
      </c>
      <c r="T35" s="785">
        <v>0</v>
      </c>
      <c r="U35" s="785">
        <v>0</v>
      </c>
      <c r="V35" s="785">
        <v>0</v>
      </c>
      <c r="W35" s="289">
        <f>'Tav69'!W35/'Tav69'!W35*100</f>
        <v>100</v>
      </c>
    </row>
    <row r="36" spans="1:23" ht="6" customHeight="1" x14ac:dyDescent="0.25">
      <c r="A36" s="325"/>
      <c r="B36" s="325"/>
      <c r="C36" s="325"/>
      <c r="D36" s="325"/>
      <c r="E36" s="325"/>
      <c r="F36" s="325"/>
      <c r="G36" s="325"/>
      <c r="H36" s="325"/>
      <c r="I36" s="308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</row>
    <row r="37" spans="1:23" ht="6" customHeight="1" x14ac:dyDescent="0.25"/>
    <row r="38" spans="1:23" x14ac:dyDescent="0.25">
      <c r="A38" s="50" t="s">
        <v>534</v>
      </c>
    </row>
    <row r="39" spans="1:23" x14ac:dyDescent="0.25">
      <c r="A39" s="722" t="s">
        <v>655</v>
      </c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</row>
    <row r="40" spans="1:23" x14ac:dyDescent="0.25">
      <c r="A40" s="722"/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</row>
    <row r="41" spans="1:23" x14ac:dyDescent="0.25">
      <c r="A41" s="722" t="s">
        <v>656</v>
      </c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</row>
    <row r="42" spans="1:23" x14ac:dyDescent="0.25">
      <c r="A42" s="722"/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</row>
  </sheetData>
  <mergeCells count="5">
    <mergeCell ref="A4:A5"/>
    <mergeCell ref="B4:V4"/>
    <mergeCell ref="A39:Q40"/>
    <mergeCell ref="A41:Q42"/>
    <mergeCell ref="W4:W5"/>
  </mergeCells>
  <pageMargins left="0.7" right="0.7" top="0.75" bottom="0.75" header="0.3" footer="0.3"/>
  <pageSetup paperSize="9" orientation="portrait" horizontalDpi="200" verticalDpi="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26.85546875" customWidth="1"/>
    <col min="2" max="2" width="1.28515625" style="456" customWidth="1"/>
    <col min="6" max="6" width="9.140625" style="629"/>
  </cols>
  <sheetData>
    <row r="1" spans="1:23" x14ac:dyDescent="0.25">
      <c r="A1" s="456" t="s">
        <v>489</v>
      </c>
    </row>
    <row r="2" spans="1:23" x14ac:dyDescent="0.25">
      <c r="A2" s="319" t="s">
        <v>498</v>
      </c>
    </row>
    <row r="3" spans="1:23" x14ac:dyDescent="0.25">
      <c r="A3" s="325"/>
      <c r="B3" s="325"/>
      <c r="C3" s="325"/>
      <c r="D3" s="325"/>
      <c r="E3" s="325"/>
      <c r="F3" s="631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3" x14ac:dyDescent="0.25">
      <c r="A4" s="719" t="s">
        <v>42</v>
      </c>
      <c r="B4" s="617"/>
      <c r="C4" s="767" t="s">
        <v>661</v>
      </c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71" t="s">
        <v>0</v>
      </c>
    </row>
    <row r="5" spans="1:23" x14ac:dyDescent="0.25">
      <c r="A5" s="713"/>
      <c r="B5" s="615"/>
      <c r="C5" s="634" t="s">
        <v>420</v>
      </c>
      <c r="D5" s="634" t="s">
        <v>425</v>
      </c>
      <c r="E5" s="634" t="s">
        <v>434</v>
      </c>
      <c r="F5" s="634" t="s">
        <v>429</v>
      </c>
      <c r="G5" s="634" t="s">
        <v>427</v>
      </c>
      <c r="H5" s="634" t="s">
        <v>424</v>
      </c>
      <c r="I5" s="634" t="s">
        <v>419</v>
      </c>
      <c r="J5" s="634" t="s">
        <v>431</v>
      </c>
      <c r="K5" s="634" t="s">
        <v>418</v>
      </c>
      <c r="L5" s="634" t="s">
        <v>430</v>
      </c>
      <c r="M5" s="634" t="s">
        <v>422</v>
      </c>
      <c r="N5" s="634" t="s">
        <v>432</v>
      </c>
      <c r="O5" s="634" t="s">
        <v>435</v>
      </c>
      <c r="P5" s="634" t="s">
        <v>421</v>
      </c>
      <c r="Q5" s="634" t="s">
        <v>433</v>
      </c>
      <c r="R5" s="634" t="s">
        <v>423</v>
      </c>
      <c r="S5" s="634" t="s">
        <v>426</v>
      </c>
      <c r="T5" s="634" t="s">
        <v>428</v>
      </c>
      <c r="U5" s="772"/>
    </row>
    <row r="6" spans="1:23" x14ac:dyDescent="0.25">
      <c r="A6" s="633"/>
      <c r="B6" s="635"/>
    </row>
    <row r="7" spans="1:23" x14ac:dyDescent="0.25">
      <c r="A7" s="304" t="s">
        <v>147</v>
      </c>
      <c r="B7" s="304"/>
      <c r="C7" s="774">
        <v>24</v>
      </c>
      <c r="D7" s="774">
        <v>114</v>
      </c>
      <c r="E7" s="775">
        <v>0</v>
      </c>
      <c r="F7" s="775">
        <v>0</v>
      </c>
      <c r="G7" s="774">
        <v>0</v>
      </c>
      <c r="H7" s="774">
        <v>0</v>
      </c>
      <c r="I7" s="774">
        <v>0</v>
      </c>
      <c r="J7" s="775">
        <v>0</v>
      </c>
      <c r="K7" s="774">
        <v>3</v>
      </c>
      <c r="L7" s="774">
        <v>2</v>
      </c>
      <c r="M7" s="775">
        <v>0</v>
      </c>
      <c r="N7" s="775">
        <v>0</v>
      </c>
      <c r="O7" s="775">
        <v>0</v>
      </c>
      <c r="P7" s="775">
        <v>1</v>
      </c>
      <c r="Q7" s="775">
        <v>0</v>
      </c>
      <c r="R7" s="775">
        <v>0</v>
      </c>
      <c r="S7" s="775">
        <v>0</v>
      </c>
      <c r="T7" s="775">
        <v>0</v>
      </c>
      <c r="U7" s="773">
        <f>SUM(C7:T7)</f>
        <v>144</v>
      </c>
    </row>
    <row r="8" spans="1:23" x14ac:dyDescent="0.25">
      <c r="A8" s="304" t="s">
        <v>146</v>
      </c>
      <c r="B8" s="304"/>
      <c r="C8" s="774">
        <v>0</v>
      </c>
      <c r="D8" s="774">
        <v>0</v>
      </c>
      <c r="E8" s="775">
        <v>0</v>
      </c>
      <c r="F8" s="775">
        <v>0</v>
      </c>
      <c r="G8" s="774">
        <v>0</v>
      </c>
      <c r="H8" s="774">
        <v>0</v>
      </c>
      <c r="I8" s="774">
        <v>0</v>
      </c>
      <c r="J8" s="775">
        <v>0</v>
      </c>
      <c r="K8" s="774">
        <v>0</v>
      </c>
      <c r="L8" s="774">
        <v>0</v>
      </c>
      <c r="M8" s="775">
        <v>0</v>
      </c>
      <c r="N8" s="775">
        <v>0</v>
      </c>
      <c r="O8" s="775">
        <v>0</v>
      </c>
      <c r="P8" s="775">
        <v>0</v>
      </c>
      <c r="Q8" s="775">
        <v>0</v>
      </c>
      <c r="R8" s="775">
        <v>0</v>
      </c>
      <c r="S8" s="775">
        <v>0</v>
      </c>
      <c r="T8" s="775">
        <v>0</v>
      </c>
      <c r="U8" s="773">
        <f t="shared" ref="U8:U35" si="0">SUM(C8:T8)</f>
        <v>0</v>
      </c>
    </row>
    <row r="9" spans="1:23" x14ac:dyDescent="0.25">
      <c r="A9" s="304" t="s">
        <v>5</v>
      </c>
      <c r="B9" s="304"/>
      <c r="C9" s="774">
        <v>8</v>
      </c>
      <c r="D9" s="774">
        <v>60</v>
      </c>
      <c r="E9" s="775">
        <v>0</v>
      </c>
      <c r="F9" s="775">
        <v>0</v>
      </c>
      <c r="G9" s="774">
        <v>1</v>
      </c>
      <c r="H9" s="774">
        <v>2</v>
      </c>
      <c r="I9" s="774">
        <v>3</v>
      </c>
      <c r="J9" s="775">
        <v>0</v>
      </c>
      <c r="K9" s="774">
        <v>2</v>
      </c>
      <c r="L9" s="775">
        <v>0</v>
      </c>
      <c r="M9" s="775">
        <v>0</v>
      </c>
      <c r="N9" s="775">
        <v>0</v>
      </c>
      <c r="O9" s="775">
        <v>0</v>
      </c>
      <c r="P9" s="774">
        <v>1</v>
      </c>
      <c r="Q9" s="775">
        <v>0</v>
      </c>
      <c r="R9" s="775">
        <v>0</v>
      </c>
      <c r="S9" s="775">
        <v>0</v>
      </c>
      <c r="T9" s="775">
        <v>0</v>
      </c>
      <c r="U9" s="773">
        <f t="shared" si="0"/>
        <v>77</v>
      </c>
    </row>
    <row r="10" spans="1:23" x14ac:dyDescent="0.25">
      <c r="A10" s="304" t="s">
        <v>6</v>
      </c>
      <c r="B10" s="304"/>
      <c r="C10" s="774">
        <v>2979</v>
      </c>
      <c r="D10" s="774">
        <v>8449</v>
      </c>
      <c r="E10" s="774">
        <v>2</v>
      </c>
      <c r="F10" s="776">
        <v>560</v>
      </c>
      <c r="G10" s="774">
        <v>42</v>
      </c>
      <c r="H10" s="774">
        <v>74</v>
      </c>
      <c r="I10" s="774">
        <v>27</v>
      </c>
      <c r="J10" s="774">
        <v>91</v>
      </c>
      <c r="K10" s="774">
        <v>112</v>
      </c>
      <c r="L10" s="774">
        <v>77</v>
      </c>
      <c r="M10" s="774">
        <v>11</v>
      </c>
      <c r="N10" s="774">
        <v>31</v>
      </c>
      <c r="O10" s="774">
        <v>4</v>
      </c>
      <c r="P10" s="774">
        <v>103</v>
      </c>
      <c r="Q10" s="774">
        <v>11</v>
      </c>
      <c r="R10" s="775">
        <v>0</v>
      </c>
      <c r="S10" s="775">
        <v>0</v>
      </c>
      <c r="T10" s="774">
        <v>1</v>
      </c>
      <c r="U10" s="773">
        <f t="shared" si="0"/>
        <v>12574</v>
      </c>
    </row>
    <row r="11" spans="1:23" s="456" customFormat="1" x14ac:dyDescent="0.25">
      <c r="A11" s="304" t="s">
        <v>83</v>
      </c>
      <c r="B11" s="304"/>
      <c r="C11" s="775">
        <v>0</v>
      </c>
      <c r="D11" s="775">
        <v>0</v>
      </c>
      <c r="E11" s="775">
        <v>0</v>
      </c>
      <c r="F11" s="775">
        <v>0</v>
      </c>
      <c r="G11" s="775">
        <v>0</v>
      </c>
      <c r="H11" s="775">
        <v>0</v>
      </c>
      <c r="I11" s="775">
        <v>0</v>
      </c>
      <c r="J11" s="775">
        <v>0</v>
      </c>
      <c r="K11" s="775">
        <v>0</v>
      </c>
      <c r="L11" s="775">
        <v>0</v>
      </c>
      <c r="M11" s="775">
        <v>0</v>
      </c>
      <c r="N11" s="775">
        <v>0</v>
      </c>
      <c r="O11" s="775">
        <v>0</v>
      </c>
      <c r="P11" s="775">
        <v>0</v>
      </c>
      <c r="Q11" s="775">
        <v>0</v>
      </c>
      <c r="R11" s="775">
        <v>0</v>
      </c>
      <c r="S11" s="775">
        <v>0</v>
      </c>
      <c r="T11" s="775">
        <v>0</v>
      </c>
      <c r="U11" s="773">
        <f t="shared" si="0"/>
        <v>0</v>
      </c>
      <c r="V11"/>
      <c r="W11"/>
    </row>
    <row r="12" spans="1:23" x14ac:dyDescent="0.25">
      <c r="A12" s="304" t="s">
        <v>108</v>
      </c>
      <c r="B12" s="304"/>
      <c r="C12" s="775">
        <v>0</v>
      </c>
      <c r="D12" s="775">
        <v>0</v>
      </c>
      <c r="E12" s="775">
        <v>0</v>
      </c>
      <c r="F12" s="775">
        <v>0</v>
      </c>
      <c r="G12" s="775">
        <v>0</v>
      </c>
      <c r="H12" s="775">
        <v>0</v>
      </c>
      <c r="I12" s="775">
        <v>0</v>
      </c>
      <c r="J12" s="775">
        <v>0</v>
      </c>
      <c r="K12" s="775">
        <v>0</v>
      </c>
      <c r="L12" s="775">
        <v>0</v>
      </c>
      <c r="M12" s="775">
        <v>0</v>
      </c>
      <c r="N12" s="775">
        <v>0</v>
      </c>
      <c r="O12" s="775">
        <v>0</v>
      </c>
      <c r="P12" s="775">
        <v>0</v>
      </c>
      <c r="Q12" s="775">
        <v>0</v>
      </c>
      <c r="R12" s="775">
        <v>0</v>
      </c>
      <c r="S12" s="775">
        <v>0</v>
      </c>
      <c r="T12" s="775">
        <v>0</v>
      </c>
      <c r="U12" s="773">
        <f t="shared" si="0"/>
        <v>0</v>
      </c>
    </row>
    <row r="13" spans="1:23" x14ac:dyDescent="0.25">
      <c r="A13" s="304" t="s">
        <v>4</v>
      </c>
      <c r="B13" s="304"/>
      <c r="C13" s="775">
        <v>0</v>
      </c>
      <c r="D13" s="775">
        <v>0</v>
      </c>
      <c r="E13" s="775">
        <v>0</v>
      </c>
      <c r="F13" s="775">
        <v>0</v>
      </c>
      <c r="G13" s="775">
        <v>0</v>
      </c>
      <c r="H13" s="775">
        <v>0</v>
      </c>
      <c r="I13" s="775">
        <v>0</v>
      </c>
      <c r="J13" s="775">
        <v>0</v>
      </c>
      <c r="K13" s="775">
        <v>0</v>
      </c>
      <c r="L13" s="775">
        <v>0</v>
      </c>
      <c r="M13" s="775">
        <v>0</v>
      </c>
      <c r="N13" s="775">
        <v>0</v>
      </c>
      <c r="O13" s="775">
        <v>0</v>
      </c>
      <c r="P13" s="775">
        <v>0</v>
      </c>
      <c r="Q13" s="775">
        <v>0</v>
      </c>
      <c r="R13" s="775">
        <v>0</v>
      </c>
      <c r="S13" s="775">
        <v>0</v>
      </c>
      <c r="T13" s="775">
        <v>0</v>
      </c>
      <c r="U13" s="773">
        <f t="shared" si="0"/>
        <v>0</v>
      </c>
    </row>
    <row r="14" spans="1:23" x14ac:dyDescent="0.25">
      <c r="A14" s="304" t="s">
        <v>7</v>
      </c>
      <c r="B14" s="304"/>
      <c r="C14" s="774">
        <v>7</v>
      </c>
      <c r="D14" s="774">
        <v>84</v>
      </c>
      <c r="E14" s="775">
        <v>0</v>
      </c>
      <c r="F14" s="776">
        <v>4</v>
      </c>
      <c r="G14" s="774">
        <v>14</v>
      </c>
      <c r="H14" s="775">
        <v>0</v>
      </c>
      <c r="I14" s="774">
        <v>1</v>
      </c>
      <c r="J14" s="775">
        <v>0</v>
      </c>
      <c r="K14" s="774">
        <v>6</v>
      </c>
      <c r="L14" s="775">
        <v>0</v>
      </c>
      <c r="M14" s="774">
        <v>1</v>
      </c>
      <c r="N14" s="775">
        <v>0</v>
      </c>
      <c r="O14" s="775">
        <v>0</v>
      </c>
      <c r="P14" s="774">
        <v>2</v>
      </c>
      <c r="Q14" s="775">
        <v>0</v>
      </c>
      <c r="R14" s="775">
        <v>0</v>
      </c>
      <c r="S14" s="775">
        <v>0</v>
      </c>
      <c r="T14" s="775">
        <v>0</v>
      </c>
      <c r="U14" s="773">
        <f t="shared" si="0"/>
        <v>119</v>
      </c>
    </row>
    <row r="15" spans="1:23" x14ac:dyDescent="0.25">
      <c r="A15" s="304" t="s">
        <v>145</v>
      </c>
      <c r="B15" s="304"/>
      <c r="C15" s="774">
        <v>0</v>
      </c>
      <c r="D15" s="774">
        <v>1</v>
      </c>
      <c r="E15" s="775">
        <v>0</v>
      </c>
      <c r="F15" s="775">
        <v>0</v>
      </c>
      <c r="G15" s="775">
        <v>0</v>
      </c>
      <c r="H15" s="775">
        <v>0</v>
      </c>
      <c r="I15" s="775">
        <v>0</v>
      </c>
      <c r="J15" s="775">
        <v>0</v>
      </c>
      <c r="K15" s="775">
        <v>0</v>
      </c>
      <c r="L15" s="775">
        <v>0</v>
      </c>
      <c r="M15" s="775">
        <v>0</v>
      </c>
      <c r="N15" s="775">
        <v>0</v>
      </c>
      <c r="O15" s="775">
        <v>0</v>
      </c>
      <c r="P15" s="775">
        <v>0</v>
      </c>
      <c r="Q15" s="775">
        <v>0</v>
      </c>
      <c r="R15" s="775">
        <v>0</v>
      </c>
      <c r="S15" s="775">
        <v>0</v>
      </c>
      <c r="T15" s="775">
        <v>0</v>
      </c>
      <c r="U15" s="773">
        <f t="shared" si="0"/>
        <v>1</v>
      </c>
    </row>
    <row r="16" spans="1:23" x14ac:dyDescent="0.25">
      <c r="A16" s="304" t="s">
        <v>8</v>
      </c>
      <c r="B16" s="304"/>
      <c r="C16" s="774">
        <v>21</v>
      </c>
      <c r="D16" s="774">
        <v>124</v>
      </c>
      <c r="E16" s="775">
        <v>0</v>
      </c>
      <c r="F16" s="776">
        <v>3</v>
      </c>
      <c r="G16" s="774">
        <v>1</v>
      </c>
      <c r="H16" s="774">
        <v>9</v>
      </c>
      <c r="I16" s="774">
        <v>3</v>
      </c>
      <c r="J16" s="775">
        <v>0</v>
      </c>
      <c r="K16" s="774">
        <v>8</v>
      </c>
      <c r="L16" s="775">
        <v>0</v>
      </c>
      <c r="M16" s="775">
        <v>0</v>
      </c>
      <c r="N16" s="775">
        <v>0</v>
      </c>
      <c r="O16" s="775">
        <v>0</v>
      </c>
      <c r="P16" s="774">
        <v>3</v>
      </c>
      <c r="Q16" s="775">
        <v>0</v>
      </c>
      <c r="R16" s="775">
        <v>0</v>
      </c>
      <c r="S16" s="775">
        <v>0</v>
      </c>
      <c r="T16" s="775">
        <v>0</v>
      </c>
      <c r="U16" s="773">
        <f t="shared" si="0"/>
        <v>172</v>
      </c>
    </row>
    <row r="17" spans="1:23" x14ac:dyDescent="0.25">
      <c r="A17" s="304" t="s">
        <v>9</v>
      </c>
      <c r="B17" s="304"/>
      <c r="C17" s="774">
        <v>12</v>
      </c>
      <c r="D17" s="774">
        <v>156</v>
      </c>
      <c r="E17" s="774">
        <v>1</v>
      </c>
      <c r="F17" s="776">
        <v>0</v>
      </c>
      <c r="G17" s="774">
        <v>3</v>
      </c>
      <c r="H17" s="774">
        <v>8</v>
      </c>
      <c r="I17" s="774">
        <v>2</v>
      </c>
      <c r="J17" s="775">
        <v>0</v>
      </c>
      <c r="K17" s="774">
        <v>7</v>
      </c>
      <c r="L17" s="774">
        <v>1</v>
      </c>
      <c r="M17" s="774">
        <v>0</v>
      </c>
      <c r="N17" s="774">
        <v>1</v>
      </c>
      <c r="O17" s="774">
        <v>1</v>
      </c>
      <c r="P17" s="774">
        <v>14</v>
      </c>
      <c r="Q17" s="775">
        <v>0</v>
      </c>
      <c r="R17" s="774">
        <v>1</v>
      </c>
      <c r="S17" s="775">
        <v>0</v>
      </c>
      <c r="T17" s="775">
        <v>0</v>
      </c>
      <c r="U17" s="773">
        <f t="shared" si="0"/>
        <v>207</v>
      </c>
    </row>
    <row r="18" spans="1:23" x14ac:dyDescent="0.25">
      <c r="A18" s="304" t="s">
        <v>10</v>
      </c>
      <c r="B18" s="304"/>
      <c r="C18" s="774">
        <v>3</v>
      </c>
      <c r="D18" s="774">
        <v>6</v>
      </c>
      <c r="E18" s="774">
        <v>0</v>
      </c>
      <c r="F18" s="776">
        <v>1</v>
      </c>
      <c r="G18" s="774">
        <v>0</v>
      </c>
      <c r="H18" s="774">
        <v>0</v>
      </c>
      <c r="I18" s="774">
        <v>0</v>
      </c>
      <c r="J18" s="775">
        <v>0</v>
      </c>
      <c r="K18" s="775">
        <v>0</v>
      </c>
      <c r="L18" s="775">
        <v>0</v>
      </c>
      <c r="M18" s="775">
        <v>0</v>
      </c>
      <c r="N18" s="775">
        <v>0</v>
      </c>
      <c r="O18" s="775">
        <v>0</v>
      </c>
      <c r="P18" s="775">
        <v>0</v>
      </c>
      <c r="Q18" s="775">
        <v>0</v>
      </c>
      <c r="R18" s="775">
        <v>0</v>
      </c>
      <c r="S18" s="775">
        <v>0</v>
      </c>
      <c r="T18" s="775">
        <v>0</v>
      </c>
      <c r="U18" s="773">
        <f t="shared" si="0"/>
        <v>10</v>
      </c>
    </row>
    <row r="19" spans="1:23" x14ac:dyDescent="0.25">
      <c r="A19" s="304" t="s">
        <v>11</v>
      </c>
      <c r="B19" s="304"/>
      <c r="C19" s="774">
        <v>4</v>
      </c>
      <c r="D19" s="774">
        <v>21</v>
      </c>
      <c r="E19" s="774">
        <v>0</v>
      </c>
      <c r="F19" s="774">
        <v>0</v>
      </c>
      <c r="G19" s="774">
        <v>0</v>
      </c>
      <c r="H19" s="774">
        <v>0</v>
      </c>
      <c r="I19" s="774">
        <v>1</v>
      </c>
      <c r="J19" s="775">
        <v>0</v>
      </c>
      <c r="K19" s="775">
        <v>0</v>
      </c>
      <c r="L19" s="775">
        <v>0</v>
      </c>
      <c r="M19" s="775">
        <v>0</v>
      </c>
      <c r="N19" s="775">
        <v>0</v>
      </c>
      <c r="O19" s="775">
        <v>0</v>
      </c>
      <c r="P19" s="775">
        <v>0</v>
      </c>
      <c r="Q19" s="775">
        <v>0</v>
      </c>
      <c r="R19" s="775">
        <v>0</v>
      </c>
      <c r="S19" s="775">
        <v>0</v>
      </c>
      <c r="T19" s="775">
        <v>0</v>
      </c>
      <c r="U19" s="773">
        <f t="shared" si="0"/>
        <v>26</v>
      </c>
    </row>
    <row r="20" spans="1:23" x14ac:dyDescent="0.25">
      <c r="A20" s="304" t="s">
        <v>12</v>
      </c>
      <c r="B20" s="304"/>
      <c r="C20" s="774">
        <v>3872</v>
      </c>
      <c r="D20" s="774">
        <v>10454</v>
      </c>
      <c r="E20" s="774">
        <v>9</v>
      </c>
      <c r="F20" s="776">
        <v>777</v>
      </c>
      <c r="G20" s="774">
        <v>26</v>
      </c>
      <c r="H20" s="774">
        <v>96</v>
      </c>
      <c r="I20" s="774">
        <v>12</v>
      </c>
      <c r="J20" s="774">
        <v>119</v>
      </c>
      <c r="K20" s="774">
        <v>56</v>
      </c>
      <c r="L20" s="774">
        <v>149</v>
      </c>
      <c r="M20" s="774">
        <v>3</v>
      </c>
      <c r="N20" s="774">
        <v>35</v>
      </c>
      <c r="O20" s="774">
        <v>15</v>
      </c>
      <c r="P20" s="774">
        <v>56</v>
      </c>
      <c r="Q20" s="774">
        <v>5</v>
      </c>
      <c r="R20" s="774">
        <v>1</v>
      </c>
      <c r="S20" s="775">
        <v>0</v>
      </c>
      <c r="T20" s="775">
        <v>0</v>
      </c>
      <c r="U20" s="773">
        <f t="shared" si="0"/>
        <v>15685</v>
      </c>
    </row>
    <row r="21" spans="1:23" x14ac:dyDescent="0.25">
      <c r="A21" s="304" t="s">
        <v>13</v>
      </c>
      <c r="B21" s="304"/>
      <c r="C21" s="774">
        <v>44</v>
      </c>
      <c r="D21" s="774">
        <v>72</v>
      </c>
      <c r="E21" s="774">
        <v>1</v>
      </c>
      <c r="F21" s="776">
        <v>7</v>
      </c>
      <c r="G21" s="774">
        <v>1</v>
      </c>
      <c r="H21" s="774">
        <v>5</v>
      </c>
      <c r="I21" s="774">
        <v>0</v>
      </c>
      <c r="J21" s="774">
        <v>0</v>
      </c>
      <c r="K21" s="774">
        <v>9</v>
      </c>
      <c r="L21" s="774">
        <v>1</v>
      </c>
      <c r="M21" s="774">
        <v>0</v>
      </c>
      <c r="N21" s="774">
        <v>0</v>
      </c>
      <c r="O21" s="774">
        <v>0</v>
      </c>
      <c r="P21" s="774">
        <v>0</v>
      </c>
      <c r="Q21" s="774">
        <v>0</v>
      </c>
      <c r="R21" s="774">
        <v>0</v>
      </c>
      <c r="S21" s="775">
        <v>0</v>
      </c>
      <c r="T21" s="775">
        <v>0</v>
      </c>
      <c r="U21" s="773">
        <f t="shared" si="0"/>
        <v>140</v>
      </c>
    </row>
    <row r="22" spans="1:23" x14ac:dyDescent="0.25">
      <c r="A22" s="304" t="s">
        <v>14</v>
      </c>
      <c r="B22" s="304"/>
      <c r="C22" s="774">
        <v>4</v>
      </c>
      <c r="D22" s="774">
        <v>13</v>
      </c>
      <c r="E22" s="774">
        <v>0</v>
      </c>
      <c r="F22" s="774">
        <v>0</v>
      </c>
      <c r="G22" s="774">
        <v>0</v>
      </c>
      <c r="H22" s="774">
        <v>0</v>
      </c>
      <c r="I22" s="774">
        <v>0</v>
      </c>
      <c r="J22" s="774">
        <v>0</v>
      </c>
      <c r="K22" s="774">
        <v>0</v>
      </c>
      <c r="L22" s="774">
        <v>0</v>
      </c>
      <c r="M22" s="774">
        <v>0</v>
      </c>
      <c r="N22" s="774">
        <v>0</v>
      </c>
      <c r="O22" s="774">
        <v>0</v>
      </c>
      <c r="P22" s="774">
        <v>1</v>
      </c>
      <c r="Q22" s="774">
        <v>0</v>
      </c>
      <c r="R22" s="774">
        <v>0</v>
      </c>
      <c r="S22" s="775">
        <v>0</v>
      </c>
      <c r="T22" s="775">
        <v>0</v>
      </c>
      <c r="U22" s="773">
        <f t="shared" si="0"/>
        <v>18</v>
      </c>
    </row>
    <row r="23" spans="1:23" x14ac:dyDescent="0.25">
      <c r="A23" s="304" t="s">
        <v>15</v>
      </c>
      <c r="B23" s="304"/>
      <c r="C23" s="774">
        <v>62</v>
      </c>
      <c r="D23" s="774">
        <v>119</v>
      </c>
      <c r="E23" s="774">
        <v>0</v>
      </c>
      <c r="F23" s="776">
        <v>2</v>
      </c>
      <c r="G23" s="774">
        <v>1</v>
      </c>
      <c r="H23" s="774">
        <v>3</v>
      </c>
      <c r="I23" s="774">
        <v>1</v>
      </c>
      <c r="J23" s="774">
        <v>3</v>
      </c>
      <c r="K23" s="774">
        <v>11</v>
      </c>
      <c r="L23" s="774">
        <v>0</v>
      </c>
      <c r="M23" s="774">
        <v>1</v>
      </c>
      <c r="N23" s="774">
        <v>1</v>
      </c>
      <c r="O23" s="774">
        <v>1</v>
      </c>
      <c r="P23" s="774">
        <v>4</v>
      </c>
      <c r="Q23" s="774">
        <v>0</v>
      </c>
      <c r="R23" s="774">
        <v>2</v>
      </c>
      <c r="S23" s="774">
        <v>0</v>
      </c>
      <c r="T23" s="774">
        <v>1</v>
      </c>
      <c r="U23" s="773">
        <f t="shared" si="0"/>
        <v>212</v>
      </c>
    </row>
    <row r="24" spans="1:23" x14ac:dyDescent="0.25">
      <c r="A24" s="304" t="s">
        <v>16</v>
      </c>
      <c r="B24" s="304"/>
      <c r="C24" s="774">
        <v>54</v>
      </c>
      <c r="D24" s="774">
        <v>204</v>
      </c>
      <c r="E24" s="774">
        <v>0</v>
      </c>
      <c r="F24" s="776">
        <v>4</v>
      </c>
      <c r="G24" s="774">
        <v>0</v>
      </c>
      <c r="H24" s="774">
        <v>0</v>
      </c>
      <c r="I24" s="774">
        <v>1</v>
      </c>
      <c r="J24" s="774">
        <v>0</v>
      </c>
      <c r="K24" s="774">
        <v>17</v>
      </c>
      <c r="L24" s="774">
        <v>0</v>
      </c>
      <c r="M24" s="774">
        <v>5</v>
      </c>
      <c r="N24" s="774">
        <v>0</v>
      </c>
      <c r="O24" s="774">
        <v>0</v>
      </c>
      <c r="P24" s="774">
        <v>3</v>
      </c>
      <c r="Q24" s="774">
        <v>11</v>
      </c>
      <c r="R24" s="774">
        <v>0</v>
      </c>
      <c r="S24" s="774">
        <v>0</v>
      </c>
      <c r="T24" s="774">
        <v>0</v>
      </c>
      <c r="U24" s="773">
        <f t="shared" si="0"/>
        <v>299</v>
      </c>
    </row>
    <row r="25" spans="1:23" x14ac:dyDescent="0.25">
      <c r="A25" s="304" t="s">
        <v>17</v>
      </c>
      <c r="B25" s="304"/>
      <c r="C25" s="774">
        <v>24</v>
      </c>
      <c r="D25" s="774">
        <v>52</v>
      </c>
      <c r="E25" s="774">
        <v>0</v>
      </c>
      <c r="F25" s="774">
        <v>0</v>
      </c>
      <c r="G25" s="774">
        <v>0</v>
      </c>
      <c r="H25" s="774">
        <v>0</v>
      </c>
      <c r="I25" s="774">
        <v>1</v>
      </c>
      <c r="J25" s="774">
        <v>0</v>
      </c>
      <c r="K25" s="774">
        <v>7</v>
      </c>
      <c r="L25" s="774">
        <v>0</v>
      </c>
      <c r="M25" s="774">
        <v>0</v>
      </c>
      <c r="N25" s="774">
        <v>0</v>
      </c>
      <c r="O25" s="774">
        <v>0</v>
      </c>
      <c r="P25" s="774">
        <v>0</v>
      </c>
      <c r="Q25" s="774">
        <v>0</v>
      </c>
      <c r="R25" s="774">
        <v>0</v>
      </c>
      <c r="S25" s="774">
        <v>0</v>
      </c>
      <c r="T25" s="774">
        <v>0</v>
      </c>
      <c r="U25" s="773">
        <f t="shared" si="0"/>
        <v>84</v>
      </c>
    </row>
    <row r="26" spans="1:23" x14ac:dyDescent="0.25">
      <c r="A26" s="304" t="s">
        <v>18</v>
      </c>
      <c r="B26" s="304"/>
      <c r="C26" s="774">
        <v>15</v>
      </c>
      <c r="D26" s="774">
        <v>5</v>
      </c>
      <c r="E26" s="774">
        <v>0</v>
      </c>
      <c r="F26" s="774">
        <v>0</v>
      </c>
      <c r="G26" s="774">
        <v>0</v>
      </c>
      <c r="H26" s="774">
        <v>0</v>
      </c>
      <c r="I26" s="774">
        <v>0</v>
      </c>
      <c r="J26" s="774">
        <v>0</v>
      </c>
      <c r="K26" s="774">
        <v>11</v>
      </c>
      <c r="L26" s="774">
        <v>0</v>
      </c>
      <c r="M26" s="774">
        <v>0</v>
      </c>
      <c r="N26" s="774">
        <v>0</v>
      </c>
      <c r="O26" s="774">
        <v>0</v>
      </c>
      <c r="P26" s="774">
        <v>1</v>
      </c>
      <c r="Q26" s="774">
        <v>0</v>
      </c>
      <c r="R26" s="774">
        <v>0</v>
      </c>
      <c r="S26" s="774">
        <v>0</v>
      </c>
      <c r="T26" s="774">
        <v>0</v>
      </c>
      <c r="U26" s="773">
        <f t="shared" si="0"/>
        <v>32</v>
      </c>
    </row>
    <row r="27" spans="1:23" x14ac:dyDescent="0.25">
      <c r="A27" s="304" t="s">
        <v>19</v>
      </c>
      <c r="B27" s="304"/>
      <c r="C27" s="774">
        <v>92</v>
      </c>
      <c r="D27" s="774">
        <v>219</v>
      </c>
      <c r="E27" s="774">
        <v>1</v>
      </c>
      <c r="F27" s="776">
        <v>1</v>
      </c>
      <c r="G27" s="774">
        <v>0</v>
      </c>
      <c r="H27" s="774">
        <v>2</v>
      </c>
      <c r="I27" s="774">
        <v>1</v>
      </c>
      <c r="J27" s="774">
        <v>1</v>
      </c>
      <c r="K27" s="774">
        <v>48</v>
      </c>
      <c r="L27" s="774">
        <v>0</v>
      </c>
      <c r="M27" s="774">
        <v>0</v>
      </c>
      <c r="N27" s="774">
        <v>0</v>
      </c>
      <c r="O27" s="774">
        <v>0</v>
      </c>
      <c r="P27" s="774">
        <v>4</v>
      </c>
      <c r="Q27" s="774">
        <v>0</v>
      </c>
      <c r="R27" s="774">
        <v>0</v>
      </c>
      <c r="S27" s="774">
        <v>1</v>
      </c>
      <c r="T27" s="774">
        <v>0</v>
      </c>
      <c r="U27" s="773">
        <f t="shared" si="0"/>
        <v>370</v>
      </c>
    </row>
    <row r="28" spans="1:23" x14ac:dyDescent="0.25">
      <c r="A28" s="304" t="s">
        <v>20</v>
      </c>
      <c r="B28" s="304"/>
      <c r="C28" s="774">
        <v>53</v>
      </c>
      <c r="D28" s="774">
        <v>62</v>
      </c>
      <c r="E28" s="774">
        <v>0</v>
      </c>
      <c r="F28" s="776">
        <v>3</v>
      </c>
      <c r="G28" s="774">
        <v>13</v>
      </c>
      <c r="H28" s="774">
        <v>0</v>
      </c>
      <c r="I28" s="774">
        <v>0</v>
      </c>
      <c r="J28" s="774">
        <v>1</v>
      </c>
      <c r="K28" s="774">
        <v>1</v>
      </c>
      <c r="L28" s="774">
        <v>0</v>
      </c>
      <c r="M28" s="774">
        <v>0</v>
      </c>
      <c r="N28" s="774">
        <v>0</v>
      </c>
      <c r="O28" s="774">
        <v>0</v>
      </c>
      <c r="P28" s="774">
        <v>0</v>
      </c>
      <c r="Q28" s="774">
        <v>0</v>
      </c>
      <c r="R28" s="774">
        <v>0</v>
      </c>
      <c r="S28" s="774">
        <v>0</v>
      </c>
      <c r="T28" s="774">
        <v>0</v>
      </c>
      <c r="U28" s="773">
        <f t="shared" si="0"/>
        <v>133</v>
      </c>
    </row>
    <row r="29" spans="1:23" s="456" customFormat="1" x14ac:dyDescent="0.25">
      <c r="A29" s="304"/>
      <c r="B29" s="304"/>
      <c r="C29" s="774"/>
      <c r="D29" s="774"/>
      <c r="E29" s="774"/>
      <c r="F29" s="776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3"/>
      <c r="V29"/>
      <c r="W29"/>
    </row>
    <row r="30" spans="1:23" x14ac:dyDescent="0.25">
      <c r="A30" s="279" t="s">
        <v>21</v>
      </c>
      <c r="B30" s="279"/>
      <c r="C30" s="777">
        <v>3011</v>
      </c>
      <c r="D30" s="777">
        <v>8623</v>
      </c>
      <c r="E30" s="777">
        <v>2</v>
      </c>
      <c r="F30" s="778">
        <v>560</v>
      </c>
      <c r="G30" s="777">
        <v>43</v>
      </c>
      <c r="H30" s="777">
        <v>76</v>
      </c>
      <c r="I30" s="777">
        <v>30</v>
      </c>
      <c r="J30" s="777">
        <v>91</v>
      </c>
      <c r="K30" s="777">
        <v>117</v>
      </c>
      <c r="L30" s="777">
        <v>79</v>
      </c>
      <c r="M30" s="777">
        <v>11</v>
      </c>
      <c r="N30" s="777">
        <v>31</v>
      </c>
      <c r="O30" s="777">
        <v>4</v>
      </c>
      <c r="P30" s="777">
        <v>105</v>
      </c>
      <c r="Q30" s="777">
        <v>11</v>
      </c>
      <c r="R30" s="777">
        <v>0</v>
      </c>
      <c r="S30" s="777">
        <v>0</v>
      </c>
      <c r="T30" s="777">
        <v>1</v>
      </c>
      <c r="U30" s="101">
        <f t="shared" si="0"/>
        <v>12795</v>
      </c>
    </row>
    <row r="31" spans="1:23" x14ac:dyDescent="0.25">
      <c r="A31" s="279" t="s">
        <v>22</v>
      </c>
      <c r="B31" s="279"/>
      <c r="C31" s="777">
        <v>28</v>
      </c>
      <c r="D31" s="777">
        <v>209</v>
      </c>
      <c r="E31" s="777">
        <v>0</v>
      </c>
      <c r="F31" s="778">
        <v>7</v>
      </c>
      <c r="G31" s="777">
        <v>15</v>
      </c>
      <c r="H31" s="777">
        <v>9</v>
      </c>
      <c r="I31" s="777">
        <v>4</v>
      </c>
      <c r="J31" s="777">
        <v>0</v>
      </c>
      <c r="K31" s="777">
        <v>14</v>
      </c>
      <c r="L31" s="777">
        <v>0</v>
      </c>
      <c r="M31" s="777">
        <v>1</v>
      </c>
      <c r="N31" s="777">
        <v>0</v>
      </c>
      <c r="O31" s="777">
        <v>0</v>
      </c>
      <c r="P31" s="777">
        <v>5</v>
      </c>
      <c r="Q31" s="777">
        <v>0</v>
      </c>
      <c r="R31" s="777">
        <v>0</v>
      </c>
      <c r="S31" s="777">
        <v>0</v>
      </c>
      <c r="T31" s="777">
        <v>0</v>
      </c>
      <c r="U31" s="101">
        <f t="shared" si="0"/>
        <v>292</v>
      </c>
    </row>
    <row r="32" spans="1:23" x14ac:dyDescent="0.25">
      <c r="A32" s="279" t="s">
        <v>23</v>
      </c>
      <c r="B32" s="279"/>
      <c r="C32" s="777">
        <v>3891</v>
      </c>
      <c r="D32" s="777">
        <v>10637</v>
      </c>
      <c r="E32" s="777">
        <v>10</v>
      </c>
      <c r="F32" s="778">
        <v>778</v>
      </c>
      <c r="G32" s="777">
        <v>29</v>
      </c>
      <c r="H32" s="777">
        <v>104</v>
      </c>
      <c r="I32" s="777">
        <v>15</v>
      </c>
      <c r="J32" s="777">
        <v>119</v>
      </c>
      <c r="K32" s="777">
        <v>63</v>
      </c>
      <c r="L32" s="777">
        <v>150</v>
      </c>
      <c r="M32" s="777">
        <v>3</v>
      </c>
      <c r="N32" s="777">
        <v>36</v>
      </c>
      <c r="O32" s="777">
        <v>16</v>
      </c>
      <c r="P32" s="777">
        <v>70</v>
      </c>
      <c r="Q32" s="777">
        <v>5</v>
      </c>
      <c r="R32" s="777">
        <v>2</v>
      </c>
      <c r="S32" s="777">
        <v>0</v>
      </c>
      <c r="T32" s="777">
        <v>0</v>
      </c>
      <c r="U32" s="101">
        <f t="shared" si="0"/>
        <v>15928</v>
      </c>
    </row>
    <row r="33" spans="1:21" x14ac:dyDescent="0.25">
      <c r="A33" s="279" t="s">
        <v>24</v>
      </c>
      <c r="B33" s="279"/>
      <c r="C33" s="777">
        <v>203</v>
      </c>
      <c r="D33" s="777">
        <v>465</v>
      </c>
      <c r="E33" s="777">
        <v>1</v>
      </c>
      <c r="F33" s="778">
        <v>13</v>
      </c>
      <c r="G33" s="777">
        <v>2</v>
      </c>
      <c r="H33" s="777">
        <v>8</v>
      </c>
      <c r="I33" s="777">
        <v>3</v>
      </c>
      <c r="J33" s="777">
        <v>3</v>
      </c>
      <c r="K33" s="777">
        <v>55</v>
      </c>
      <c r="L33" s="777">
        <v>1</v>
      </c>
      <c r="M33" s="777">
        <v>6</v>
      </c>
      <c r="N33" s="777">
        <v>1</v>
      </c>
      <c r="O33" s="777">
        <v>1</v>
      </c>
      <c r="P33" s="777">
        <v>9</v>
      </c>
      <c r="Q33" s="777">
        <v>11</v>
      </c>
      <c r="R33" s="777">
        <v>2</v>
      </c>
      <c r="S33" s="777">
        <v>0</v>
      </c>
      <c r="T33" s="777">
        <v>1</v>
      </c>
      <c r="U33" s="101">
        <f t="shared" si="0"/>
        <v>785</v>
      </c>
    </row>
    <row r="34" spans="1:21" x14ac:dyDescent="0.25">
      <c r="A34" s="279" t="s">
        <v>25</v>
      </c>
      <c r="B34" s="279"/>
      <c r="C34" s="777">
        <v>145</v>
      </c>
      <c r="D34" s="777">
        <v>281</v>
      </c>
      <c r="E34" s="777">
        <v>1</v>
      </c>
      <c r="F34" s="778">
        <v>4</v>
      </c>
      <c r="G34" s="777">
        <v>13</v>
      </c>
      <c r="H34" s="777">
        <v>2</v>
      </c>
      <c r="I34" s="777">
        <v>1</v>
      </c>
      <c r="J34" s="777">
        <v>2</v>
      </c>
      <c r="K34" s="777">
        <v>49</v>
      </c>
      <c r="L34" s="777">
        <v>0</v>
      </c>
      <c r="M34" s="777">
        <v>0</v>
      </c>
      <c r="N34" s="777">
        <v>0</v>
      </c>
      <c r="O34" s="777">
        <v>0</v>
      </c>
      <c r="P34" s="777">
        <v>4</v>
      </c>
      <c r="Q34" s="777">
        <v>0</v>
      </c>
      <c r="R34" s="777">
        <v>0</v>
      </c>
      <c r="S34" s="777">
        <v>1</v>
      </c>
      <c r="T34" s="777">
        <v>0</v>
      </c>
      <c r="U34" s="101">
        <f t="shared" si="0"/>
        <v>503</v>
      </c>
    </row>
    <row r="35" spans="1:21" x14ac:dyDescent="0.25">
      <c r="A35" s="252" t="s">
        <v>1</v>
      </c>
      <c r="B35" s="252"/>
      <c r="C35" s="777">
        <v>7278</v>
      </c>
      <c r="D35" s="777">
        <v>20215</v>
      </c>
      <c r="E35" s="777">
        <v>14</v>
      </c>
      <c r="F35" s="778">
        <v>1362</v>
      </c>
      <c r="G35" s="777">
        <v>102</v>
      </c>
      <c r="H35" s="777">
        <v>199</v>
      </c>
      <c r="I35" s="777">
        <v>53</v>
      </c>
      <c r="J35" s="777">
        <v>215</v>
      </c>
      <c r="K35" s="777">
        <v>298</v>
      </c>
      <c r="L35" s="777">
        <v>230</v>
      </c>
      <c r="M35" s="777">
        <v>21</v>
      </c>
      <c r="N35" s="777">
        <v>68</v>
      </c>
      <c r="O35" s="777">
        <v>21</v>
      </c>
      <c r="P35" s="777">
        <v>193</v>
      </c>
      <c r="Q35" s="777">
        <v>27</v>
      </c>
      <c r="R35" s="777">
        <v>4</v>
      </c>
      <c r="S35" s="777">
        <v>1</v>
      </c>
      <c r="T35" s="777">
        <v>2</v>
      </c>
      <c r="U35" s="101">
        <f t="shared" si="0"/>
        <v>30303</v>
      </c>
    </row>
    <row r="36" spans="1:21" ht="7.5" customHeight="1" x14ac:dyDescent="0.25">
      <c r="A36" s="325"/>
      <c r="B36" s="325"/>
      <c r="C36" s="325"/>
      <c r="D36" s="325"/>
      <c r="E36" s="325"/>
      <c r="F36" s="631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</row>
    <row r="37" spans="1:21" ht="6" customHeight="1" x14ac:dyDescent="0.25"/>
    <row r="38" spans="1:21" x14ac:dyDescent="0.25">
      <c r="A38" s="50" t="s">
        <v>534</v>
      </c>
    </row>
    <row r="39" spans="1:21" ht="27.75" customHeight="1" x14ac:dyDescent="0.25">
      <c r="A39" s="722" t="s">
        <v>660</v>
      </c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  <c r="R39" s="722"/>
      <c r="S39" s="722"/>
      <c r="T39" s="722"/>
    </row>
    <row r="40" spans="1:21" x14ac:dyDescent="0.25">
      <c r="A40" s="50" t="s">
        <v>656</v>
      </c>
      <c r="C40" s="456"/>
      <c r="D40" s="456"/>
      <c r="E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</row>
    <row r="41" spans="1:21" x14ac:dyDescent="0.25">
      <c r="A41" s="456"/>
      <c r="C41" s="456"/>
      <c r="D41" s="456"/>
      <c r="E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</row>
  </sheetData>
  <mergeCells count="4">
    <mergeCell ref="A4:A5"/>
    <mergeCell ref="C4:T4"/>
    <mergeCell ref="A39:T39"/>
    <mergeCell ref="U4:U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/>
  </sheetViews>
  <sheetFormatPr defaultRowHeight="15" x14ac:dyDescent="0.25"/>
  <cols>
    <col min="1" max="1" width="27" customWidth="1"/>
    <col min="2" max="2" width="1.5703125" style="456" customWidth="1"/>
    <col min="3" max="6" width="9.140625" style="629"/>
  </cols>
  <sheetData>
    <row r="1" spans="1:21" x14ac:dyDescent="0.25">
      <c r="A1" s="456" t="s">
        <v>487</v>
      </c>
    </row>
    <row r="2" spans="1:21" x14ac:dyDescent="0.25">
      <c r="A2" s="319" t="s">
        <v>485</v>
      </c>
    </row>
    <row r="3" spans="1:21" x14ac:dyDescent="0.25">
      <c r="A3" s="325"/>
      <c r="B3" s="325"/>
      <c r="C3" s="631"/>
      <c r="D3" s="631"/>
      <c r="E3" s="631"/>
      <c r="F3" s="631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x14ac:dyDescent="0.25">
      <c r="A4" s="718" t="s">
        <v>42</v>
      </c>
      <c r="B4" s="616"/>
      <c r="C4" s="767" t="s">
        <v>658</v>
      </c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691" t="s">
        <v>0</v>
      </c>
    </row>
    <row r="5" spans="1:21" x14ac:dyDescent="0.25">
      <c r="A5" s="713"/>
      <c r="B5" s="615"/>
      <c r="C5" s="636" t="s">
        <v>420</v>
      </c>
      <c r="D5" s="636" t="s">
        <v>425</v>
      </c>
      <c r="E5" s="636" t="s">
        <v>434</v>
      </c>
      <c r="F5" s="636" t="s">
        <v>429</v>
      </c>
      <c r="G5" s="636" t="s">
        <v>427</v>
      </c>
      <c r="H5" s="636" t="s">
        <v>424</v>
      </c>
      <c r="I5" s="636" t="s">
        <v>419</v>
      </c>
      <c r="J5" s="636" t="s">
        <v>431</v>
      </c>
      <c r="K5" s="636" t="s">
        <v>418</v>
      </c>
      <c r="L5" s="636" t="s">
        <v>430</v>
      </c>
      <c r="M5" s="636" t="s">
        <v>422</v>
      </c>
      <c r="N5" s="636" t="s">
        <v>432</v>
      </c>
      <c r="O5" s="636" t="s">
        <v>435</v>
      </c>
      <c r="P5" s="636" t="s">
        <v>421</v>
      </c>
      <c r="Q5" s="636" t="s">
        <v>433</v>
      </c>
      <c r="R5" s="636" t="s">
        <v>423</v>
      </c>
      <c r="S5" s="636" t="s">
        <v>426</v>
      </c>
      <c r="T5" s="636" t="s">
        <v>428</v>
      </c>
      <c r="U5" s="692"/>
    </row>
    <row r="6" spans="1:21" s="629" customFormat="1" x14ac:dyDescent="0.25">
      <c r="A6" s="633"/>
      <c r="B6" s="635"/>
    </row>
    <row r="7" spans="1:21" x14ac:dyDescent="0.25">
      <c r="A7" s="304" t="s">
        <v>147</v>
      </c>
      <c r="B7" s="304"/>
      <c r="C7" s="793">
        <v>16.7</v>
      </c>
      <c r="D7" s="793">
        <v>79.2</v>
      </c>
      <c r="E7" s="793">
        <v>0</v>
      </c>
      <c r="F7" s="793">
        <v>0</v>
      </c>
      <c r="G7" s="793">
        <v>0</v>
      </c>
      <c r="H7" s="793">
        <v>0</v>
      </c>
      <c r="I7" s="793">
        <v>0</v>
      </c>
      <c r="J7" s="793">
        <v>0</v>
      </c>
      <c r="K7" s="780">
        <v>2.1</v>
      </c>
      <c r="L7" s="780">
        <v>1.4</v>
      </c>
      <c r="M7" s="780">
        <v>0</v>
      </c>
      <c r="N7" s="780">
        <v>0</v>
      </c>
      <c r="O7" s="780">
        <v>0</v>
      </c>
      <c r="P7" s="780">
        <v>0.7</v>
      </c>
      <c r="Q7" s="780">
        <v>0</v>
      </c>
      <c r="R7" s="780">
        <v>0</v>
      </c>
      <c r="S7" s="780">
        <v>0</v>
      </c>
      <c r="T7" s="780">
        <v>0</v>
      </c>
      <c r="U7" s="334">
        <f>'Tav71'!U7/'Tav71'!U7*100</f>
        <v>100</v>
      </c>
    </row>
    <row r="8" spans="1:21" x14ac:dyDescent="0.25">
      <c r="A8" s="304" t="s">
        <v>146</v>
      </c>
      <c r="B8" s="304"/>
      <c r="C8" s="793">
        <v>0</v>
      </c>
      <c r="D8" s="793">
        <v>0</v>
      </c>
      <c r="E8" s="793">
        <v>0</v>
      </c>
      <c r="F8" s="793">
        <v>0</v>
      </c>
      <c r="G8" s="793">
        <v>0</v>
      </c>
      <c r="H8" s="793">
        <v>0</v>
      </c>
      <c r="I8" s="793">
        <v>0</v>
      </c>
      <c r="J8" s="793">
        <v>0</v>
      </c>
      <c r="K8" s="793">
        <v>0</v>
      </c>
      <c r="L8" s="793">
        <v>0</v>
      </c>
      <c r="M8" s="793">
        <v>0</v>
      </c>
      <c r="N8" s="793">
        <v>0</v>
      </c>
      <c r="O8" s="793">
        <v>0</v>
      </c>
      <c r="P8" s="793">
        <v>0</v>
      </c>
      <c r="Q8" s="793">
        <v>0</v>
      </c>
      <c r="R8" s="793">
        <v>0</v>
      </c>
      <c r="S8" s="793">
        <v>0</v>
      </c>
      <c r="T8" s="793">
        <v>0</v>
      </c>
      <c r="U8" s="334">
        <v>100</v>
      </c>
    </row>
    <row r="9" spans="1:21" x14ac:dyDescent="0.25">
      <c r="A9" s="304" t="s">
        <v>5</v>
      </c>
      <c r="B9" s="304"/>
      <c r="C9" s="794">
        <v>10.4</v>
      </c>
      <c r="D9" s="794">
        <v>77.900000000000006</v>
      </c>
      <c r="E9" s="793">
        <v>0</v>
      </c>
      <c r="F9" s="793">
        <v>0</v>
      </c>
      <c r="G9" s="782">
        <v>1.3</v>
      </c>
      <c r="H9" s="782">
        <v>2.6</v>
      </c>
      <c r="I9" s="782">
        <v>3.9</v>
      </c>
      <c r="J9" s="793">
        <v>0</v>
      </c>
      <c r="K9" s="782">
        <v>2.6</v>
      </c>
      <c r="L9" s="793">
        <v>0</v>
      </c>
      <c r="M9" s="793">
        <v>0</v>
      </c>
      <c r="N9" s="793">
        <v>0</v>
      </c>
      <c r="O9" s="793">
        <v>0</v>
      </c>
      <c r="P9" s="782">
        <v>1.3</v>
      </c>
      <c r="Q9" s="793">
        <v>0</v>
      </c>
      <c r="R9" s="793">
        <v>0</v>
      </c>
      <c r="S9" s="793">
        <v>0</v>
      </c>
      <c r="T9" s="793">
        <v>0</v>
      </c>
      <c r="U9" s="334">
        <f>'Tav71'!U9/'Tav71'!U9*100</f>
        <v>100</v>
      </c>
    </row>
    <row r="10" spans="1:21" x14ac:dyDescent="0.25">
      <c r="A10" s="304" t="s">
        <v>6</v>
      </c>
      <c r="B10" s="304"/>
      <c r="C10" s="794">
        <v>23.7</v>
      </c>
      <c r="D10" s="794">
        <v>67.2</v>
      </c>
      <c r="E10" s="794">
        <v>0</v>
      </c>
      <c r="F10" s="794">
        <v>4.5</v>
      </c>
      <c r="G10" s="782">
        <v>0.3</v>
      </c>
      <c r="H10" s="782">
        <v>0.6</v>
      </c>
      <c r="I10" s="782">
        <v>0.2</v>
      </c>
      <c r="J10" s="782">
        <v>0.7</v>
      </c>
      <c r="K10" s="782">
        <v>0.9</v>
      </c>
      <c r="L10" s="782">
        <v>0.6</v>
      </c>
      <c r="M10" s="782">
        <v>0.1</v>
      </c>
      <c r="N10" s="782">
        <v>0.2</v>
      </c>
      <c r="O10" s="782">
        <v>0</v>
      </c>
      <c r="P10" s="782">
        <v>0.8</v>
      </c>
      <c r="Q10" s="782">
        <v>0.1</v>
      </c>
      <c r="R10" s="793">
        <v>0</v>
      </c>
      <c r="S10" s="793">
        <v>0</v>
      </c>
      <c r="T10" s="782">
        <v>0</v>
      </c>
      <c r="U10" s="334">
        <f>'Tav71'!U10/'Tav71'!U10*100</f>
        <v>100</v>
      </c>
    </row>
    <row r="11" spans="1:21" x14ac:dyDescent="0.25">
      <c r="A11" s="304" t="s">
        <v>83</v>
      </c>
      <c r="B11" s="304"/>
      <c r="C11" s="794">
        <v>0</v>
      </c>
      <c r="D11" s="794">
        <v>0</v>
      </c>
      <c r="E11" s="794">
        <v>0</v>
      </c>
      <c r="F11" s="794">
        <v>0</v>
      </c>
      <c r="G11" s="794">
        <v>0</v>
      </c>
      <c r="H11" s="794">
        <v>0</v>
      </c>
      <c r="I11" s="794">
        <v>0</v>
      </c>
      <c r="J11" s="794">
        <v>0</v>
      </c>
      <c r="K11" s="794">
        <v>0</v>
      </c>
      <c r="L11" s="794">
        <v>0</v>
      </c>
      <c r="M11" s="794">
        <v>0</v>
      </c>
      <c r="N11" s="794">
        <v>0</v>
      </c>
      <c r="O11" s="794">
        <v>0</v>
      </c>
      <c r="P11" s="794">
        <v>0</v>
      </c>
      <c r="Q11" s="794">
        <v>0</v>
      </c>
      <c r="R11" s="794">
        <v>0</v>
      </c>
      <c r="S11" s="794">
        <v>0</v>
      </c>
      <c r="T11" s="794">
        <v>0</v>
      </c>
      <c r="U11" s="334">
        <v>100</v>
      </c>
    </row>
    <row r="12" spans="1:21" x14ac:dyDescent="0.25">
      <c r="A12" s="304" t="s">
        <v>108</v>
      </c>
      <c r="B12" s="304"/>
      <c r="C12" s="794">
        <v>0</v>
      </c>
      <c r="D12" s="794">
        <v>0</v>
      </c>
      <c r="E12" s="794">
        <v>0</v>
      </c>
      <c r="F12" s="794">
        <v>0</v>
      </c>
      <c r="G12" s="794">
        <v>0</v>
      </c>
      <c r="H12" s="794">
        <v>0</v>
      </c>
      <c r="I12" s="794">
        <v>0</v>
      </c>
      <c r="J12" s="794">
        <v>0</v>
      </c>
      <c r="K12" s="794">
        <v>0</v>
      </c>
      <c r="L12" s="794">
        <v>0</v>
      </c>
      <c r="M12" s="794">
        <v>0</v>
      </c>
      <c r="N12" s="794">
        <v>0</v>
      </c>
      <c r="O12" s="794">
        <v>0</v>
      </c>
      <c r="P12" s="794">
        <v>0</v>
      </c>
      <c r="Q12" s="794">
        <v>0</v>
      </c>
      <c r="R12" s="794">
        <v>0</v>
      </c>
      <c r="S12" s="794">
        <v>0</v>
      </c>
      <c r="T12" s="794">
        <v>0</v>
      </c>
      <c r="U12" s="334">
        <v>100</v>
      </c>
    </row>
    <row r="13" spans="1:21" x14ac:dyDescent="0.25">
      <c r="A13" s="304" t="s">
        <v>4</v>
      </c>
      <c r="B13" s="304"/>
      <c r="C13" s="794">
        <v>0</v>
      </c>
      <c r="D13" s="794">
        <v>0</v>
      </c>
      <c r="E13" s="794">
        <v>0</v>
      </c>
      <c r="F13" s="794">
        <v>0</v>
      </c>
      <c r="G13" s="794">
        <v>0</v>
      </c>
      <c r="H13" s="794">
        <v>0</v>
      </c>
      <c r="I13" s="794">
        <v>0</v>
      </c>
      <c r="J13" s="794">
        <v>0</v>
      </c>
      <c r="K13" s="794">
        <v>0</v>
      </c>
      <c r="L13" s="794">
        <v>0</v>
      </c>
      <c r="M13" s="794">
        <v>0</v>
      </c>
      <c r="N13" s="794">
        <v>0</v>
      </c>
      <c r="O13" s="794">
        <v>0</v>
      </c>
      <c r="P13" s="794">
        <v>0</v>
      </c>
      <c r="Q13" s="794">
        <v>0</v>
      </c>
      <c r="R13" s="794">
        <v>0</v>
      </c>
      <c r="S13" s="794">
        <v>0</v>
      </c>
      <c r="T13" s="794">
        <v>0</v>
      </c>
      <c r="U13" s="334">
        <v>100</v>
      </c>
    </row>
    <row r="14" spans="1:21" x14ac:dyDescent="0.25">
      <c r="A14" s="304" t="s">
        <v>7</v>
      </c>
      <c r="B14" s="304"/>
      <c r="C14" s="794">
        <v>5.9</v>
      </c>
      <c r="D14" s="794">
        <v>70.599999999999994</v>
      </c>
      <c r="E14" s="794">
        <v>0</v>
      </c>
      <c r="F14" s="794">
        <v>3.4</v>
      </c>
      <c r="G14" s="782">
        <v>11.8</v>
      </c>
      <c r="H14" s="794">
        <v>0</v>
      </c>
      <c r="I14" s="782">
        <v>0.8</v>
      </c>
      <c r="J14" s="794">
        <v>0</v>
      </c>
      <c r="K14" s="782">
        <v>5</v>
      </c>
      <c r="L14" s="794">
        <v>0</v>
      </c>
      <c r="M14" s="782">
        <v>0.8</v>
      </c>
      <c r="N14" s="794">
        <v>0</v>
      </c>
      <c r="O14" s="794">
        <v>0</v>
      </c>
      <c r="P14" s="782">
        <v>1.7</v>
      </c>
      <c r="Q14" s="794">
        <v>0</v>
      </c>
      <c r="R14" s="794">
        <v>0</v>
      </c>
      <c r="S14" s="794">
        <v>0</v>
      </c>
      <c r="T14" s="794">
        <v>0</v>
      </c>
      <c r="U14" s="334">
        <f>'Tav71'!U14/'Tav71'!U14*100</f>
        <v>100</v>
      </c>
    </row>
    <row r="15" spans="1:21" x14ac:dyDescent="0.25">
      <c r="A15" s="304" t="s">
        <v>145</v>
      </c>
      <c r="B15" s="304"/>
      <c r="C15" s="794">
        <v>0</v>
      </c>
      <c r="D15" s="794">
        <v>100</v>
      </c>
      <c r="E15" s="794">
        <v>0</v>
      </c>
      <c r="F15" s="794">
        <v>0</v>
      </c>
      <c r="G15" s="794">
        <v>0</v>
      </c>
      <c r="H15" s="794">
        <v>0</v>
      </c>
      <c r="I15" s="794">
        <v>0</v>
      </c>
      <c r="J15" s="794">
        <v>0</v>
      </c>
      <c r="K15" s="794">
        <v>0</v>
      </c>
      <c r="L15" s="794">
        <v>0</v>
      </c>
      <c r="M15" s="794">
        <v>0</v>
      </c>
      <c r="N15" s="794">
        <v>0</v>
      </c>
      <c r="O15" s="794">
        <v>0</v>
      </c>
      <c r="P15" s="794">
        <v>0</v>
      </c>
      <c r="Q15" s="794">
        <v>0</v>
      </c>
      <c r="R15" s="794">
        <v>0</v>
      </c>
      <c r="S15" s="794">
        <v>0</v>
      </c>
      <c r="T15" s="794">
        <v>0</v>
      </c>
      <c r="U15" s="334">
        <f>'Tav71'!U15/'Tav71'!U15*100</f>
        <v>100</v>
      </c>
    </row>
    <row r="16" spans="1:21" x14ac:dyDescent="0.25">
      <c r="A16" s="304" t="s">
        <v>8</v>
      </c>
      <c r="B16" s="304"/>
      <c r="C16" s="794">
        <v>12.2</v>
      </c>
      <c r="D16" s="794">
        <v>72.099999999999994</v>
      </c>
      <c r="E16" s="794">
        <v>0</v>
      </c>
      <c r="F16" s="794">
        <v>1.7</v>
      </c>
      <c r="G16" s="782">
        <v>0.6</v>
      </c>
      <c r="H16" s="782">
        <v>5.2</v>
      </c>
      <c r="I16" s="782">
        <v>1.7</v>
      </c>
      <c r="J16" s="794">
        <v>0</v>
      </c>
      <c r="K16" s="782">
        <v>4.7</v>
      </c>
      <c r="L16" s="794">
        <v>0</v>
      </c>
      <c r="M16" s="794">
        <v>0</v>
      </c>
      <c r="N16" s="794">
        <v>0</v>
      </c>
      <c r="O16" s="794">
        <v>0</v>
      </c>
      <c r="P16" s="782">
        <v>1.7</v>
      </c>
      <c r="Q16" s="794">
        <v>0</v>
      </c>
      <c r="R16" s="794">
        <v>0</v>
      </c>
      <c r="S16" s="794">
        <v>0</v>
      </c>
      <c r="T16" s="794">
        <v>0</v>
      </c>
      <c r="U16" s="334">
        <f>'Tav71'!U16/'Tav71'!U16*100</f>
        <v>100</v>
      </c>
    </row>
    <row r="17" spans="1:21" x14ac:dyDescent="0.25">
      <c r="A17" s="304" t="s">
        <v>9</v>
      </c>
      <c r="B17" s="304"/>
      <c r="C17" s="794">
        <v>5.8</v>
      </c>
      <c r="D17" s="794">
        <v>75.400000000000006</v>
      </c>
      <c r="E17" s="794">
        <v>0.5</v>
      </c>
      <c r="F17" s="794">
        <v>0</v>
      </c>
      <c r="G17" s="782">
        <v>1.4</v>
      </c>
      <c r="H17" s="782">
        <v>3.9</v>
      </c>
      <c r="I17" s="782">
        <v>1</v>
      </c>
      <c r="J17" s="794">
        <v>0</v>
      </c>
      <c r="K17" s="782">
        <v>3.4</v>
      </c>
      <c r="L17" s="782">
        <v>0.5</v>
      </c>
      <c r="M17" s="794">
        <v>0</v>
      </c>
      <c r="N17" s="782">
        <v>0.5</v>
      </c>
      <c r="O17" s="782">
        <v>0.5</v>
      </c>
      <c r="P17" s="782">
        <v>6.8</v>
      </c>
      <c r="Q17" s="794">
        <v>0</v>
      </c>
      <c r="R17" s="782">
        <v>0.5</v>
      </c>
      <c r="S17" s="794">
        <v>0</v>
      </c>
      <c r="T17" s="794">
        <v>0</v>
      </c>
      <c r="U17" s="334">
        <f>'Tav71'!U17/'Tav71'!U17*100</f>
        <v>100</v>
      </c>
    </row>
    <row r="18" spans="1:21" x14ac:dyDescent="0.25">
      <c r="A18" s="304" t="s">
        <v>10</v>
      </c>
      <c r="B18" s="304"/>
      <c r="C18" s="794">
        <v>30</v>
      </c>
      <c r="D18" s="794">
        <v>60</v>
      </c>
      <c r="E18" s="794">
        <v>0</v>
      </c>
      <c r="F18" s="794">
        <v>10</v>
      </c>
      <c r="G18" s="782">
        <v>0</v>
      </c>
      <c r="H18" s="782">
        <v>0</v>
      </c>
      <c r="I18" s="782">
        <v>0</v>
      </c>
      <c r="J18" s="794">
        <v>0</v>
      </c>
      <c r="K18" s="794">
        <v>0</v>
      </c>
      <c r="L18" s="794">
        <v>0</v>
      </c>
      <c r="M18" s="794">
        <v>0</v>
      </c>
      <c r="N18" s="794">
        <v>0</v>
      </c>
      <c r="O18" s="794">
        <v>0</v>
      </c>
      <c r="P18" s="794">
        <v>0</v>
      </c>
      <c r="Q18" s="794">
        <v>0</v>
      </c>
      <c r="R18" s="794">
        <v>0</v>
      </c>
      <c r="S18" s="794">
        <v>0</v>
      </c>
      <c r="T18" s="794">
        <v>0</v>
      </c>
      <c r="U18" s="334">
        <f>'Tav71'!U18/'Tav71'!U18*100</f>
        <v>100</v>
      </c>
    </row>
    <row r="19" spans="1:21" x14ac:dyDescent="0.25">
      <c r="A19" s="304" t="s">
        <v>11</v>
      </c>
      <c r="B19" s="304"/>
      <c r="C19" s="794">
        <v>15.4</v>
      </c>
      <c r="D19" s="794">
        <v>80.8</v>
      </c>
      <c r="E19" s="794">
        <v>0</v>
      </c>
      <c r="F19" s="794">
        <v>0</v>
      </c>
      <c r="G19" s="794">
        <v>0</v>
      </c>
      <c r="H19" s="794">
        <v>0</v>
      </c>
      <c r="I19" s="782">
        <v>3.8</v>
      </c>
      <c r="J19" s="794">
        <v>0</v>
      </c>
      <c r="K19" s="794">
        <v>0</v>
      </c>
      <c r="L19" s="794">
        <v>0</v>
      </c>
      <c r="M19" s="794">
        <v>0</v>
      </c>
      <c r="N19" s="794">
        <v>0</v>
      </c>
      <c r="O19" s="794">
        <v>0</v>
      </c>
      <c r="P19" s="794">
        <v>0</v>
      </c>
      <c r="Q19" s="794">
        <v>0</v>
      </c>
      <c r="R19" s="794">
        <v>0</v>
      </c>
      <c r="S19" s="794">
        <v>0</v>
      </c>
      <c r="T19" s="794">
        <v>0</v>
      </c>
      <c r="U19" s="334">
        <f>'Tav71'!U19/'Tav71'!U19*100</f>
        <v>100</v>
      </c>
    </row>
    <row r="20" spans="1:21" x14ac:dyDescent="0.25">
      <c r="A20" s="304" t="s">
        <v>12</v>
      </c>
      <c r="B20" s="304"/>
      <c r="C20" s="794">
        <v>24.7</v>
      </c>
      <c r="D20" s="794">
        <v>66.599999999999994</v>
      </c>
      <c r="E20" s="794">
        <v>0.1</v>
      </c>
      <c r="F20" s="794">
        <v>5</v>
      </c>
      <c r="G20" s="782">
        <v>0.2</v>
      </c>
      <c r="H20" s="782">
        <v>0.6</v>
      </c>
      <c r="I20" s="782">
        <v>0.1</v>
      </c>
      <c r="J20" s="782">
        <v>0.8</v>
      </c>
      <c r="K20" s="782">
        <v>0.4</v>
      </c>
      <c r="L20" s="782">
        <v>0.9</v>
      </c>
      <c r="M20" s="782">
        <v>0</v>
      </c>
      <c r="N20" s="782">
        <v>0.2</v>
      </c>
      <c r="O20" s="782">
        <v>0.1</v>
      </c>
      <c r="P20" s="782">
        <v>0.4</v>
      </c>
      <c r="Q20" s="782">
        <v>0</v>
      </c>
      <c r="R20" s="782">
        <v>0</v>
      </c>
      <c r="S20" s="794">
        <v>0</v>
      </c>
      <c r="T20" s="794">
        <v>0</v>
      </c>
      <c r="U20" s="334">
        <f>'Tav71'!U20/'Tav71'!U20*100</f>
        <v>100</v>
      </c>
    </row>
    <row r="21" spans="1:21" x14ac:dyDescent="0.25">
      <c r="A21" s="304" t="s">
        <v>13</v>
      </c>
      <c r="B21" s="304"/>
      <c r="C21" s="794">
        <v>31.4</v>
      </c>
      <c r="D21" s="794">
        <v>51.4</v>
      </c>
      <c r="E21" s="794">
        <v>0.7</v>
      </c>
      <c r="F21" s="794">
        <v>5</v>
      </c>
      <c r="G21" s="782">
        <v>0.7</v>
      </c>
      <c r="H21" s="782">
        <v>3.6</v>
      </c>
      <c r="I21" s="782">
        <v>0</v>
      </c>
      <c r="J21" s="782">
        <v>0</v>
      </c>
      <c r="K21" s="782">
        <v>6.4</v>
      </c>
      <c r="L21" s="782">
        <v>0.7</v>
      </c>
      <c r="M21" s="782">
        <v>0</v>
      </c>
      <c r="N21" s="782">
        <v>0</v>
      </c>
      <c r="O21" s="782">
        <v>0</v>
      </c>
      <c r="P21" s="782">
        <v>0</v>
      </c>
      <c r="Q21" s="782">
        <v>0</v>
      </c>
      <c r="R21" s="782">
        <v>0</v>
      </c>
      <c r="S21" s="794">
        <v>0</v>
      </c>
      <c r="T21" s="794">
        <v>0</v>
      </c>
      <c r="U21" s="334">
        <f>'Tav71'!U21/'Tav71'!U21*100</f>
        <v>100</v>
      </c>
    </row>
    <row r="22" spans="1:21" x14ac:dyDescent="0.25">
      <c r="A22" s="304" t="s">
        <v>14</v>
      </c>
      <c r="B22" s="304"/>
      <c r="C22" s="794">
        <v>22.2</v>
      </c>
      <c r="D22" s="794">
        <v>72.2</v>
      </c>
      <c r="E22" s="794">
        <v>0</v>
      </c>
      <c r="F22" s="794">
        <v>0</v>
      </c>
      <c r="G22" s="794">
        <v>0</v>
      </c>
      <c r="H22" s="794">
        <v>0</v>
      </c>
      <c r="I22" s="794">
        <v>0</v>
      </c>
      <c r="J22" s="794">
        <v>0</v>
      </c>
      <c r="K22" s="794">
        <v>0</v>
      </c>
      <c r="L22" s="794">
        <v>0</v>
      </c>
      <c r="M22" s="794">
        <v>0</v>
      </c>
      <c r="N22" s="794">
        <v>0</v>
      </c>
      <c r="O22" s="794">
        <v>0</v>
      </c>
      <c r="P22" s="782">
        <v>5.6</v>
      </c>
      <c r="Q22" s="782">
        <v>0</v>
      </c>
      <c r="R22" s="782">
        <v>0</v>
      </c>
      <c r="S22" s="794">
        <v>0</v>
      </c>
      <c r="T22" s="794">
        <v>0</v>
      </c>
      <c r="U22" s="334">
        <f>'Tav71'!U22/'Tav71'!U22*100</f>
        <v>100</v>
      </c>
    </row>
    <row r="23" spans="1:21" x14ac:dyDescent="0.25">
      <c r="A23" s="304" t="s">
        <v>15</v>
      </c>
      <c r="B23" s="304"/>
      <c r="C23" s="794">
        <v>29.2</v>
      </c>
      <c r="D23" s="794">
        <v>56.1</v>
      </c>
      <c r="E23" s="794">
        <v>0</v>
      </c>
      <c r="F23" s="794">
        <v>0.9</v>
      </c>
      <c r="G23" s="782">
        <v>0.5</v>
      </c>
      <c r="H23" s="782">
        <v>1.4</v>
      </c>
      <c r="I23" s="782">
        <v>0.5</v>
      </c>
      <c r="J23" s="782">
        <v>1.4</v>
      </c>
      <c r="K23" s="782">
        <v>5.2</v>
      </c>
      <c r="L23" s="782">
        <v>0</v>
      </c>
      <c r="M23" s="782">
        <v>0.5</v>
      </c>
      <c r="N23" s="782">
        <v>0.5</v>
      </c>
      <c r="O23" s="782">
        <v>0.5</v>
      </c>
      <c r="P23" s="782">
        <v>1.9</v>
      </c>
      <c r="Q23" s="782">
        <v>0</v>
      </c>
      <c r="R23" s="782">
        <v>0.9</v>
      </c>
      <c r="S23" s="794">
        <v>0</v>
      </c>
      <c r="T23" s="782">
        <v>0.5</v>
      </c>
      <c r="U23" s="334">
        <f>'Tav71'!U23/'Tav71'!U23*100</f>
        <v>100</v>
      </c>
    </row>
    <row r="24" spans="1:21" x14ac:dyDescent="0.25">
      <c r="A24" s="304" t="s">
        <v>16</v>
      </c>
      <c r="B24" s="304"/>
      <c r="C24" s="794">
        <v>18.100000000000001</v>
      </c>
      <c r="D24" s="794">
        <v>68.2</v>
      </c>
      <c r="E24" s="794">
        <v>0</v>
      </c>
      <c r="F24" s="794">
        <v>1.3</v>
      </c>
      <c r="G24" s="782">
        <v>0</v>
      </c>
      <c r="H24" s="782">
        <v>0</v>
      </c>
      <c r="I24" s="782">
        <v>0.3</v>
      </c>
      <c r="J24" s="782">
        <v>0</v>
      </c>
      <c r="K24" s="782">
        <v>5.7</v>
      </c>
      <c r="L24" s="782">
        <v>0</v>
      </c>
      <c r="M24" s="782">
        <v>1.7</v>
      </c>
      <c r="N24" s="782">
        <v>0</v>
      </c>
      <c r="O24" s="782">
        <v>0</v>
      </c>
      <c r="P24" s="782">
        <v>1</v>
      </c>
      <c r="Q24" s="782">
        <v>3.7</v>
      </c>
      <c r="R24" s="782">
        <v>0</v>
      </c>
      <c r="S24" s="782">
        <v>0</v>
      </c>
      <c r="T24" s="782">
        <v>0</v>
      </c>
      <c r="U24" s="334">
        <f>'Tav71'!U24/'Tav71'!U24*100</f>
        <v>100</v>
      </c>
    </row>
    <row r="25" spans="1:21" x14ac:dyDescent="0.25">
      <c r="A25" s="304" t="s">
        <v>17</v>
      </c>
      <c r="B25" s="304"/>
      <c r="C25" s="794">
        <v>28.6</v>
      </c>
      <c r="D25" s="794">
        <v>61.9</v>
      </c>
      <c r="E25" s="794">
        <v>0</v>
      </c>
      <c r="F25" s="794">
        <v>0</v>
      </c>
      <c r="G25" s="794">
        <v>0</v>
      </c>
      <c r="H25" s="794">
        <v>0</v>
      </c>
      <c r="I25" s="782">
        <v>1.2</v>
      </c>
      <c r="J25" s="782">
        <v>0</v>
      </c>
      <c r="K25" s="782">
        <v>8.3000000000000007</v>
      </c>
      <c r="L25" s="782">
        <v>0</v>
      </c>
      <c r="M25" s="782">
        <v>0</v>
      </c>
      <c r="N25" s="782">
        <v>0</v>
      </c>
      <c r="O25" s="782">
        <v>0</v>
      </c>
      <c r="P25" s="782">
        <v>0</v>
      </c>
      <c r="Q25" s="782">
        <v>0</v>
      </c>
      <c r="R25" s="782">
        <v>0</v>
      </c>
      <c r="S25" s="782">
        <v>0</v>
      </c>
      <c r="T25" s="782">
        <v>0</v>
      </c>
      <c r="U25" s="334">
        <f>'Tav71'!U25/'Tav71'!U25*100</f>
        <v>100</v>
      </c>
    </row>
    <row r="26" spans="1:21" x14ac:dyDescent="0.25">
      <c r="A26" s="304" t="s">
        <v>18</v>
      </c>
      <c r="B26" s="304"/>
      <c r="C26" s="794">
        <v>46.9</v>
      </c>
      <c r="D26" s="794">
        <v>15.6</v>
      </c>
      <c r="E26" s="794">
        <v>0</v>
      </c>
      <c r="F26" s="794">
        <v>0</v>
      </c>
      <c r="G26" s="794">
        <v>0</v>
      </c>
      <c r="H26" s="794">
        <v>0</v>
      </c>
      <c r="I26" s="782">
        <v>0</v>
      </c>
      <c r="J26" s="782">
        <v>0</v>
      </c>
      <c r="K26" s="782">
        <v>34.4</v>
      </c>
      <c r="L26" s="782">
        <v>0</v>
      </c>
      <c r="M26" s="782">
        <v>0</v>
      </c>
      <c r="N26" s="782">
        <v>0</v>
      </c>
      <c r="O26" s="782">
        <v>0</v>
      </c>
      <c r="P26" s="782">
        <v>3.1</v>
      </c>
      <c r="Q26" s="782">
        <v>0</v>
      </c>
      <c r="R26" s="782">
        <v>0</v>
      </c>
      <c r="S26" s="782">
        <v>0</v>
      </c>
      <c r="T26" s="782">
        <v>0</v>
      </c>
      <c r="U26" s="334">
        <f>'Tav71'!U26/'Tav71'!U26*100</f>
        <v>100</v>
      </c>
    </row>
    <row r="27" spans="1:21" x14ac:dyDescent="0.25">
      <c r="A27" s="304" t="s">
        <v>19</v>
      </c>
      <c r="B27" s="304"/>
      <c r="C27" s="794">
        <v>24.9</v>
      </c>
      <c r="D27" s="794">
        <v>59.2</v>
      </c>
      <c r="E27" s="794">
        <v>0.3</v>
      </c>
      <c r="F27" s="794">
        <v>0.3</v>
      </c>
      <c r="G27" s="782">
        <v>0</v>
      </c>
      <c r="H27" s="782">
        <v>0.5</v>
      </c>
      <c r="I27" s="782">
        <v>0.3</v>
      </c>
      <c r="J27" s="782">
        <v>0.3</v>
      </c>
      <c r="K27" s="782">
        <v>13</v>
      </c>
      <c r="L27" s="782">
        <v>0</v>
      </c>
      <c r="M27" s="782">
        <v>0</v>
      </c>
      <c r="N27" s="782">
        <v>0</v>
      </c>
      <c r="O27" s="782">
        <v>0</v>
      </c>
      <c r="P27" s="782">
        <v>1.1000000000000001</v>
      </c>
      <c r="Q27" s="782">
        <v>0</v>
      </c>
      <c r="R27" s="782">
        <v>0</v>
      </c>
      <c r="S27" s="782">
        <v>0.3</v>
      </c>
      <c r="T27" s="782">
        <v>0</v>
      </c>
      <c r="U27" s="334">
        <f>'Tav71'!U27/'Tav71'!U27*100</f>
        <v>100</v>
      </c>
    </row>
    <row r="28" spans="1:21" x14ac:dyDescent="0.25">
      <c r="A28" s="304" t="s">
        <v>20</v>
      </c>
      <c r="B28" s="304"/>
      <c r="C28" s="794">
        <v>39.799999999999997</v>
      </c>
      <c r="D28" s="794">
        <v>46.6</v>
      </c>
      <c r="E28" s="794" t="s">
        <v>482</v>
      </c>
      <c r="F28" s="794">
        <v>2.2999999999999998</v>
      </c>
      <c r="G28" s="782">
        <v>9.8000000000000007</v>
      </c>
      <c r="H28" s="782">
        <v>0</v>
      </c>
      <c r="I28" s="782">
        <v>0</v>
      </c>
      <c r="J28" s="782">
        <v>0.8</v>
      </c>
      <c r="K28" s="782">
        <v>0.8</v>
      </c>
      <c r="L28" s="782">
        <v>0</v>
      </c>
      <c r="M28" s="782">
        <v>0</v>
      </c>
      <c r="N28" s="782">
        <v>0</v>
      </c>
      <c r="O28" s="782">
        <v>0</v>
      </c>
      <c r="P28" s="782">
        <v>0</v>
      </c>
      <c r="Q28" s="782">
        <v>0</v>
      </c>
      <c r="R28" s="782">
        <v>0</v>
      </c>
      <c r="S28" s="782">
        <v>0</v>
      </c>
      <c r="T28" s="782">
        <v>0</v>
      </c>
      <c r="U28" s="334">
        <f>'Tav71'!U28/'Tav71'!U28*100</f>
        <v>100</v>
      </c>
    </row>
    <row r="29" spans="1:21" s="456" customFormat="1" x14ac:dyDescent="0.25">
      <c r="A29" s="304"/>
      <c r="B29" s="304"/>
      <c r="C29" s="794"/>
      <c r="D29" s="794"/>
      <c r="E29" s="794"/>
      <c r="F29" s="794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334"/>
    </row>
    <row r="30" spans="1:21" x14ac:dyDescent="0.25">
      <c r="A30" s="279" t="s">
        <v>21</v>
      </c>
      <c r="B30" s="279"/>
      <c r="C30" s="785">
        <v>23.5</v>
      </c>
      <c r="D30" s="785">
        <v>67.400000000000006</v>
      </c>
      <c r="E30" s="785">
        <v>0</v>
      </c>
      <c r="F30" s="785">
        <v>4.4000000000000004</v>
      </c>
      <c r="G30" s="795">
        <v>0.3</v>
      </c>
      <c r="H30" s="795">
        <v>0.6</v>
      </c>
      <c r="I30" s="795">
        <v>0.2</v>
      </c>
      <c r="J30" s="795">
        <v>0.7</v>
      </c>
      <c r="K30" s="795">
        <v>0.9</v>
      </c>
      <c r="L30" s="795">
        <v>0.6</v>
      </c>
      <c r="M30" s="795">
        <v>0.1</v>
      </c>
      <c r="N30" s="795">
        <v>0.2</v>
      </c>
      <c r="O30" s="795">
        <v>0</v>
      </c>
      <c r="P30" s="795">
        <v>0.8</v>
      </c>
      <c r="Q30" s="795">
        <v>0.1</v>
      </c>
      <c r="R30" s="795">
        <v>0</v>
      </c>
      <c r="S30" s="795">
        <v>0</v>
      </c>
      <c r="T30" s="795">
        <v>0</v>
      </c>
      <c r="U30" s="289">
        <f>'Tav71'!U30/'Tav71'!U30*100</f>
        <v>100</v>
      </c>
    </row>
    <row r="31" spans="1:21" x14ac:dyDescent="0.25">
      <c r="A31" s="279" t="s">
        <v>22</v>
      </c>
      <c r="B31" s="279"/>
      <c r="C31" s="785">
        <v>9.6</v>
      </c>
      <c r="D31" s="785">
        <v>71.599999999999994</v>
      </c>
      <c r="E31" s="785">
        <v>0</v>
      </c>
      <c r="F31" s="785">
        <v>2.4</v>
      </c>
      <c r="G31" s="795">
        <v>5.0999999999999996</v>
      </c>
      <c r="H31" s="795">
        <v>3.1</v>
      </c>
      <c r="I31" s="795">
        <v>1.4</v>
      </c>
      <c r="J31" s="795">
        <v>0</v>
      </c>
      <c r="K31" s="795">
        <v>4.8</v>
      </c>
      <c r="L31" s="795">
        <v>0</v>
      </c>
      <c r="M31" s="795">
        <v>0.3</v>
      </c>
      <c r="N31" s="795">
        <v>0</v>
      </c>
      <c r="O31" s="795">
        <v>0</v>
      </c>
      <c r="P31" s="795">
        <v>1.7</v>
      </c>
      <c r="Q31" s="795">
        <v>0</v>
      </c>
      <c r="R31" s="795">
        <v>0</v>
      </c>
      <c r="S31" s="795">
        <v>0</v>
      </c>
      <c r="T31" s="795">
        <v>0</v>
      </c>
      <c r="U31" s="289">
        <f>'Tav71'!U31/'Tav71'!U31*100</f>
        <v>100</v>
      </c>
    </row>
    <row r="32" spans="1:21" x14ac:dyDescent="0.25">
      <c r="A32" s="279" t="s">
        <v>23</v>
      </c>
      <c r="B32" s="279"/>
      <c r="C32" s="785">
        <v>24.4</v>
      </c>
      <c r="D32" s="785">
        <v>66.8</v>
      </c>
      <c r="E32" s="785">
        <v>0.1</v>
      </c>
      <c r="F32" s="785">
        <v>4.9000000000000004</v>
      </c>
      <c r="G32" s="795">
        <v>0.2</v>
      </c>
      <c r="H32" s="795">
        <v>0.7</v>
      </c>
      <c r="I32" s="795">
        <v>0.1</v>
      </c>
      <c r="J32" s="795">
        <v>0.7</v>
      </c>
      <c r="K32" s="795">
        <v>0.4</v>
      </c>
      <c r="L32" s="795">
        <v>0.9</v>
      </c>
      <c r="M32" s="795">
        <v>0</v>
      </c>
      <c r="N32" s="795">
        <v>0.2</v>
      </c>
      <c r="O32" s="795">
        <v>0.1</v>
      </c>
      <c r="P32" s="795">
        <v>0.4</v>
      </c>
      <c r="Q32" s="795">
        <v>0</v>
      </c>
      <c r="R32" s="795">
        <v>0</v>
      </c>
      <c r="S32" s="795">
        <v>0</v>
      </c>
      <c r="T32" s="795">
        <v>0</v>
      </c>
      <c r="U32" s="289">
        <f>'Tav71'!U32/'Tav71'!U32*100</f>
        <v>100</v>
      </c>
    </row>
    <row r="33" spans="1:21" x14ac:dyDescent="0.25">
      <c r="A33" s="279" t="s">
        <v>24</v>
      </c>
      <c r="B33" s="279"/>
      <c r="C33" s="785">
        <v>25.9</v>
      </c>
      <c r="D33" s="785">
        <v>59.2</v>
      </c>
      <c r="E33" s="785">
        <v>0.1</v>
      </c>
      <c r="F33" s="785">
        <v>1.7</v>
      </c>
      <c r="G33" s="795">
        <v>0.3</v>
      </c>
      <c r="H33" s="795">
        <v>1</v>
      </c>
      <c r="I33" s="795">
        <v>0.4</v>
      </c>
      <c r="J33" s="795">
        <v>0.4</v>
      </c>
      <c r="K33" s="795">
        <v>7</v>
      </c>
      <c r="L33" s="795">
        <v>0.1</v>
      </c>
      <c r="M33" s="795">
        <v>0.8</v>
      </c>
      <c r="N33" s="795">
        <v>0.1</v>
      </c>
      <c r="O33" s="795">
        <v>0.1</v>
      </c>
      <c r="P33" s="795">
        <v>1.1000000000000001</v>
      </c>
      <c r="Q33" s="795">
        <v>1.4</v>
      </c>
      <c r="R33" s="795">
        <v>0.3</v>
      </c>
      <c r="S33" s="795">
        <v>0</v>
      </c>
      <c r="T33" s="795">
        <v>0.1</v>
      </c>
      <c r="U33" s="289">
        <f>'Tav71'!U33/'Tav71'!U33*100</f>
        <v>100</v>
      </c>
    </row>
    <row r="34" spans="1:21" x14ac:dyDescent="0.25">
      <c r="A34" s="279" t="s">
        <v>25</v>
      </c>
      <c r="B34" s="279"/>
      <c r="C34" s="785">
        <v>28.8</v>
      </c>
      <c r="D34" s="785">
        <v>55.9</v>
      </c>
      <c r="E34" s="785">
        <v>0.2</v>
      </c>
      <c r="F34" s="785">
        <v>0.8</v>
      </c>
      <c r="G34" s="795">
        <v>2.6</v>
      </c>
      <c r="H34" s="795">
        <v>0.4</v>
      </c>
      <c r="I34" s="795">
        <v>0.2</v>
      </c>
      <c r="J34" s="795">
        <v>0.4</v>
      </c>
      <c r="K34" s="795">
        <v>9.6999999999999993</v>
      </c>
      <c r="L34" s="795">
        <v>0</v>
      </c>
      <c r="M34" s="795">
        <v>0</v>
      </c>
      <c r="N34" s="795">
        <v>0</v>
      </c>
      <c r="O34" s="795">
        <v>0</v>
      </c>
      <c r="P34" s="795">
        <v>0.8</v>
      </c>
      <c r="Q34" s="795">
        <v>0</v>
      </c>
      <c r="R34" s="795">
        <v>0</v>
      </c>
      <c r="S34" s="795">
        <v>0.2</v>
      </c>
      <c r="T34" s="795">
        <v>0</v>
      </c>
      <c r="U34" s="289">
        <f>'Tav71'!U34/'Tav71'!U34*100</f>
        <v>100</v>
      </c>
    </row>
    <row r="35" spans="1:21" x14ac:dyDescent="0.25">
      <c r="A35" s="252" t="s">
        <v>1</v>
      </c>
      <c r="B35" s="252"/>
      <c r="C35" s="785">
        <v>24</v>
      </c>
      <c r="D35" s="785">
        <v>66.7</v>
      </c>
      <c r="E35" s="785">
        <v>0</v>
      </c>
      <c r="F35" s="785">
        <v>4.5</v>
      </c>
      <c r="G35" s="795">
        <v>0.3</v>
      </c>
      <c r="H35" s="795">
        <v>0.7</v>
      </c>
      <c r="I35" s="795">
        <v>0.2</v>
      </c>
      <c r="J35" s="795">
        <v>0.7</v>
      </c>
      <c r="K35" s="795">
        <v>1</v>
      </c>
      <c r="L35" s="795">
        <v>0.8</v>
      </c>
      <c r="M35" s="795">
        <v>0.1</v>
      </c>
      <c r="N35" s="795">
        <v>0.2</v>
      </c>
      <c r="O35" s="795">
        <v>0.1</v>
      </c>
      <c r="P35" s="795">
        <v>0.6</v>
      </c>
      <c r="Q35" s="795">
        <v>0.1</v>
      </c>
      <c r="R35" s="795">
        <v>0</v>
      </c>
      <c r="S35" s="795">
        <v>0</v>
      </c>
      <c r="T35" s="795">
        <v>0</v>
      </c>
      <c r="U35" s="289">
        <f>'Tav71'!U35/'Tav71'!U35*100</f>
        <v>100</v>
      </c>
    </row>
    <row r="36" spans="1:21" ht="8.25" customHeight="1" x14ac:dyDescent="0.25">
      <c r="A36" s="325"/>
      <c r="B36" s="325"/>
      <c r="C36" s="637"/>
      <c r="D36" s="637"/>
      <c r="E36" s="637"/>
      <c r="F36" s="637"/>
      <c r="G36" s="638"/>
      <c r="H36" s="638"/>
      <c r="I36" s="638"/>
      <c r="J36" s="638"/>
      <c r="K36" s="638"/>
      <c r="L36" s="638"/>
      <c r="M36" s="638"/>
      <c r="N36" s="638"/>
      <c r="O36" s="638"/>
      <c r="P36" s="638"/>
      <c r="Q36" s="638"/>
      <c r="R36" s="638"/>
      <c r="S36" s="638"/>
      <c r="T36" s="638"/>
      <c r="U36" s="325"/>
    </row>
    <row r="37" spans="1:21" ht="6" customHeight="1" x14ac:dyDescent="0.25"/>
    <row r="38" spans="1:21" x14ac:dyDescent="0.25">
      <c r="A38" s="50" t="s">
        <v>534</v>
      </c>
    </row>
    <row r="39" spans="1:21" ht="29.25" customHeight="1" x14ac:dyDescent="0.25">
      <c r="A39" s="722" t="s">
        <v>660</v>
      </c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  <c r="R39" s="722"/>
      <c r="S39" s="722"/>
      <c r="T39" s="722"/>
    </row>
    <row r="40" spans="1:21" x14ac:dyDescent="0.25">
      <c r="A40" s="50" t="s">
        <v>656</v>
      </c>
      <c r="C40" s="456"/>
      <c r="D40" s="456"/>
      <c r="E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</row>
  </sheetData>
  <mergeCells count="4">
    <mergeCell ref="A4:A5"/>
    <mergeCell ref="C4:T4"/>
    <mergeCell ref="A39:T39"/>
    <mergeCell ref="U4:U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5" x14ac:dyDescent="0.25"/>
  <cols>
    <col min="1" max="1" width="15.85546875" customWidth="1"/>
    <col min="2" max="2" width="1.28515625" customWidth="1"/>
    <col min="3" max="3" width="12.5703125" bestFit="1" customWidth="1"/>
    <col min="4" max="4" width="9.5703125" bestFit="1" customWidth="1"/>
  </cols>
  <sheetData>
    <row r="1" spans="1:11" x14ac:dyDescent="0.25">
      <c r="A1" s="609" t="s">
        <v>491</v>
      </c>
      <c r="B1" s="385"/>
      <c r="C1" s="385"/>
      <c r="D1" s="385"/>
      <c r="E1" s="367"/>
      <c r="F1" s="367"/>
    </row>
    <row r="2" spans="1:11" x14ac:dyDescent="0.25">
      <c r="A2" s="669" t="s">
        <v>469</v>
      </c>
      <c r="B2" s="385"/>
      <c r="C2" s="385"/>
      <c r="D2" s="385"/>
      <c r="E2" s="385"/>
      <c r="F2" s="385"/>
      <c r="G2" s="385"/>
      <c r="H2" s="385"/>
      <c r="I2" s="601"/>
    </row>
    <row r="3" spans="1:11" s="456" customFormat="1" x14ac:dyDescent="0.25">
      <c r="A3" s="169"/>
      <c r="B3" s="169"/>
      <c r="C3" s="169"/>
      <c r="D3" s="169"/>
      <c r="E3" s="169"/>
      <c r="F3" s="169"/>
      <c r="G3" s="169"/>
      <c r="H3" s="169"/>
      <c r="I3" s="601"/>
    </row>
    <row r="4" spans="1:11" x14ac:dyDescent="0.25">
      <c r="A4" s="326"/>
      <c r="B4" s="326"/>
      <c r="C4" s="679" t="s">
        <v>458</v>
      </c>
      <c r="D4" s="679"/>
      <c r="E4" s="679"/>
      <c r="F4" s="679"/>
      <c r="G4" s="721" t="s">
        <v>0</v>
      </c>
      <c r="H4" s="721"/>
    </row>
    <row r="5" spans="1:11" x14ac:dyDescent="0.25">
      <c r="A5" s="721" t="s">
        <v>462</v>
      </c>
      <c r="B5" s="456"/>
      <c r="C5" s="692" t="s">
        <v>457</v>
      </c>
      <c r="D5" s="692"/>
      <c r="E5" s="692" t="s">
        <v>2</v>
      </c>
      <c r="F5" s="692"/>
      <c r="G5" s="692"/>
      <c r="H5" s="692"/>
    </row>
    <row r="6" spans="1:11" x14ac:dyDescent="0.25">
      <c r="A6" s="692"/>
      <c r="B6" s="325"/>
      <c r="C6" s="597" t="s">
        <v>115</v>
      </c>
      <c r="D6" s="597" t="s">
        <v>116</v>
      </c>
      <c r="E6" s="597" t="s">
        <v>115</v>
      </c>
      <c r="F6" s="597" t="s">
        <v>116</v>
      </c>
      <c r="G6" s="597" t="s">
        <v>115</v>
      </c>
      <c r="H6" s="597" t="s">
        <v>116</v>
      </c>
    </row>
    <row r="7" spans="1:11" x14ac:dyDescent="0.25">
      <c r="A7" s="326"/>
      <c r="B7" s="326"/>
      <c r="G7" s="326"/>
      <c r="H7" s="326"/>
    </row>
    <row r="8" spans="1:11" x14ac:dyDescent="0.25">
      <c r="A8" s="329" t="s">
        <v>463</v>
      </c>
      <c r="B8" s="456"/>
      <c r="C8" s="213">
        <v>1049</v>
      </c>
      <c r="D8" s="334">
        <v>0.46643159818407376</v>
      </c>
      <c r="E8" s="213">
        <v>13153</v>
      </c>
      <c r="F8" s="334">
        <v>43.404943404943403</v>
      </c>
      <c r="G8" s="213">
        <v>14202</v>
      </c>
      <c r="H8" s="286">
        <v>5.5650034090641922</v>
      </c>
    </row>
    <row r="9" spans="1:11" x14ac:dyDescent="0.25">
      <c r="A9" s="329" t="s">
        <v>464</v>
      </c>
      <c r="B9" s="456"/>
      <c r="C9" s="213">
        <v>122788</v>
      </c>
      <c r="D9" s="334">
        <v>54.596952409748376</v>
      </c>
      <c r="E9" s="213">
        <v>17148</v>
      </c>
      <c r="F9" s="334">
        <v>56.588456588456594</v>
      </c>
      <c r="G9" s="213">
        <v>139936</v>
      </c>
      <c r="H9" s="430">
        <v>54.833426070328606</v>
      </c>
      <c r="J9" s="331"/>
      <c r="K9" s="334"/>
    </row>
    <row r="10" spans="1:11" x14ac:dyDescent="0.25">
      <c r="A10" s="329" t="s">
        <v>465</v>
      </c>
      <c r="B10" s="456"/>
      <c r="C10" s="213">
        <v>52649</v>
      </c>
      <c r="D10" s="334">
        <v>23.410064073206193</v>
      </c>
      <c r="E10" s="213">
        <v>2</v>
      </c>
      <c r="F10" s="334">
        <v>6.6000066000066002E-3</v>
      </c>
      <c r="G10" s="213">
        <v>52651</v>
      </c>
      <c r="H10" s="430">
        <v>20.631107906677848</v>
      </c>
      <c r="J10" s="334"/>
    </row>
    <row r="11" spans="1:11" x14ac:dyDescent="0.25">
      <c r="A11" s="329" t="s">
        <v>466</v>
      </c>
      <c r="B11" s="456"/>
      <c r="C11" s="213">
        <v>22759</v>
      </c>
      <c r="D11" s="334">
        <v>10.119653711221481</v>
      </c>
      <c r="E11" s="63">
        <v>0</v>
      </c>
      <c r="F11" s="334">
        <v>0</v>
      </c>
      <c r="G11" s="213">
        <v>22759</v>
      </c>
      <c r="H11" s="430">
        <v>8.9180335577307375</v>
      </c>
    </row>
    <row r="12" spans="1:11" x14ac:dyDescent="0.25">
      <c r="A12" s="329" t="s">
        <v>467</v>
      </c>
      <c r="B12" s="456"/>
      <c r="C12" s="213">
        <v>25639</v>
      </c>
      <c r="D12" s="334">
        <v>11.40022854703667</v>
      </c>
      <c r="E12" s="63">
        <v>0</v>
      </c>
      <c r="F12" s="334">
        <v>0</v>
      </c>
      <c r="G12" s="213">
        <v>25639</v>
      </c>
      <c r="H12" s="430">
        <v>10.046943205774248</v>
      </c>
    </row>
    <row r="13" spans="1:11" x14ac:dyDescent="0.25">
      <c r="A13" s="329" t="s">
        <v>34</v>
      </c>
      <c r="B13" s="456"/>
      <c r="C13" s="213">
        <v>15</v>
      </c>
      <c r="D13" s="334">
        <v>6.6696606032041056E-3</v>
      </c>
      <c r="E13" s="63">
        <v>0</v>
      </c>
      <c r="F13" s="334">
        <v>0</v>
      </c>
      <c r="G13" s="213">
        <v>15</v>
      </c>
      <c r="H13" s="430">
        <v>5.4858504243697143E-3</v>
      </c>
    </row>
    <row r="14" spans="1:11" x14ac:dyDescent="0.25">
      <c r="A14" s="610" t="s">
        <v>468</v>
      </c>
      <c r="B14" s="44"/>
      <c r="C14" s="248">
        <v>224899</v>
      </c>
      <c r="D14" s="289">
        <v>100</v>
      </c>
      <c r="E14" s="248">
        <v>30303</v>
      </c>
      <c r="F14" s="289">
        <v>100</v>
      </c>
      <c r="G14" s="77">
        <v>255202</v>
      </c>
      <c r="H14" s="92">
        <v>100</v>
      </c>
    </row>
    <row r="15" spans="1:11" x14ac:dyDescent="0.25">
      <c r="A15" s="325"/>
      <c r="B15" s="325"/>
      <c r="C15" s="325"/>
      <c r="D15" s="325"/>
      <c r="E15" s="325"/>
      <c r="F15" s="325"/>
      <c r="G15" s="325"/>
      <c r="H15" s="325"/>
    </row>
    <row r="16" spans="1:11" ht="6" customHeight="1" x14ac:dyDescent="0.25"/>
    <row r="17" spans="1:3" x14ac:dyDescent="0.25">
      <c r="A17" s="50" t="s">
        <v>534</v>
      </c>
      <c r="C17" s="331"/>
    </row>
  </sheetData>
  <mergeCells count="5">
    <mergeCell ref="A5:A6"/>
    <mergeCell ref="C5:D5"/>
    <mergeCell ref="E5:F5"/>
    <mergeCell ref="G4:H5"/>
    <mergeCell ref="C4:F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RowHeight="15" x14ac:dyDescent="0.25"/>
  <cols>
    <col min="1" max="1" width="27.7109375" customWidth="1"/>
    <col min="2" max="2" width="0.85546875" style="456" customWidth="1"/>
    <col min="4" max="4" width="10.42578125" customWidth="1"/>
    <col min="5" max="5" width="0.85546875" customWidth="1"/>
    <col min="6" max="7" width="9.140625" style="304"/>
  </cols>
  <sheetData>
    <row r="1" spans="1:8" ht="15" customHeight="1" x14ac:dyDescent="0.25">
      <c r="A1" t="s">
        <v>490</v>
      </c>
    </row>
    <row r="2" spans="1:8" s="456" customFormat="1" ht="15" customHeight="1" x14ac:dyDescent="0.25">
      <c r="A2" s="319" t="s">
        <v>473</v>
      </c>
      <c r="F2" s="304"/>
      <c r="G2" s="304"/>
    </row>
    <row r="3" spans="1:8" x14ac:dyDescent="0.25">
      <c r="A3" s="325"/>
      <c r="B3" s="325"/>
      <c r="C3" s="325"/>
      <c r="D3" s="325"/>
      <c r="E3" s="325"/>
      <c r="F3" s="308"/>
      <c r="G3" s="308"/>
    </row>
    <row r="4" spans="1:8" ht="60" x14ac:dyDescent="0.25">
      <c r="A4" s="598" t="s">
        <v>42</v>
      </c>
      <c r="B4" s="598"/>
      <c r="C4" s="619" t="s">
        <v>470</v>
      </c>
      <c r="D4" s="619" t="s">
        <v>474</v>
      </c>
      <c r="E4" s="100"/>
      <c r="F4" s="612" t="s">
        <v>471</v>
      </c>
      <c r="G4" s="612" t="s">
        <v>472</v>
      </c>
      <c r="H4" s="456"/>
    </row>
    <row r="5" spans="1:8" s="456" customFormat="1" ht="4.5" customHeight="1" x14ac:dyDescent="0.25">
      <c r="A5" s="326"/>
      <c r="B5" s="326"/>
      <c r="C5" s="326"/>
      <c r="D5" s="326"/>
      <c r="E5" s="326"/>
      <c r="F5" s="613"/>
      <c r="G5" s="613"/>
    </row>
    <row r="6" spans="1:8" x14ac:dyDescent="0.25">
      <c r="A6" s="409" t="s">
        <v>147</v>
      </c>
      <c r="B6" s="409"/>
      <c r="C6" s="456">
        <v>19</v>
      </c>
      <c r="D6" s="456">
        <v>1</v>
      </c>
      <c r="F6" s="304">
        <v>20</v>
      </c>
      <c r="G6" s="304">
        <v>16</v>
      </c>
    </row>
    <row r="7" spans="1:8" x14ac:dyDescent="0.25">
      <c r="A7" s="304" t="s">
        <v>146</v>
      </c>
      <c r="B7" s="304"/>
      <c r="C7" s="456">
        <v>22</v>
      </c>
      <c r="D7" s="620" t="s">
        <v>475</v>
      </c>
      <c r="F7" s="304">
        <v>20</v>
      </c>
      <c r="G7" s="304">
        <v>28</v>
      </c>
    </row>
    <row r="8" spans="1:8" x14ac:dyDescent="0.25">
      <c r="A8" s="304" t="s">
        <v>5</v>
      </c>
      <c r="B8" s="304"/>
      <c r="C8" s="456">
        <v>18</v>
      </c>
      <c r="D8" s="5">
        <v>0</v>
      </c>
      <c r="F8" s="304">
        <v>18</v>
      </c>
      <c r="G8" s="304">
        <v>16</v>
      </c>
    </row>
    <row r="9" spans="1:8" x14ac:dyDescent="0.25">
      <c r="A9" s="304" t="s">
        <v>6</v>
      </c>
      <c r="B9" s="304"/>
      <c r="C9" s="456">
        <v>19</v>
      </c>
      <c r="D9" s="5">
        <v>1</v>
      </c>
      <c r="F9" s="304">
        <v>18</v>
      </c>
      <c r="G9" s="304">
        <v>12</v>
      </c>
    </row>
    <row r="10" spans="1:8" x14ac:dyDescent="0.25">
      <c r="A10" s="304" t="s">
        <v>83</v>
      </c>
      <c r="B10" s="304"/>
      <c r="C10" s="456">
        <v>17</v>
      </c>
      <c r="D10" s="620" t="s">
        <v>475</v>
      </c>
      <c r="F10" s="304">
        <v>19</v>
      </c>
      <c r="G10" s="304">
        <v>14</v>
      </c>
    </row>
    <row r="11" spans="1:8" x14ac:dyDescent="0.25">
      <c r="A11" s="166" t="s">
        <v>3</v>
      </c>
      <c r="B11" s="166"/>
      <c r="C11" s="456">
        <v>18</v>
      </c>
      <c r="D11" s="620" t="s">
        <v>475</v>
      </c>
      <c r="F11" s="304">
        <v>19</v>
      </c>
      <c r="G11" s="304">
        <v>18</v>
      </c>
    </row>
    <row r="12" spans="1:8" x14ac:dyDescent="0.25">
      <c r="A12" s="166" t="s">
        <v>4</v>
      </c>
      <c r="B12" s="166"/>
      <c r="C12" s="456">
        <v>16</v>
      </c>
      <c r="D12" s="620" t="s">
        <v>475</v>
      </c>
      <c r="F12" s="304">
        <v>19</v>
      </c>
      <c r="G12" s="304">
        <v>12</v>
      </c>
    </row>
    <row r="13" spans="1:8" x14ac:dyDescent="0.25">
      <c r="A13" s="304" t="s">
        <v>7</v>
      </c>
      <c r="B13" s="304"/>
      <c r="C13" s="456">
        <v>16</v>
      </c>
      <c r="D13" s="456">
        <v>1</v>
      </c>
      <c r="F13" s="304">
        <v>18</v>
      </c>
      <c r="G13" s="304">
        <v>14</v>
      </c>
    </row>
    <row r="14" spans="1:8" x14ac:dyDescent="0.25">
      <c r="A14" s="304" t="s">
        <v>145</v>
      </c>
      <c r="B14" s="304"/>
      <c r="C14" s="456">
        <v>20</v>
      </c>
      <c r="D14" s="456">
        <v>1</v>
      </c>
      <c r="F14" s="304">
        <v>22</v>
      </c>
      <c r="G14" s="304">
        <v>17</v>
      </c>
    </row>
    <row r="15" spans="1:8" x14ac:dyDescent="0.25">
      <c r="A15" s="304" t="s">
        <v>8</v>
      </c>
      <c r="B15" s="304"/>
      <c r="C15" s="456">
        <v>19</v>
      </c>
      <c r="D15" s="456">
        <v>0</v>
      </c>
      <c r="F15" s="304">
        <v>19</v>
      </c>
      <c r="G15" s="304">
        <v>18</v>
      </c>
    </row>
    <row r="16" spans="1:8" x14ac:dyDescent="0.25">
      <c r="A16" s="304" t="s">
        <v>9</v>
      </c>
      <c r="B16" s="304"/>
      <c r="C16" s="456">
        <v>18</v>
      </c>
      <c r="D16" s="456">
        <v>0</v>
      </c>
      <c r="F16" s="304">
        <v>20</v>
      </c>
      <c r="G16" s="304">
        <v>16</v>
      </c>
    </row>
    <row r="17" spans="1:7" x14ac:dyDescent="0.25">
      <c r="A17" s="304" t="s">
        <v>10</v>
      </c>
      <c r="B17" s="304"/>
      <c r="C17" s="456">
        <v>16</v>
      </c>
      <c r="D17" s="456">
        <v>0</v>
      </c>
      <c r="F17" s="304">
        <v>19</v>
      </c>
      <c r="G17" s="304">
        <v>14</v>
      </c>
    </row>
    <row r="18" spans="1:7" x14ac:dyDescent="0.25">
      <c r="A18" s="304" t="s">
        <v>11</v>
      </c>
      <c r="B18" s="304"/>
      <c r="C18" s="456">
        <v>15</v>
      </c>
      <c r="D18" s="456">
        <v>0</v>
      </c>
      <c r="F18" s="304">
        <v>17</v>
      </c>
      <c r="G18" s="304">
        <v>13</v>
      </c>
    </row>
    <row r="19" spans="1:7" x14ac:dyDescent="0.25">
      <c r="A19" s="304" t="s">
        <v>12</v>
      </c>
      <c r="B19" s="304"/>
      <c r="C19" s="456">
        <v>16</v>
      </c>
      <c r="D19" s="456">
        <v>1</v>
      </c>
      <c r="F19" s="304">
        <v>14</v>
      </c>
      <c r="G19" s="304">
        <v>7</v>
      </c>
    </row>
    <row r="20" spans="1:7" x14ac:dyDescent="0.25">
      <c r="A20" s="304" t="s">
        <v>13</v>
      </c>
      <c r="B20" s="304"/>
      <c r="C20" s="456">
        <v>18</v>
      </c>
      <c r="D20" s="456">
        <v>1</v>
      </c>
      <c r="F20" s="304">
        <v>20</v>
      </c>
      <c r="G20" s="304">
        <v>15</v>
      </c>
    </row>
    <row r="21" spans="1:7" x14ac:dyDescent="0.25">
      <c r="A21" s="304" t="s">
        <v>14</v>
      </c>
      <c r="B21" s="304"/>
      <c r="C21" s="456">
        <v>11</v>
      </c>
      <c r="D21" s="456">
        <v>0</v>
      </c>
      <c r="F21" s="304">
        <v>12</v>
      </c>
      <c r="G21" s="304">
        <v>10</v>
      </c>
    </row>
    <row r="22" spans="1:7" x14ac:dyDescent="0.25">
      <c r="A22" s="304" t="s">
        <v>15</v>
      </c>
      <c r="B22" s="304"/>
      <c r="C22" s="456">
        <v>15</v>
      </c>
      <c r="D22" s="456">
        <v>1</v>
      </c>
      <c r="F22" s="304">
        <v>16</v>
      </c>
      <c r="G22" s="304">
        <v>13</v>
      </c>
    </row>
    <row r="23" spans="1:7" x14ac:dyDescent="0.25">
      <c r="A23" s="304" t="s">
        <v>16</v>
      </c>
      <c r="B23" s="304"/>
      <c r="C23" s="456">
        <v>15</v>
      </c>
      <c r="D23" s="456">
        <v>0</v>
      </c>
      <c r="F23" s="304">
        <v>16</v>
      </c>
      <c r="G23" s="304">
        <v>13</v>
      </c>
    </row>
    <row r="24" spans="1:7" x14ac:dyDescent="0.25">
      <c r="A24" s="304" t="s">
        <v>17</v>
      </c>
      <c r="B24" s="304"/>
      <c r="C24" s="456">
        <v>17</v>
      </c>
      <c r="D24" s="456">
        <v>0</v>
      </c>
      <c r="F24" s="304">
        <v>21</v>
      </c>
      <c r="G24" s="304">
        <v>14</v>
      </c>
    </row>
    <row r="25" spans="1:7" x14ac:dyDescent="0.25">
      <c r="A25" s="304" t="s">
        <v>18</v>
      </c>
      <c r="B25" s="304"/>
      <c r="C25" s="456">
        <v>16</v>
      </c>
      <c r="D25" s="456">
        <v>1</v>
      </c>
      <c r="F25" s="304">
        <v>18</v>
      </c>
      <c r="G25" s="304">
        <v>14</v>
      </c>
    </row>
    <row r="26" spans="1:7" x14ac:dyDescent="0.25">
      <c r="A26" s="304" t="s">
        <v>19</v>
      </c>
      <c r="B26" s="304"/>
      <c r="C26" s="456">
        <v>17</v>
      </c>
      <c r="D26" s="456">
        <v>1</v>
      </c>
      <c r="F26" s="304">
        <v>18</v>
      </c>
      <c r="G26" s="304">
        <v>15</v>
      </c>
    </row>
    <row r="27" spans="1:7" x14ac:dyDescent="0.25">
      <c r="A27" s="304" t="s">
        <v>20</v>
      </c>
      <c r="B27" s="304"/>
      <c r="C27" s="456">
        <v>19</v>
      </c>
      <c r="D27" s="456">
        <v>1</v>
      </c>
      <c r="F27" s="304">
        <v>19</v>
      </c>
      <c r="G27" s="304">
        <v>16</v>
      </c>
    </row>
    <row r="28" spans="1:7" x14ac:dyDescent="0.25">
      <c r="A28" s="304"/>
      <c r="B28" s="304"/>
      <c r="C28" s="456"/>
      <c r="D28" s="456"/>
      <c r="E28" s="456"/>
    </row>
    <row r="29" spans="1:7" x14ac:dyDescent="0.25">
      <c r="A29" s="279" t="s">
        <v>21</v>
      </c>
      <c r="B29" s="279"/>
      <c r="C29" s="288">
        <v>19</v>
      </c>
      <c r="D29" s="288">
        <v>1</v>
      </c>
      <c r="E29" s="288"/>
      <c r="F29" s="279">
        <v>19</v>
      </c>
      <c r="G29" s="279">
        <v>12</v>
      </c>
    </row>
    <row r="30" spans="1:7" x14ac:dyDescent="0.25">
      <c r="A30" s="279" t="s">
        <v>22</v>
      </c>
      <c r="B30" s="279"/>
      <c r="C30" s="288">
        <v>18</v>
      </c>
      <c r="D30" s="288">
        <v>1</v>
      </c>
      <c r="E30" s="288"/>
      <c r="F30" s="279">
        <v>19</v>
      </c>
      <c r="G30" s="279">
        <v>16</v>
      </c>
    </row>
    <row r="31" spans="1:7" x14ac:dyDescent="0.25">
      <c r="A31" s="279" t="s">
        <v>23</v>
      </c>
      <c r="B31" s="279"/>
      <c r="C31" s="288">
        <v>17</v>
      </c>
      <c r="D31" s="288">
        <v>1</v>
      </c>
      <c r="E31" s="288"/>
      <c r="F31" s="279">
        <v>15</v>
      </c>
      <c r="G31" s="279">
        <v>9</v>
      </c>
    </row>
    <row r="32" spans="1:7" x14ac:dyDescent="0.25">
      <c r="A32" s="279" t="s">
        <v>24</v>
      </c>
      <c r="B32" s="279"/>
      <c r="C32" s="288">
        <v>15</v>
      </c>
      <c r="D32" s="288">
        <v>1</v>
      </c>
      <c r="E32" s="288"/>
      <c r="F32" s="279">
        <v>17</v>
      </c>
      <c r="G32" s="279">
        <v>13</v>
      </c>
    </row>
    <row r="33" spans="1:7" x14ac:dyDescent="0.25">
      <c r="A33" s="279" t="s">
        <v>25</v>
      </c>
      <c r="B33" s="279"/>
      <c r="C33" s="288">
        <v>17</v>
      </c>
      <c r="D33" s="288">
        <v>1</v>
      </c>
      <c r="E33" s="288"/>
      <c r="F33" s="279">
        <v>18</v>
      </c>
      <c r="G33" s="279">
        <v>15</v>
      </c>
    </row>
    <row r="34" spans="1:7" x14ac:dyDescent="0.25">
      <c r="A34" s="279" t="s">
        <v>26</v>
      </c>
      <c r="B34" s="279"/>
      <c r="C34" s="288">
        <v>17</v>
      </c>
      <c r="D34" s="288">
        <v>1</v>
      </c>
      <c r="E34" s="288"/>
      <c r="F34" s="279">
        <v>18</v>
      </c>
      <c r="G34" s="279">
        <v>12</v>
      </c>
    </row>
    <row r="35" spans="1:7" ht="5.0999999999999996" customHeight="1" x14ac:dyDescent="0.25">
      <c r="A35" s="611"/>
      <c r="B35" s="611"/>
      <c r="C35" s="611"/>
      <c r="D35" s="611"/>
      <c r="E35" s="611"/>
      <c r="F35" s="366"/>
      <c r="G35" s="366"/>
    </row>
    <row r="36" spans="1:7" s="456" customFormat="1" ht="5.0999999999999996" customHeight="1" x14ac:dyDescent="0.25">
      <c r="A36" s="661"/>
      <c r="B36" s="661"/>
      <c r="C36" s="661"/>
      <c r="D36" s="661"/>
      <c r="E36" s="661"/>
      <c r="F36" s="365"/>
      <c r="G36" s="365"/>
    </row>
    <row r="37" spans="1:7" x14ac:dyDescent="0.25">
      <c r="A37" s="50" t="s">
        <v>534</v>
      </c>
    </row>
    <row r="38" spans="1:7" x14ac:dyDescent="0.25">
      <c r="A38" s="50" t="s">
        <v>476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6"/>
  <sheetViews>
    <sheetView zoomScale="98" zoomScaleNormal="98" workbookViewId="0"/>
  </sheetViews>
  <sheetFormatPr defaultColWidth="11.42578125" defaultRowHeight="15" x14ac:dyDescent="0.25"/>
  <cols>
    <col min="1" max="1" width="31.42578125" style="456" customWidth="1"/>
    <col min="2" max="2" width="0.85546875" style="456" customWidth="1"/>
    <col min="3" max="3" width="17.7109375" style="456" customWidth="1"/>
    <col min="4" max="4" width="14.7109375" style="456" bestFit="1" customWidth="1"/>
    <col min="5" max="5" width="15.85546875" style="456" bestFit="1" customWidth="1"/>
    <col min="6" max="6" width="11.42578125" style="456"/>
    <col min="7" max="7" width="0.85546875" style="456" customWidth="1"/>
    <col min="8" max="8" width="17.85546875" style="456" bestFit="1" customWidth="1"/>
    <col min="9" max="9" width="14.7109375" style="456" bestFit="1" customWidth="1"/>
    <col min="10" max="10" width="15.85546875" style="456" bestFit="1" customWidth="1"/>
    <col min="11" max="11" width="11.42578125" style="456" customWidth="1"/>
    <col min="12" max="12" width="0.85546875" style="456" customWidth="1"/>
    <col min="13" max="13" width="17.85546875" style="456" bestFit="1" customWidth="1"/>
    <col min="14" max="14" width="14.7109375" style="456" bestFit="1" customWidth="1"/>
    <col min="15" max="15" width="15.85546875" style="456" bestFit="1" customWidth="1"/>
    <col min="16" max="16" width="10.85546875" style="456" customWidth="1"/>
    <col min="17" max="17" width="0.85546875" style="456" customWidth="1"/>
    <col min="18" max="18" width="17.85546875" style="456" bestFit="1" customWidth="1"/>
    <col min="19" max="19" width="14.7109375" style="456" bestFit="1" customWidth="1"/>
    <col min="20" max="20" width="15.85546875" style="456" bestFit="1" customWidth="1"/>
    <col min="21" max="21" width="9" style="456" bestFit="1" customWidth="1"/>
    <col min="22" max="22" width="0.85546875" style="456" customWidth="1"/>
    <col min="23" max="23" width="17.85546875" style="456" bestFit="1" customWidth="1"/>
    <col min="24" max="24" width="14.7109375" style="456" bestFit="1" customWidth="1"/>
    <col min="25" max="25" width="15.85546875" style="456" bestFit="1" customWidth="1"/>
    <col min="26" max="26" width="9" style="456" bestFit="1" customWidth="1"/>
    <col min="27" max="27" width="0.85546875" style="456" customWidth="1"/>
    <col min="28" max="28" width="17.85546875" style="456" bestFit="1" customWidth="1"/>
    <col min="29" max="29" width="14.7109375" style="456" bestFit="1" customWidth="1"/>
    <col min="30" max="30" width="15.85546875" style="456" bestFit="1" customWidth="1"/>
    <col min="31" max="31" width="11.140625" style="456" customWidth="1"/>
    <col min="32" max="32" width="0.85546875" style="456" customWidth="1"/>
    <col min="33" max="33" width="18.140625" style="456" customWidth="1"/>
    <col min="34" max="34" width="14.42578125" style="456" customWidth="1"/>
    <col min="35" max="35" width="15.85546875" style="456" customWidth="1"/>
    <col min="36" max="36" width="9.7109375" style="456" customWidth="1"/>
    <col min="37" max="37" width="0.85546875" style="456" customWidth="1"/>
    <col min="38" max="38" width="17.85546875" style="456" bestFit="1" customWidth="1"/>
    <col min="39" max="39" width="14.7109375" style="456" bestFit="1" customWidth="1"/>
    <col min="40" max="40" width="15.85546875" style="456" bestFit="1" customWidth="1"/>
    <col min="41" max="41" width="11" style="456" customWidth="1"/>
    <col min="42" max="42" width="0.85546875" style="456" customWidth="1"/>
    <col min="43" max="43" width="17.85546875" style="304" customWidth="1"/>
    <col min="44" max="44" width="14.7109375" style="456" customWidth="1"/>
    <col min="45" max="45" width="15.85546875" style="456" customWidth="1"/>
    <col min="46" max="46" width="11" style="456" customWidth="1"/>
    <col min="47" max="47" width="1" style="456" customWidth="1"/>
    <col min="48" max="48" width="18" style="304" customWidth="1"/>
    <col min="49" max="49" width="15.140625" style="456" customWidth="1"/>
    <col min="50" max="50" width="16.28515625" style="456" customWidth="1"/>
    <col min="51" max="51" width="11.42578125" style="456" customWidth="1"/>
    <col min="52" max="52" width="1.140625" style="456" customWidth="1"/>
    <col min="53" max="53" width="17.28515625" style="304" customWidth="1"/>
    <col min="54" max="54" width="14.7109375" style="304" customWidth="1"/>
    <col min="55" max="55" width="16.5703125" style="304" customWidth="1"/>
    <col min="56" max="56" width="7.7109375" style="304" customWidth="1"/>
    <col min="57" max="57" width="1" style="304" customWidth="1"/>
    <col min="58" max="65" width="11.42578125" style="456" customWidth="1"/>
    <col min="66" max="16384" width="11.42578125" style="456"/>
  </cols>
  <sheetData>
    <row r="1" spans="1:61" ht="15" customHeight="1" x14ac:dyDescent="0.25">
      <c r="A1" s="35" t="s">
        <v>500</v>
      </c>
    </row>
    <row r="2" spans="1:61" x14ac:dyDescent="0.25">
      <c r="A2" s="319" t="s">
        <v>346</v>
      </c>
      <c r="AR2" s="304"/>
      <c r="AV2"/>
      <c r="AW2"/>
      <c r="AX2"/>
      <c r="AY2"/>
    </row>
    <row r="3" spans="1:6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08"/>
      <c r="AR3" s="325"/>
      <c r="AS3" s="325"/>
      <c r="AT3" s="325"/>
      <c r="AU3" s="325"/>
      <c r="AV3" s="308"/>
      <c r="AW3" s="325"/>
      <c r="AX3" s="325"/>
      <c r="AY3" s="325"/>
      <c r="AZ3" s="325"/>
      <c r="BA3" s="308"/>
      <c r="BB3" s="308"/>
      <c r="BC3" s="308"/>
      <c r="BD3" s="308"/>
      <c r="BE3" s="308"/>
    </row>
    <row r="4" spans="1:61" ht="15" customHeight="1" x14ac:dyDescent="0.25">
      <c r="A4" s="691" t="s">
        <v>42</v>
      </c>
      <c r="C4" s="681">
        <v>2013</v>
      </c>
      <c r="D4" s="681"/>
      <c r="E4" s="681"/>
      <c r="F4" s="681"/>
      <c r="H4" s="681">
        <v>2014</v>
      </c>
      <c r="I4" s="681"/>
      <c r="J4" s="681"/>
      <c r="K4" s="681"/>
      <c r="M4" s="681">
        <v>2015</v>
      </c>
      <c r="N4" s="681"/>
      <c r="O4" s="681"/>
      <c r="P4" s="681"/>
      <c r="R4" s="681">
        <v>2016</v>
      </c>
      <c r="S4" s="681"/>
      <c r="T4" s="681"/>
      <c r="U4" s="681"/>
      <c r="W4" s="681">
        <v>2017</v>
      </c>
      <c r="X4" s="681"/>
      <c r="Y4" s="681"/>
      <c r="Z4" s="681"/>
      <c r="AB4" s="681">
        <v>2018</v>
      </c>
      <c r="AC4" s="681"/>
      <c r="AD4" s="681"/>
      <c r="AE4" s="681"/>
      <c r="AF4" s="487"/>
      <c r="AG4" s="681">
        <v>2019</v>
      </c>
      <c r="AH4" s="681"/>
      <c r="AI4" s="681"/>
      <c r="AJ4" s="681"/>
      <c r="AK4" s="487"/>
      <c r="AL4" s="681">
        <v>2020</v>
      </c>
      <c r="AM4" s="681"/>
      <c r="AN4" s="681"/>
      <c r="AO4" s="681"/>
      <c r="AP4" s="523"/>
      <c r="AQ4" s="681">
        <v>2021</v>
      </c>
      <c r="AR4" s="681"/>
      <c r="AS4" s="681"/>
      <c r="AT4" s="681"/>
      <c r="AU4" s="487"/>
      <c r="AV4" s="681">
        <v>2022</v>
      </c>
      <c r="AW4" s="681"/>
      <c r="AX4" s="681"/>
      <c r="AY4" s="681"/>
      <c r="BA4" s="695" t="s">
        <v>363</v>
      </c>
      <c r="BB4" s="695"/>
      <c r="BC4" s="695"/>
      <c r="BD4" s="695"/>
      <c r="BE4" s="494"/>
    </row>
    <row r="5" spans="1:61" x14ac:dyDescent="0.25">
      <c r="A5" s="692"/>
      <c r="B5" s="325"/>
      <c r="C5" s="308" t="s">
        <v>47</v>
      </c>
      <c r="D5" s="308" t="s">
        <v>46</v>
      </c>
      <c r="E5" s="308" t="s">
        <v>73</v>
      </c>
      <c r="F5" s="325" t="s">
        <v>0</v>
      </c>
      <c r="G5" s="325"/>
      <c r="H5" s="308" t="s">
        <v>47</v>
      </c>
      <c r="I5" s="308" t="s">
        <v>46</v>
      </c>
      <c r="J5" s="308" t="s">
        <v>73</v>
      </c>
      <c r="K5" s="325" t="s">
        <v>0</v>
      </c>
      <c r="L5" s="325"/>
      <c r="M5" s="308" t="s">
        <v>47</v>
      </c>
      <c r="N5" s="308" t="s">
        <v>46</v>
      </c>
      <c r="O5" s="308" t="s">
        <v>73</v>
      </c>
      <c r="P5" s="325" t="s">
        <v>0</v>
      </c>
      <c r="Q5" s="325"/>
      <c r="R5" s="308" t="s">
        <v>47</v>
      </c>
      <c r="S5" s="308" t="s">
        <v>46</v>
      </c>
      <c r="T5" s="308" t="s">
        <v>73</v>
      </c>
      <c r="U5" s="325" t="s">
        <v>0</v>
      </c>
      <c r="V5" s="325"/>
      <c r="W5" s="308" t="s">
        <v>47</v>
      </c>
      <c r="X5" s="308" t="s">
        <v>46</v>
      </c>
      <c r="Y5" s="308" t="s">
        <v>73</v>
      </c>
      <c r="Z5" s="325" t="s">
        <v>0</v>
      </c>
      <c r="AA5" s="325"/>
      <c r="AB5" s="308" t="s">
        <v>47</v>
      </c>
      <c r="AC5" s="308" t="s">
        <v>46</v>
      </c>
      <c r="AD5" s="308" t="s">
        <v>73</v>
      </c>
      <c r="AE5" s="325" t="s">
        <v>0</v>
      </c>
      <c r="AF5" s="325"/>
      <c r="AG5" s="308" t="s">
        <v>47</v>
      </c>
      <c r="AH5" s="308" t="s">
        <v>46</v>
      </c>
      <c r="AI5" s="308" t="s">
        <v>73</v>
      </c>
      <c r="AJ5" s="325" t="s">
        <v>0</v>
      </c>
      <c r="AK5" s="325"/>
      <c r="AL5" s="308" t="s">
        <v>47</v>
      </c>
      <c r="AM5" s="308" t="s">
        <v>46</v>
      </c>
      <c r="AN5" s="308" t="s">
        <v>73</v>
      </c>
      <c r="AO5" s="325" t="s">
        <v>0</v>
      </c>
      <c r="AP5" s="325"/>
      <c r="AQ5" s="308" t="s">
        <v>47</v>
      </c>
      <c r="AR5" s="308" t="s">
        <v>46</v>
      </c>
      <c r="AS5" s="308" t="s">
        <v>73</v>
      </c>
      <c r="AT5" s="325" t="s">
        <v>0</v>
      </c>
      <c r="AU5" s="325"/>
      <c r="AV5" s="308" t="s">
        <v>47</v>
      </c>
      <c r="AW5" s="308" t="s">
        <v>46</v>
      </c>
      <c r="AX5" s="308" t="s">
        <v>73</v>
      </c>
      <c r="AY5" s="325" t="s">
        <v>0</v>
      </c>
      <c r="BA5" s="495" t="s">
        <v>47</v>
      </c>
      <c r="BB5" s="495" t="s">
        <v>46</v>
      </c>
      <c r="BC5" s="495" t="s">
        <v>49</v>
      </c>
      <c r="BD5" s="495" t="s">
        <v>0</v>
      </c>
      <c r="BE5" s="495"/>
      <c r="BF5"/>
      <c r="BG5"/>
      <c r="BH5"/>
      <c r="BI5"/>
    </row>
    <row r="6" spans="1:61" x14ac:dyDescent="0.25">
      <c r="A6" s="493"/>
      <c r="B6" s="326"/>
      <c r="C6" s="307"/>
      <c r="D6" s="307"/>
      <c r="E6" s="307"/>
      <c r="F6" s="326"/>
      <c r="G6" s="326"/>
      <c r="H6" s="307"/>
      <c r="I6" s="307"/>
      <c r="J6" s="307"/>
      <c r="K6" s="326"/>
      <c r="L6" s="326"/>
      <c r="M6" s="307"/>
      <c r="N6" s="307"/>
      <c r="O6" s="307"/>
      <c r="P6" s="326"/>
      <c r="Q6" s="326"/>
      <c r="R6" s="307"/>
      <c r="S6" s="307"/>
      <c r="T6" s="307"/>
      <c r="U6" s="326"/>
      <c r="V6" s="326"/>
      <c r="W6" s="307"/>
      <c r="X6" s="307"/>
      <c r="Y6" s="307"/>
      <c r="Z6" s="326"/>
      <c r="AA6" s="326"/>
      <c r="AB6" s="307"/>
      <c r="AC6" s="307"/>
      <c r="AD6" s="307"/>
      <c r="AE6" s="326"/>
      <c r="AF6" s="326"/>
      <c r="AG6" s="307"/>
      <c r="AH6" s="307"/>
      <c r="AI6" s="307"/>
      <c r="AJ6" s="326"/>
      <c r="AK6" s="326"/>
      <c r="AL6" s="326"/>
      <c r="AM6" s="326"/>
      <c r="AN6" s="326"/>
      <c r="AO6" s="326"/>
      <c r="AP6" s="326"/>
      <c r="AQ6" s="307"/>
      <c r="AR6" s="326"/>
      <c r="AS6" s="326"/>
      <c r="AT6" s="326"/>
      <c r="AU6" s="326"/>
      <c r="BA6" s="307"/>
      <c r="BB6" s="307"/>
      <c r="BC6" s="307"/>
      <c r="BD6" s="307"/>
      <c r="BE6" s="307"/>
      <c r="BF6"/>
      <c r="BG6"/>
      <c r="BH6"/>
      <c r="BI6"/>
    </row>
    <row r="7" spans="1:61" x14ac:dyDescent="0.25">
      <c r="A7" s="456" t="s">
        <v>37</v>
      </c>
      <c r="C7" s="41">
        <v>14754</v>
      </c>
      <c r="D7" s="41">
        <v>33653</v>
      </c>
      <c r="E7" s="41">
        <v>3148</v>
      </c>
      <c r="F7" s="41">
        <f t="shared" ref="F7:F35" si="0">C7+D7+E7</f>
        <v>51555</v>
      </c>
      <c r="G7" s="10"/>
      <c r="H7" s="41">
        <v>13175</v>
      </c>
      <c r="I7" s="41">
        <v>26243</v>
      </c>
      <c r="J7" s="41">
        <v>2235</v>
      </c>
      <c r="K7" s="331">
        <f t="shared" ref="K7:K35" si="1">H7+I7+J7</f>
        <v>41653</v>
      </c>
      <c r="M7" s="331">
        <v>8507</v>
      </c>
      <c r="N7" s="331">
        <v>23498</v>
      </c>
      <c r="O7" s="331">
        <v>1710</v>
      </c>
      <c r="P7" s="331">
        <f t="shared" ref="P7:P35" si="2">M7+N7+O7</f>
        <v>33715</v>
      </c>
      <c r="R7" s="10">
        <v>5182</v>
      </c>
      <c r="S7" s="10">
        <v>20687</v>
      </c>
      <c r="T7" s="10">
        <v>1092</v>
      </c>
      <c r="U7" s="10">
        <f t="shared" ref="U7:U35" si="3">R7+S7+T7</f>
        <v>26961</v>
      </c>
      <c r="W7" s="10">
        <v>4260</v>
      </c>
      <c r="X7" s="10">
        <v>17562</v>
      </c>
      <c r="Y7" s="10">
        <v>899</v>
      </c>
      <c r="Z7" s="10">
        <f t="shared" ref="Z7:Z34" si="4">W7+X7+Y7</f>
        <v>22721</v>
      </c>
      <c r="AA7" s="10"/>
      <c r="AB7" s="10">
        <v>3135</v>
      </c>
      <c r="AC7" s="10">
        <v>15874</v>
      </c>
      <c r="AD7" s="10">
        <v>776</v>
      </c>
      <c r="AE7" s="10">
        <f t="shared" ref="AE7:AE35" si="5">AB7+AC7+AD7</f>
        <v>19785</v>
      </c>
      <c r="AF7" s="10"/>
      <c r="AG7" s="10">
        <v>2656</v>
      </c>
      <c r="AH7" s="10">
        <v>15323</v>
      </c>
      <c r="AI7" s="10">
        <v>403</v>
      </c>
      <c r="AJ7" s="10">
        <f>AG7+AH7+AI7</f>
        <v>18382</v>
      </c>
      <c r="AL7" s="10">
        <v>1550</v>
      </c>
      <c r="AM7" s="10">
        <v>12572</v>
      </c>
      <c r="AN7" s="10">
        <v>132</v>
      </c>
      <c r="AO7" s="10">
        <f>AL7+AM7+AN7</f>
        <v>14254</v>
      </c>
      <c r="AP7" s="10"/>
      <c r="AQ7" s="10">
        <v>4824</v>
      </c>
      <c r="AR7" s="10">
        <v>7627</v>
      </c>
      <c r="AS7" s="10">
        <v>168</v>
      </c>
      <c r="AT7" s="10">
        <v>12619</v>
      </c>
      <c r="AU7" s="10"/>
      <c r="AV7" s="10">
        <v>3994</v>
      </c>
      <c r="AW7" s="10">
        <v>6643</v>
      </c>
      <c r="AX7" s="10">
        <v>298</v>
      </c>
      <c r="AY7" s="10">
        <v>10935</v>
      </c>
      <c r="AZ7" s="331"/>
      <c r="BA7" s="286">
        <f>(AV7-AQ7)/AQ7*100</f>
        <v>-17.205638474295188</v>
      </c>
      <c r="BB7" s="286">
        <f t="shared" ref="BB7:BD7" si="6">(AW7-AR7)/AR7*100</f>
        <v>-12.901534023862594</v>
      </c>
      <c r="BC7" s="286">
        <f t="shared" si="6"/>
        <v>77.38095238095238</v>
      </c>
      <c r="BD7" s="286">
        <f t="shared" si="6"/>
        <v>-13.344956018701955</v>
      </c>
      <c r="BE7" s="286"/>
      <c r="BF7"/>
      <c r="BG7"/>
      <c r="BH7"/>
      <c r="BI7"/>
    </row>
    <row r="8" spans="1:61" x14ac:dyDescent="0.25">
      <c r="A8" s="456" t="s">
        <v>82</v>
      </c>
      <c r="C8" s="41">
        <v>474</v>
      </c>
      <c r="D8" s="41">
        <v>548</v>
      </c>
      <c r="E8" s="41">
        <v>25</v>
      </c>
      <c r="F8" s="41">
        <f t="shared" si="0"/>
        <v>1047</v>
      </c>
      <c r="G8" s="10"/>
      <c r="H8" s="41">
        <v>552</v>
      </c>
      <c r="I8" s="41">
        <v>581</v>
      </c>
      <c r="J8" s="41">
        <v>11</v>
      </c>
      <c r="K8" s="331">
        <f t="shared" si="1"/>
        <v>1144</v>
      </c>
      <c r="M8" s="331">
        <v>192</v>
      </c>
      <c r="N8" s="331">
        <v>429</v>
      </c>
      <c r="O8" s="331">
        <v>56</v>
      </c>
      <c r="P8" s="331">
        <f t="shared" si="2"/>
        <v>677</v>
      </c>
      <c r="R8" s="10">
        <v>149</v>
      </c>
      <c r="S8" s="10">
        <v>287</v>
      </c>
      <c r="T8" s="10">
        <v>36</v>
      </c>
      <c r="U8" s="10">
        <f t="shared" si="3"/>
        <v>472</v>
      </c>
      <c r="W8" s="10">
        <v>84</v>
      </c>
      <c r="X8" s="10">
        <v>303</v>
      </c>
      <c r="Y8" s="10">
        <v>15</v>
      </c>
      <c r="Z8" s="10">
        <f t="shared" si="4"/>
        <v>402</v>
      </c>
      <c r="AA8" s="10"/>
      <c r="AB8" s="10">
        <v>93</v>
      </c>
      <c r="AC8" s="10">
        <v>282</v>
      </c>
      <c r="AD8" s="10">
        <v>11</v>
      </c>
      <c r="AE8" s="10">
        <f t="shared" si="5"/>
        <v>386</v>
      </c>
      <c r="AF8" s="10"/>
      <c r="AG8" s="10">
        <v>56</v>
      </c>
      <c r="AH8" s="10">
        <v>331</v>
      </c>
      <c r="AI8" s="10">
        <v>5</v>
      </c>
      <c r="AJ8" s="10">
        <f t="shared" ref="AJ8:AJ35" si="7">AG8+AH8+AI8</f>
        <v>392</v>
      </c>
      <c r="AL8" s="10">
        <v>16</v>
      </c>
      <c r="AM8" s="10">
        <v>208</v>
      </c>
      <c r="AN8" s="10">
        <v>0</v>
      </c>
      <c r="AO8" s="10">
        <f t="shared" ref="AO8:AO34" si="8">AL8+AM8+AN8</f>
        <v>224</v>
      </c>
      <c r="AP8" s="10"/>
      <c r="AQ8" s="10">
        <v>55</v>
      </c>
      <c r="AR8" s="10">
        <v>90</v>
      </c>
      <c r="AS8" s="10">
        <v>5</v>
      </c>
      <c r="AT8" s="10">
        <v>150</v>
      </c>
      <c r="AU8" s="10"/>
      <c r="AV8" s="10">
        <v>22</v>
      </c>
      <c r="AW8" s="10">
        <v>111</v>
      </c>
      <c r="AX8" s="10">
        <v>0</v>
      </c>
      <c r="AY8" s="10">
        <v>133</v>
      </c>
      <c r="AZ8" s="331"/>
      <c r="BA8" s="286">
        <f t="shared" ref="BA8:BA35" si="9">(AV8-AQ8)/AQ8*100</f>
        <v>-60</v>
      </c>
      <c r="BB8" s="286">
        <f t="shared" ref="BB8:BB35" si="10">(AW8-AR8)/AR8*100</f>
        <v>23.333333333333332</v>
      </c>
      <c r="BC8" s="286">
        <f t="shared" ref="BC8:BC35" si="11">(AX8-AS8)/AS8*100</f>
        <v>-100</v>
      </c>
      <c r="BD8" s="286">
        <f t="shared" ref="BD8:BD35" si="12">(AY8-AT8)/AT8*100</f>
        <v>-11.333333333333332</v>
      </c>
      <c r="BE8" s="286"/>
      <c r="BF8"/>
      <c r="BG8"/>
      <c r="BH8"/>
      <c r="BI8"/>
    </row>
    <row r="9" spans="1:61" x14ac:dyDescent="0.25">
      <c r="A9" s="456" t="s">
        <v>5</v>
      </c>
      <c r="C9" s="41">
        <v>4993</v>
      </c>
      <c r="D9" s="41">
        <v>11253</v>
      </c>
      <c r="E9" s="41">
        <v>510</v>
      </c>
      <c r="F9" s="41">
        <f t="shared" si="0"/>
        <v>16756</v>
      </c>
      <c r="G9" s="10"/>
      <c r="H9" s="41">
        <v>4140</v>
      </c>
      <c r="I9" s="41">
        <v>8769</v>
      </c>
      <c r="J9" s="41">
        <v>448</v>
      </c>
      <c r="K9" s="331">
        <f t="shared" si="1"/>
        <v>13357</v>
      </c>
      <c r="M9" s="331">
        <v>2837</v>
      </c>
      <c r="N9" s="331">
        <v>7432</v>
      </c>
      <c r="O9" s="331">
        <v>435</v>
      </c>
      <c r="P9" s="331">
        <f t="shared" si="2"/>
        <v>10704</v>
      </c>
      <c r="R9" s="10">
        <v>2422</v>
      </c>
      <c r="S9" s="10">
        <v>5925</v>
      </c>
      <c r="T9" s="10">
        <v>206</v>
      </c>
      <c r="U9" s="10">
        <f t="shared" si="3"/>
        <v>8553</v>
      </c>
      <c r="W9" s="10">
        <v>1767</v>
      </c>
      <c r="X9" s="10">
        <v>5185</v>
      </c>
      <c r="Y9" s="10">
        <v>131</v>
      </c>
      <c r="Z9" s="10">
        <f t="shared" si="4"/>
        <v>7083</v>
      </c>
      <c r="AA9" s="10"/>
      <c r="AB9" s="10">
        <v>1503</v>
      </c>
      <c r="AC9" s="10">
        <v>4923</v>
      </c>
      <c r="AD9" s="10">
        <v>112</v>
      </c>
      <c r="AE9" s="10">
        <f t="shared" si="5"/>
        <v>6538</v>
      </c>
      <c r="AF9" s="10"/>
      <c r="AG9" s="10">
        <v>1226</v>
      </c>
      <c r="AH9" s="10">
        <v>5542</v>
      </c>
      <c r="AI9" s="10">
        <v>50</v>
      </c>
      <c r="AJ9" s="10">
        <f t="shared" si="7"/>
        <v>6818</v>
      </c>
      <c r="AL9" s="10">
        <v>465</v>
      </c>
      <c r="AM9" s="10">
        <v>2313</v>
      </c>
      <c r="AN9" s="10">
        <v>17</v>
      </c>
      <c r="AO9" s="10">
        <f t="shared" si="8"/>
        <v>2795</v>
      </c>
      <c r="AP9" s="10"/>
      <c r="AQ9" s="10">
        <v>1714</v>
      </c>
      <c r="AR9" s="10">
        <v>2821</v>
      </c>
      <c r="AS9" s="10">
        <v>212</v>
      </c>
      <c r="AT9" s="10">
        <v>4747</v>
      </c>
      <c r="AU9" s="10"/>
      <c r="AV9" s="10">
        <v>1535</v>
      </c>
      <c r="AW9" s="10">
        <v>2816</v>
      </c>
      <c r="AX9" s="10">
        <v>310</v>
      </c>
      <c r="AY9" s="10">
        <v>4661</v>
      </c>
      <c r="AZ9" s="331"/>
      <c r="BA9" s="286">
        <f t="shared" si="9"/>
        <v>-10.443407234539089</v>
      </c>
      <c r="BB9" s="286">
        <f t="shared" si="10"/>
        <v>-0.1772421127259837</v>
      </c>
      <c r="BC9" s="286">
        <f t="shared" si="11"/>
        <v>46.226415094339622</v>
      </c>
      <c r="BD9" s="286">
        <f t="shared" si="12"/>
        <v>-1.8116705287550032</v>
      </c>
      <c r="BE9" s="286"/>
      <c r="BF9"/>
      <c r="BG9"/>
      <c r="BH9"/>
      <c r="BI9"/>
    </row>
    <row r="10" spans="1:61" x14ac:dyDescent="0.25">
      <c r="A10" s="456" t="s">
        <v>6</v>
      </c>
      <c r="C10" s="41">
        <v>57118</v>
      </c>
      <c r="D10" s="41">
        <v>110702</v>
      </c>
      <c r="E10" s="41">
        <v>10500</v>
      </c>
      <c r="F10" s="41">
        <f t="shared" si="0"/>
        <v>178320</v>
      </c>
      <c r="G10" s="10"/>
      <c r="H10" s="41">
        <v>43223</v>
      </c>
      <c r="I10" s="41">
        <v>88537</v>
      </c>
      <c r="J10" s="41">
        <v>10728</v>
      </c>
      <c r="K10" s="331">
        <f t="shared" si="1"/>
        <v>142488</v>
      </c>
      <c r="M10" s="331">
        <v>31711</v>
      </c>
      <c r="N10" s="331">
        <v>75855</v>
      </c>
      <c r="O10" s="331">
        <v>9700</v>
      </c>
      <c r="P10" s="331">
        <f t="shared" si="2"/>
        <v>117266</v>
      </c>
      <c r="R10" s="10">
        <v>24124</v>
      </c>
      <c r="S10" s="10">
        <v>60811</v>
      </c>
      <c r="T10" s="10">
        <v>7412</v>
      </c>
      <c r="U10" s="10">
        <f t="shared" si="3"/>
        <v>92347</v>
      </c>
      <c r="W10" s="10">
        <v>19635</v>
      </c>
      <c r="X10" s="10">
        <v>53470</v>
      </c>
      <c r="Y10" s="10">
        <v>5192</v>
      </c>
      <c r="Z10" s="10">
        <f t="shared" si="4"/>
        <v>78297</v>
      </c>
      <c r="AA10" s="10"/>
      <c r="AB10" s="10">
        <v>14553</v>
      </c>
      <c r="AC10" s="10">
        <v>49345</v>
      </c>
      <c r="AD10" s="10">
        <v>3419</v>
      </c>
      <c r="AE10" s="10">
        <f t="shared" si="5"/>
        <v>67317</v>
      </c>
      <c r="AF10" s="10"/>
      <c r="AG10" s="10">
        <v>14128</v>
      </c>
      <c r="AH10" s="10">
        <v>50063</v>
      </c>
      <c r="AI10" s="10">
        <v>1797</v>
      </c>
      <c r="AJ10" s="10">
        <f t="shared" si="7"/>
        <v>65988</v>
      </c>
      <c r="AL10" s="10">
        <v>6816</v>
      </c>
      <c r="AM10" s="10">
        <v>31308</v>
      </c>
      <c r="AN10" s="10">
        <v>896</v>
      </c>
      <c r="AO10" s="10">
        <f t="shared" si="8"/>
        <v>39020</v>
      </c>
      <c r="AP10" s="10"/>
      <c r="AQ10" s="10">
        <v>23885</v>
      </c>
      <c r="AR10" s="10">
        <v>39156</v>
      </c>
      <c r="AS10" s="10">
        <v>1783</v>
      </c>
      <c r="AT10" s="10">
        <v>64824</v>
      </c>
      <c r="AU10" s="10"/>
      <c r="AV10" s="10">
        <v>22325</v>
      </c>
      <c r="AW10" s="10">
        <v>44027</v>
      </c>
      <c r="AX10" s="10">
        <v>3737</v>
      </c>
      <c r="AY10" s="10">
        <v>70089</v>
      </c>
      <c r="AZ10" s="331"/>
      <c r="BA10" s="286">
        <f t="shared" si="9"/>
        <v>-6.5312957923382875</v>
      </c>
      <c r="BB10" s="286">
        <f t="shared" si="10"/>
        <v>12.439983655123097</v>
      </c>
      <c r="BC10" s="286">
        <f t="shared" si="11"/>
        <v>109.59057767807067</v>
      </c>
      <c r="BD10" s="286">
        <f t="shared" si="12"/>
        <v>8.1219918548685666</v>
      </c>
      <c r="BE10" s="286"/>
      <c r="BF10"/>
      <c r="BG10"/>
      <c r="BH10"/>
      <c r="BI10"/>
    </row>
    <row r="11" spans="1:61" x14ac:dyDescent="0.25">
      <c r="A11" s="456" t="s">
        <v>83</v>
      </c>
      <c r="C11" s="41">
        <v>1794</v>
      </c>
      <c r="D11" s="41">
        <v>2039</v>
      </c>
      <c r="E11" s="41">
        <v>139</v>
      </c>
      <c r="F11" s="41">
        <f t="shared" si="0"/>
        <v>3972</v>
      </c>
      <c r="G11" s="10"/>
      <c r="H11" s="41">
        <v>1182</v>
      </c>
      <c r="I11" s="41">
        <v>1843</v>
      </c>
      <c r="J11" s="41">
        <v>147</v>
      </c>
      <c r="K11" s="331">
        <f t="shared" si="1"/>
        <v>3172</v>
      </c>
      <c r="M11" s="331">
        <v>898</v>
      </c>
      <c r="N11" s="331">
        <v>1759</v>
      </c>
      <c r="O11" s="331">
        <v>125</v>
      </c>
      <c r="P11" s="331">
        <f t="shared" si="2"/>
        <v>2782</v>
      </c>
      <c r="R11" s="10">
        <v>641</v>
      </c>
      <c r="S11" s="10">
        <v>1652</v>
      </c>
      <c r="T11" s="10">
        <v>67</v>
      </c>
      <c r="U11" s="10">
        <f t="shared" si="3"/>
        <v>2360</v>
      </c>
      <c r="W11" s="10">
        <v>462</v>
      </c>
      <c r="X11" s="10">
        <v>1346</v>
      </c>
      <c r="Y11" s="10">
        <v>24</v>
      </c>
      <c r="Z11" s="10">
        <f t="shared" si="4"/>
        <v>1832</v>
      </c>
      <c r="AA11" s="10"/>
      <c r="AB11" s="10">
        <v>322</v>
      </c>
      <c r="AC11" s="10">
        <v>1166</v>
      </c>
      <c r="AD11" s="10">
        <v>23</v>
      </c>
      <c r="AE11" s="10">
        <f t="shared" si="5"/>
        <v>1511</v>
      </c>
      <c r="AF11" s="10"/>
      <c r="AG11" s="10">
        <v>263</v>
      </c>
      <c r="AH11" s="10">
        <v>1164</v>
      </c>
      <c r="AI11" s="10">
        <v>16</v>
      </c>
      <c r="AJ11" s="10">
        <f t="shared" si="7"/>
        <v>1443</v>
      </c>
      <c r="AL11" s="10">
        <v>113</v>
      </c>
      <c r="AM11" s="10">
        <v>775</v>
      </c>
      <c r="AN11" s="10">
        <v>3</v>
      </c>
      <c r="AO11" s="10">
        <f t="shared" si="8"/>
        <v>891</v>
      </c>
      <c r="AP11" s="10"/>
      <c r="AQ11" s="10">
        <v>276</v>
      </c>
      <c r="AR11" s="10">
        <v>586</v>
      </c>
      <c r="AS11" s="10">
        <v>31</v>
      </c>
      <c r="AT11" s="10">
        <v>893</v>
      </c>
      <c r="AU11" s="10"/>
      <c r="AV11" s="10">
        <v>179</v>
      </c>
      <c r="AW11" s="10">
        <v>526</v>
      </c>
      <c r="AX11" s="10">
        <v>53</v>
      </c>
      <c r="AY11" s="10">
        <v>758</v>
      </c>
      <c r="AZ11" s="331"/>
      <c r="BA11" s="286">
        <f t="shared" si="9"/>
        <v>-35.144927536231883</v>
      </c>
      <c r="BB11" s="286">
        <f t="shared" si="10"/>
        <v>-10.238907849829351</v>
      </c>
      <c r="BC11" s="286">
        <f t="shared" si="11"/>
        <v>70.967741935483872</v>
      </c>
      <c r="BD11" s="286">
        <f t="shared" si="12"/>
        <v>-15.11758118701008</v>
      </c>
      <c r="BE11" s="286"/>
      <c r="BF11"/>
      <c r="BG11"/>
      <c r="BH11"/>
      <c r="BI11"/>
    </row>
    <row r="12" spans="1:61" x14ac:dyDescent="0.25">
      <c r="A12" s="456" t="s">
        <v>3</v>
      </c>
      <c r="C12" s="41">
        <v>582</v>
      </c>
      <c r="D12" s="41">
        <v>857</v>
      </c>
      <c r="E12" s="41">
        <v>110</v>
      </c>
      <c r="F12" s="41">
        <f t="shared" si="0"/>
        <v>1549</v>
      </c>
      <c r="G12" s="10"/>
      <c r="H12" s="41">
        <v>243</v>
      </c>
      <c r="I12" s="41">
        <v>816</v>
      </c>
      <c r="J12" s="41">
        <v>109</v>
      </c>
      <c r="K12" s="331">
        <f t="shared" si="1"/>
        <v>1168</v>
      </c>
      <c r="M12" s="331">
        <v>238</v>
      </c>
      <c r="N12" s="331">
        <v>766</v>
      </c>
      <c r="O12" s="331">
        <v>95</v>
      </c>
      <c r="P12" s="331">
        <f t="shared" si="2"/>
        <v>1099</v>
      </c>
      <c r="R12" s="10">
        <v>169</v>
      </c>
      <c r="S12" s="10">
        <v>720</v>
      </c>
      <c r="T12" s="10">
        <v>35</v>
      </c>
      <c r="U12" s="10">
        <f t="shared" si="3"/>
        <v>924</v>
      </c>
      <c r="W12" s="10">
        <v>190</v>
      </c>
      <c r="X12" s="10">
        <v>550</v>
      </c>
      <c r="Y12" s="10">
        <v>15</v>
      </c>
      <c r="Z12" s="10">
        <f t="shared" si="4"/>
        <v>755</v>
      </c>
      <c r="AA12" s="10"/>
      <c r="AB12" s="10">
        <v>75</v>
      </c>
      <c r="AC12" s="10">
        <v>507</v>
      </c>
      <c r="AD12" s="10">
        <v>13</v>
      </c>
      <c r="AE12" s="10">
        <f t="shared" si="5"/>
        <v>595</v>
      </c>
      <c r="AF12" s="10"/>
      <c r="AG12" s="10">
        <v>78</v>
      </c>
      <c r="AH12" s="10">
        <v>542</v>
      </c>
      <c r="AI12" s="10">
        <v>9</v>
      </c>
      <c r="AJ12" s="10">
        <f t="shared" si="7"/>
        <v>629</v>
      </c>
      <c r="AL12" s="10">
        <v>38</v>
      </c>
      <c r="AM12" s="10">
        <v>339</v>
      </c>
      <c r="AN12" s="10">
        <v>1</v>
      </c>
      <c r="AO12" s="10">
        <f t="shared" si="8"/>
        <v>378</v>
      </c>
      <c r="AP12" s="10"/>
      <c r="AQ12" s="10">
        <v>118</v>
      </c>
      <c r="AR12" s="10">
        <v>319</v>
      </c>
      <c r="AS12" s="10">
        <v>12</v>
      </c>
      <c r="AT12" s="10">
        <v>449</v>
      </c>
      <c r="AU12" s="10"/>
      <c r="AV12" s="10">
        <v>53</v>
      </c>
      <c r="AW12" s="10">
        <v>252</v>
      </c>
      <c r="AX12" s="10">
        <v>20</v>
      </c>
      <c r="AY12" s="10">
        <v>325</v>
      </c>
      <c r="AZ12" s="331"/>
      <c r="BA12" s="286">
        <f t="shared" si="9"/>
        <v>-55.084745762711862</v>
      </c>
      <c r="BB12" s="286">
        <f t="shared" si="10"/>
        <v>-21.003134796238246</v>
      </c>
      <c r="BC12" s="286">
        <f t="shared" si="11"/>
        <v>66.666666666666657</v>
      </c>
      <c r="BD12" s="286">
        <f t="shared" si="12"/>
        <v>-27.616926503340757</v>
      </c>
      <c r="BE12" s="286"/>
      <c r="BF12"/>
      <c r="BG12"/>
      <c r="BH12"/>
      <c r="BI12"/>
    </row>
    <row r="13" spans="1:61" x14ac:dyDescent="0.25">
      <c r="A13" s="456" t="s">
        <v>4</v>
      </c>
      <c r="C13" s="41">
        <v>1212</v>
      </c>
      <c r="D13" s="41">
        <v>1182</v>
      </c>
      <c r="E13" s="41">
        <v>29</v>
      </c>
      <c r="F13" s="41">
        <f t="shared" si="0"/>
        <v>2423</v>
      </c>
      <c r="G13" s="10"/>
      <c r="H13" s="41">
        <v>939</v>
      </c>
      <c r="I13" s="41">
        <v>1027</v>
      </c>
      <c r="J13" s="41">
        <v>38</v>
      </c>
      <c r="K13" s="331">
        <f t="shared" si="1"/>
        <v>2004</v>
      </c>
      <c r="M13" s="331">
        <v>660</v>
      </c>
      <c r="N13" s="331">
        <v>993</v>
      </c>
      <c r="O13" s="331">
        <v>30</v>
      </c>
      <c r="P13" s="331">
        <f t="shared" si="2"/>
        <v>1683</v>
      </c>
      <c r="R13" s="10">
        <v>472</v>
      </c>
      <c r="S13" s="10">
        <v>932</v>
      </c>
      <c r="T13" s="10">
        <v>32</v>
      </c>
      <c r="U13" s="10">
        <f t="shared" si="3"/>
        <v>1436</v>
      </c>
      <c r="W13" s="10">
        <v>272</v>
      </c>
      <c r="X13" s="10">
        <v>796</v>
      </c>
      <c r="Y13" s="10">
        <v>9</v>
      </c>
      <c r="Z13" s="10">
        <f t="shared" si="4"/>
        <v>1077</v>
      </c>
      <c r="AA13" s="10"/>
      <c r="AB13" s="10">
        <v>247</v>
      </c>
      <c r="AC13" s="10">
        <v>659</v>
      </c>
      <c r="AD13" s="10">
        <v>10</v>
      </c>
      <c r="AE13" s="10">
        <f t="shared" si="5"/>
        <v>916</v>
      </c>
      <c r="AF13" s="10"/>
      <c r="AG13" s="10">
        <v>185</v>
      </c>
      <c r="AH13" s="10">
        <v>622</v>
      </c>
      <c r="AI13" s="10">
        <v>7</v>
      </c>
      <c r="AJ13" s="10">
        <f t="shared" si="7"/>
        <v>814</v>
      </c>
      <c r="AL13" s="10">
        <v>75</v>
      </c>
      <c r="AM13" s="10">
        <v>436</v>
      </c>
      <c r="AN13" s="10">
        <v>2</v>
      </c>
      <c r="AO13" s="10">
        <f t="shared" si="8"/>
        <v>513</v>
      </c>
      <c r="AP13" s="10"/>
      <c r="AQ13" s="10">
        <v>158</v>
      </c>
      <c r="AR13" s="10">
        <v>267</v>
      </c>
      <c r="AS13" s="10">
        <v>19</v>
      </c>
      <c r="AT13" s="10">
        <v>444</v>
      </c>
      <c r="AU13" s="10"/>
      <c r="AV13" s="10">
        <v>126</v>
      </c>
      <c r="AW13" s="10">
        <v>274</v>
      </c>
      <c r="AX13" s="10">
        <v>33</v>
      </c>
      <c r="AY13" s="10">
        <v>433</v>
      </c>
      <c r="AZ13" s="331"/>
      <c r="BA13" s="286">
        <f t="shared" si="9"/>
        <v>-20.253164556962027</v>
      </c>
      <c r="BB13" s="286">
        <f t="shared" si="10"/>
        <v>2.6217228464419478</v>
      </c>
      <c r="BC13" s="286">
        <f t="shared" si="11"/>
        <v>73.68421052631578</v>
      </c>
      <c r="BD13" s="286">
        <f t="shared" si="12"/>
        <v>-2.4774774774774775</v>
      </c>
      <c r="BE13" s="286"/>
      <c r="BF13"/>
      <c r="BG13"/>
      <c r="BH13"/>
      <c r="BI13"/>
    </row>
    <row r="14" spans="1:61" x14ac:dyDescent="0.25">
      <c r="A14" s="456" t="s">
        <v>7</v>
      </c>
      <c r="C14" s="41">
        <v>18757</v>
      </c>
      <c r="D14" s="41">
        <v>25455</v>
      </c>
      <c r="E14" s="41">
        <v>1536</v>
      </c>
      <c r="F14" s="41">
        <f t="shared" si="0"/>
        <v>45748</v>
      </c>
      <c r="G14" s="10"/>
      <c r="H14" s="41">
        <v>13010</v>
      </c>
      <c r="I14" s="41">
        <v>19503</v>
      </c>
      <c r="J14" s="41">
        <v>1181</v>
      </c>
      <c r="K14" s="331">
        <f t="shared" si="1"/>
        <v>33694</v>
      </c>
      <c r="M14" s="331">
        <v>8321</v>
      </c>
      <c r="N14" s="331">
        <v>17725</v>
      </c>
      <c r="O14" s="331">
        <v>927</v>
      </c>
      <c r="P14" s="331">
        <f t="shared" si="2"/>
        <v>26973</v>
      </c>
      <c r="R14" s="10">
        <v>6352</v>
      </c>
      <c r="S14" s="40">
        <v>14614</v>
      </c>
      <c r="T14" s="40">
        <v>701</v>
      </c>
      <c r="U14" s="10">
        <f t="shared" si="3"/>
        <v>21667</v>
      </c>
      <c r="W14" s="10">
        <v>4260</v>
      </c>
      <c r="X14" s="10">
        <v>12854</v>
      </c>
      <c r="Y14" s="10">
        <v>502</v>
      </c>
      <c r="Z14" s="10">
        <f t="shared" si="4"/>
        <v>17616</v>
      </c>
      <c r="AA14" s="10"/>
      <c r="AB14" s="10">
        <v>3811</v>
      </c>
      <c r="AC14" s="10">
        <v>12259</v>
      </c>
      <c r="AD14" s="10">
        <v>296</v>
      </c>
      <c r="AE14" s="10">
        <f t="shared" si="5"/>
        <v>16366</v>
      </c>
      <c r="AF14" s="10"/>
      <c r="AG14" s="10">
        <v>2785</v>
      </c>
      <c r="AH14" s="10">
        <v>11224</v>
      </c>
      <c r="AI14" s="10">
        <v>162</v>
      </c>
      <c r="AJ14" s="10">
        <f t="shared" si="7"/>
        <v>14171</v>
      </c>
      <c r="AL14" s="10">
        <v>1363</v>
      </c>
      <c r="AM14" s="10">
        <v>8250</v>
      </c>
      <c r="AN14" s="10">
        <v>38</v>
      </c>
      <c r="AO14" s="10">
        <f t="shared" si="8"/>
        <v>9651</v>
      </c>
      <c r="AP14" s="10"/>
      <c r="AQ14" s="10">
        <v>3061</v>
      </c>
      <c r="AR14" s="10">
        <v>5369</v>
      </c>
      <c r="AS14" s="10">
        <v>227</v>
      </c>
      <c r="AT14" s="10">
        <v>8657</v>
      </c>
      <c r="AU14" s="10"/>
      <c r="AV14" s="10">
        <v>2259</v>
      </c>
      <c r="AW14" s="10">
        <v>4698</v>
      </c>
      <c r="AX14" s="10">
        <v>559</v>
      </c>
      <c r="AY14" s="10">
        <v>7516</v>
      </c>
      <c r="AZ14" s="331"/>
      <c r="BA14" s="286">
        <f t="shared" si="9"/>
        <v>-26.200588043123162</v>
      </c>
      <c r="BB14" s="286">
        <f t="shared" si="10"/>
        <v>-12.497671819705717</v>
      </c>
      <c r="BC14" s="286">
        <f t="shared" si="11"/>
        <v>146.25550660792953</v>
      </c>
      <c r="BD14" s="286">
        <f t="shared" si="12"/>
        <v>-13.180085479958414</v>
      </c>
      <c r="BE14" s="286"/>
      <c r="BF14"/>
      <c r="BG14"/>
      <c r="BH14"/>
      <c r="BI14"/>
    </row>
    <row r="15" spans="1:61" x14ac:dyDescent="0.25">
      <c r="A15" s="456" t="s">
        <v>50</v>
      </c>
      <c r="C15" s="41">
        <v>2959</v>
      </c>
      <c r="D15" s="41">
        <v>5759</v>
      </c>
      <c r="E15" s="41">
        <v>354</v>
      </c>
      <c r="F15" s="41">
        <f t="shared" si="0"/>
        <v>9072</v>
      </c>
      <c r="G15" s="10"/>
      <c r="H15" s="41">
        <v>2211</v>
      </c>
      <c r="I15" s="41">
        <v>4603</v>
      </c>
      <c r="J15" s="41">
        <v>272</v>
      </c>
      <c r="K15" s="331">
        <f t="shared" si="1"/>
        <v>7086</v>
      </c>
      <c r="M15" s="331">
        <v>1678</v>
      </c>
      <c r="N15" s="331">
        <v>3911</v>
      </c>
      <c r="O15" s="331">
        <v>161</v>
      </c>
      <c r="P15" s="331">
        <f t="shared" si="2"/>
        <v>5750</v>
      </c>
      <c r="R15" s="40">
        <v>1144</v>
      </c>
      <c r="S15" s="40">
        <v>3000</v>
      </c>
      <c r="T15" s="40">
        <v>113</v>
      </c>
      <c r="U15" s="10">
        <f t="shared" si="3"/>
        <v>4257</v>
      </c>
      <c r="W15" s="10">
        <v>903</v>
      </c>
      <c r="X15" s="10">
        <v>2754</v>
      </c>
      <c r="Y15" s="10">
        <v>124</v>
      </c>
      <c r="Z15" s="10">
        <f t="shared" si="4"/>
        <v>3781</v>
      </c>
      <c r="AA15" s="10"/>
      <c r="AB15" s="10">
        <v>808</v>
      </c>
      <c r="AC15" s="10">
        <v>2762</v>
      </c>
      <c r="AD15" s="10">
        <v>96</v>
      </c>
      <c r="AE15" s="10">
        <f t="shared" si="5"/>
        <v>3666</v>
      </c>
      <c r="AF15" s="10"/>
      <c r="AG15" s="10">
        <v>576</v>
      </c>
      <c r="AH15" s="10">
        <v>2212</v>
      </c>
      <c r="AI15" s="10">
        <v>24</v>
      </c>
      <c r="AJ15" s="10">
        <f t="shared" si="7"/>
        <v>2812</v>
      </c>
      <c r="AL15" s="10">
        <v>314</v>
      </c>
      <c r="AM15" s="10">
        <v>1868</v>
      </c>
      <c r="AN15" s="10">
        <v>7</v>
      </c>
      <c r="AO15" s="10">
        <f t="shared" si="8"/>
        <v>2189</v>
      </c>
      <c r="AP15" s="10"/>
      <c r="AQ15" s="10">
        <v>979</v>
      </c>
      <c r="AR15" s="10">
        <v>1362</v>
      </c>
      <c r="AS15" s="10">
        <v>86</v>
      </c>
      <c r="AT15" s="10">
        <v>2427</v>
      </c>
      <c r="AU15" s="10"/>
      <c r="AV15" s="10">
        <v>551</v>
      </c>
      <c r="AW15" s="10">
        <v>1076</v>
      </c>
      <c r="AX15" s="10">
        <v>119</v>
      </c>
      <c r="AY15" s="10">
        <v>1746</v>
      </c>
      <c r="AZ15" s="331"/>
      <c r="BA15" s="286">
        <f t="shared" si="9"/>
        <v>-43.718079673135854</v>
      </c>
      <c r="BB15" s="286">
        <f t="shared" si="10"/>
        <v>-20.998531571218795</v>
      </c>
      <c r="BC15" s="286">
        <f t="shared" si="11"/>
        <v>38.372093023255815</v>
      </c>
      <c r="BD15" s="286">
        <f t="shared" si="12"/>
        <v>-28.059332509270707</v>
      </c>
      <c r="BE15" s="286"/>
      <c r="BF15"/>
      <c r="BG15"/>
      <c r="BH15"/>
      <c r="BI15"/>
    </row>
    <row r="16" spans="1:61" x14ac:dyDescent="0.25">
      <c r="A16" s="456" t="s">
        <v>8</v>
      </c>
      <c r="C16" s="41">
        <v>20374</v>
      </c>
      <c r="D16" s="41">
        <v>35040</v>
      </c>
      <c r="E16" s="41">
        <v>1941</v>
      </c>
      <c r="F16" s="41">
        <f t="shared" si="0"/>
        <v>57355</v>
      </c>
      <c r="G16" s="10"/>
      <c r="H16" s="41">
        <v>15886</v>
      </c>
      <c r="I16" s="41">
        <v>27530</v>
      </c>
      <c r="J16" s="41">
        <v>1050</v>
      </c>
      <c r="K16" s="331">
        <f t="shared" si="1"/>
        <v>44466</v>
      </c>
      <c r="M16" s="331">
        <v>10039</v>
      </c>
      <c r="N16" s="331">
        <v>24033</v>
      </c>
      <c r="O16" s="331">
        <v>754</v>
      </c>
      <c r="P16" s="331">
        <f t="shared" si="2"/>
        <v>34826</v>
      </c>
      <c r="R16" s="34">
        <v>8208</v>
      </c>
      <c r="S16" s="456">
        <v>20473</v>
      </c>
      <c r="T16" s="456">
        <v>534</v>
      </c>
      <c r="U16" s="10">
        <f t="shared" si="3"/>
        <v>29215</v>
      </c>
      <c r="W16" s="34">
        <v>6268</v>
      </c>
      <c r="X16" s="456">
        <v>18599</v>
      </c>
      <c r="Y16" s="456">
        <v>374</v>
      </c>
      <c r="Z16" s="10">
        <f t="shared" si="4"/>
        <v>25241</v>
      </c>
      <c r="AB16" s="10">
        <v>4440</v>
      </c>
      <c r="AC16" s="10">
        <v>16383</v>
      </c>
      <c r="AD16" s="10">
        <v>285</v>
      </c>
      <c r="AE16" s="10">
        <f t="shared" si="5"/>
        <v>21108</v>
      </c>
      <c r="AF16" s="10"/>
      <c r="AG16" s="10">
        <v>3841</v>
      </c>
      <c r="AH16" s="10">
        <v>14253</v>
      </c>
      <c r="AI16" s="10">
        <v>154</v>
      </c>
      <c r="AJ16" s="10">
        <f t="shared" si="7"/>
        <v>18248</v>
      </c>
      <c r="AL16" s="10">
        <v>1914</v>
      </c>
      <c r="AM16" s="10">
        <v>11153</v>
      </c>
      <c r="AN16" s="10">
        <v>34</v>
      </c>
      <c r="AO16" s="10">
        <f t="shared" si="8"/>
        <v>13101</v>
      </c>
      <c r="AP16" s="10"/>
      <c r="AQ16" s="10">
        <v>4640</v>
      </c>
      <c r="AR16" s="10">
        <v>7780</v>
      </c>
      <c r="AS16" s="10">
        <v>366</v>
      </c>
      <c r="AT16" s="10">
        <v>12786</v>
      </c>
      <c r="AU16" s="10"/>
      <c r="AV16" s="10">
        <v>3254</v>
      </c>
      <c r="AW16" s="10">
        <v>6641</v>
      </c>
      <c r="AX16" s="10">
        <v>604</v>
      </c>
      <c r="AY16" s="10">
        <v>10499</v>
      </c>
      <c r="AZ16" s="331"/>
      <c r="BA16" s="286">
        <f t="shared" si="9"/>
        <v>-29.870689655172413</v>
      </c>
      <c r="BB16" s="286">
        <f t="shared" si="10"/>
        <v>-14.640102827763496</v>
      </c>
      <c r="BC16" s="286">
        <f t="shared" si="11"/>
        <v>65.027322404371574</v>
      </c>
      <c r="BD16" s="286">
        <f t="shared" si="12"/>
        <v>-17.886751134052869</v>
      </c>
      <c r="BE16" s="286"/>
      <c r="BF16"/>
      <c r="BG16"/>
      <c r="BH16"/>
      <c r="BI16"/>
    </row>
    <row r="17" spans="1:72" x14ac:dyDescent="0.25">
      <c r="A17" s="456" t="s">
        <v>9</v>
      </c>
      <c r="C17" s="41">
        <v>25695</v>
      </c>
      <c r="D17" s="41">
        <v>33400</v>
      </c>
      <c r="E17" s="41">
        <v>2194</v>
      </c>
      <c r="F17" s="41">
        <f t="shared" si="0"/>
        <v>61289</v>
      </c>
      <c r="G17" s="10"/>
      <c r="H17" s="41">
        <v>17375</v>
      </c>
      <c r="I17" s="41">
        <v>27484</v>
      </c>
      <c r="J17" s="41">
        <v>1763</v>
      </c>
      <c r="K17" s="331">
        <f t="shared" si="1"/>
        <v>46622</v>
      </c>
      <c r="M17" s="331">
        <v>11927</v>
      </c>
      <c r="N17" s="331">
        <v>25062</v>
      </c>
      <c r="O17" s="331">
        <v>1245</v>
      </c>
      <c r="P17" s="331">
        <f t="shared" si="2"/>
        <v>38234</v>
      </c>
      <c r="R17" s="456">
        <v>9051</v>
      </c>
      <c r="S17" s="456">
        <v>20173</v>
      </c>
      <c r="T17" s="456">
        <v>899</v>
      </c>
      <c r="U17" s="10">
        <f t="shared" si="3"/>
        <v>30123</v>
      </c>
      <c r="W17" s="456">
        <v>7566</v>
      </c>
      <c r="X17" s="456">
        <v>17405</v>
      </c>
      <c r="Y17" s="456">
        <v>757</v>
      </c>
      <c r="Z17" s="10">
        <f t="shared" si="4"/>
        <v>25728</v>
      </c>
      <c r="AB17" s="10">
        <v>5589</v>
      </c>
      <c r="AC17" s="10">
        <v>15704</v>
      </c>
      <c r="AD17" s="10">
        <v>479</v>
      </c>
      <c r="AE17" s="10">
        <f t="shared" si="5"/>
        <v>21772</v>
      </c>
      <c r="AF17" s="10"/>
      <c r="AG17" s="10">
        <v>4795</v>
      </c>
      <c r="AH17" s="10">
        <v>15541</v>
      </c>
      <c r="AI17" s="10">
        <v>229</v>
      </c>
      <c r="AJ17" s="10">
        <f t="shared" si="7"/>
        <v>20565</v>
      </c>
      <c r="AL17" s="10">
        <v>2736</v>
      </c>
      <c r="AM17" s="10">
        <v>10989</v>
      </c>
      <c r="AN17" s="10">
        <v>105</v>
      </c>
      <c r="AO17" s="10">
        <f t="shared" si="8"/>
        <v>13830</v>
      </c>
      <c r="AP17" s="10"/>
      <c r="AQ17" s="10">
        <v>5423</v>
      </c>
      <c r="AR17" s="10">
        <v>7541</v>
      </c>
      <c r="AS17" s="10">
        <v>416</v>
      </c>
      <c r="AT17" s="10">
        <v>13380</v>
      </c>
      <c r="AU17" s="10"/>
      <c r="AV17" s="10">
        <v>4028</v>
      </c>
      <c r="AW17" s="10">
        <v>6952</v>
      </c>
      <c r="AX17" s="10">
        <v>680</v>
      </c>
      <c r="AY17" s="10">
        <v>11660</v>
      </c>
      <c r="AZ17" s="331"/>
      <c r="BA17" s="286">
        <f t="shared" si="9"/>
        <v>-25.723769131477042</v>
      </c>
      <c r="BB17" s="286">
        <f t="shared" si="10"/>
        <v>-7.8106351942713159</v>
      </c>
      <c r="BC17" s="286">
        <f t="shared" si="11"/>
        <v>63.46153846153846</v>
      </c>
      <c r="BD17" s="286">
        <f t="shared" si="12"/>
        <v>-12.855007473841553</v>
      </c>
      <c r="BE17" s="286"/>
      <c r="BF17"/>
      <c r="BG17"/>
      <c r="BH17"/>
      <c r="BI17"/>
    </row>
    <row r="18" spans="1:72" x14ac:dyDescent="0.25">
      <c r="A18" s="456" t="s">
        <v>10</v>
      </c>
      <c r="C18" s="41">
        <v>10293</v>
      </c>
      <c r="D18" s="41">
        <v>9630</v>
      </c>
      <c r="E18" s="41">
        <v>1312</v>
      </c>
      <c r="F18" s="41">
        <f t="shared" si="0"/>
        <v>21235</v>
      </c>
      <c r="G18" s="10"/>
      <c r="H18" s="41">
        <v>6702</v>
      </c>
      <c r="I18" s="41">
        <v>8387</v>
      </c>
      <c r="J18" s="41">
        <v>940</v>
      </c>
      <c r="K18" s="331">
        <f t="shared" si="1"/>
        <v>16029</v>
      </c>
      <c r="M18" s="331">
        <v>4551</v>
      </c>
      <c r="N18" s="331">
        <v>6420</v>
      </c>
      <c r="O18" s="331">
        <v>533</v>
      </c>
      <c r="P18" s="331">
        <f t="shared" si="2"/>
        <v>11504</v>
      </c>
      <c r="R18" s="456">
        <v>3585</v>
      </c>
      <c r="S18" s="456">
        <v>4806</v>
      </c>
      <c r="T18" s="456">
        <v>298</v>
      </c>
      <c r="U18" s="10">
        <f t="shared" si="3"/>
        <v>8689</v>
      </c>
      <c r="W18" s="456">
        <v>2768</v>
      </c>
      <c r="X18" s="456">
        <v>4160</v>
      </c>
      <c r="Y18" s="456">
        <v>344</v>
      </c>
      <c r="Z18" s="10">
        <f t="shared" si="4"/>
        <v>7272</v>
      </c>
      <c r="AB18" s="10">
        <v>1708</v>
      </c>
      <c r="AC18" s="10">
        <v>3917</v>
      </c>
      <c r="AD18" s="10">
        <v>116</v>
      </c>
      <c r="AE18" s="10">
        <f t="shared" si="5"/>
        <v>5741</v>
      </c>
      <c r="AF18" s="10"/>
      <c r="AG18" s="10">
        <v>1124</v>
      </c>
      <c r="AH18" s="10">
        <v>3597</v>
      </c>
      <c r="AI18" s="10">
        <v>44</v>
      </c>
      <c r="AJ18" s="10">
        <f t="shared" si="7"/>
        <v>4765</v>
      </c>
      <c r="AL18" s="10">
        <v>714</v>
      </c>
      <c r="AM18" s="10">
        <v>2266</v>
      </c>
      <c r="AN18" s="10">
        <v>15</v>
      </c>
      <c r="AO18" s="10">
        <f t="shared" si="8"/>
        <v>2995</v>
      </c>
      <c r="AP18" s="10"/>
      <c r="AQ18" s="10">
        <v>1251</v>
      </c>
      <c r="AR18" s="10">
        <v>1701</v>
      </c>
      <c r="AS18" s="10">
        <v>133</v>
      </c>
      <c r="AT18" s="10">
        <v>3085</v>
      </c>
      <c r="AU18" s="10"/>
      <c r="AV18" s="10">
        <v>853</v>
      </c>
      <c r="AW18" s="10">
        <v>1511</v>
      </c>
      <c r="AX18" s="10">
        <v>273</v>
      </c>
      <c r="AY18" s="10">
        <v>2637</v>
      </c>
      <c r="AZ18" s="331"/>
      <c r="BA18" s="286">
        <f t="shared" si="9"/>
        <v>-31.814548361310951</v>
      </c>
      <c r="BB18" s="286">
        <f t="shared" si="10"/>
        <v>-11.169900058788947</v>
      </c>
      <c r="BC18" s="286">
        <f t="shared" si="11"/>
        <v>105.26315789473684</v>
      </c>
      <c r="BD18" s="286">
        <f t="shared" si="12"/>
        <v>-14.521880064829823</v>
      </c>
      <c r="BE18" s="286"/>
      <c r="BF18"/>
      <c r="BG18"/>
      <c r="BH18"/>
      <c r="BI18"/>
    </row>
    <row r="19" spans="1:72" x14ac:dyDescent="0.25">
      <c r="A19" s="456" t="s">
        <v>11</v>
      </c>
      <c r="C19" s="41">
        <v>18319</v>
      </c>
      <c r="D19" s="41">
        <v>14174</v>
      </c>
      <c r="E19" s="41">
        <v>1348</v>
      </c>
      <c r="F19" s="41">
        <f t="shared" si="0"/>
        <v>33841</v>
      </c>
      <c r="G19" s="10"/>
      <c r="H19" s="41">
        <v>11306</v>
      </c>
      <c r="I19" s="41">
        <v>12158</v>
      </c>
      <c r="J19" s="41">
        <v>872</v>
      </c>
      <c r="K19" s="331">
        <f t="shared" si="1"/>
        <v>24336</v>
      </c>
      <c r="M19" s="331">
        <v>8047</v>
      </c>
      <c r="N19" s="331">
        <v>10064</v>
      </c>
      <c r="O19" s="331">
        <v>646</v>
      </c>
      <c r="P19" s="331">
        <f t="shared" si="2"/>
        <v>18757</v>
      </c>
      <c r="R19" s="456">
        <v>5125</v>
      </c>
      <c r="S19" s="456">
        <v>7975</v>
      </c>
      <c r="T19" s="456">
        <v>432</v>
      </c>
      <c r="U19" s="10">
        <f t="shared" si="3"/>
        <v>13532</v>
      </c>
      <c r="W19" s="456">
        <v>3649</v>
      </c>
      <c r="X19" s="456">
        <v>5490</v>
      </c>
      <c r="Y19" s="456">
        <v>236</v>
      </c>
      <c r="Z19" s="10">
        <f t="shared" si="4"/>
        <v>9375</v>
      </c>
      <c r="AB19" s="10">
        <v>2513</v>
      </c>
      <c r="AC19" s="10">
        <v>5283</v>
      </c>
      <c r="AD19" s="10">
        <v>123</v>
      </c>
      <c r="AE19" s="10">
        <f t="shared" si="5"/>
        <v>7919</v>
      </c>
      <c r="AF19" s="10"/>
      <c r="AG19" s="10">
        <v>1632</v>
      </c>
      <c r="AH19" s="10">
        <v>4716</v>
      </c>
      <c r="AI19" s="10">
        <v>67</v>
      </c>
      <c r="AJ19" s="10">
        <f t="shared" si="7"/>
        <v>6415</v>
      </c>
      <c r="AL19" s="10">
        <v>747</v>
      </c>
      <c r="AM19" s="10">
        <v>3381</v>
      </c>
      <c r="AN19" s="10">
        <v>35</v>
      </c>
      <c r="AO19" s="10">
        <f t="shared" si="8"/>
        <v>4163</v>
      </c>
      <c r="AP19" s="10"/>
      <c r="AQ19" s="10">
        <v>1849</v>
      </c>
      <c r="AR19" s="10">
        <v>2388</v>
      </c>
      <c r="AS19" s="10">
        <v>183</v>
      </c>
      <c r="AT19" s="10">
        <v>4420</v>
      </c>
      <c r="AU19" s="10"/>
      <c r="AV19" s="10">
        <v>1079</v>
      </c>
      <c r="AW19" s="10">
        <v>2065</v>
      </c>
      <c r="AX19" s="10">
        <v>229</v>
      </c>
      <c r="AY19" s="10">
        <v>3373</v>
      </c>
      <c r="AZ19" s="331"/>
      <c r="BA19" s="286">
        <f t="shared" si="9"/>
        <v>-41.644131963223366</v>
      </c>
      <c r="BB19" s="286">
        <f t="shared" si="10"/>
        <v>-13.525963149078727</v>
      </c>
      <c r="BC19" s="286">
        <f t="shared" si="11"/>
        <v>25.136612021857925</v>
      </c>
      <c r="BD19" s="286">
        <f t="shared" si="12"/>
        <v>-23.687782805429862</v>
      </c>
      <c r="BE19" s="286"/>
      <c r="BF19"/>
      <c r="BG19"/>
      <c r="BH19"/>
      <c r="BI19"/>
    </row>
    <row r="20" spans="1:72" x14ac:dyDescent="0.25">
      <c r="A20" s="456" t="s">
        <v>12</v>
      </c>
      <c r="C20" s="41">
        <v>60216</v>
      </c>
      <c r="D20" s="41">
        <v>109644</v>
      </c>
      <c r="E20" s="41">
        <v>7137</v>
      </c>
      <c r="F20" s="41">
        <f t="shared" si="0"/>
        <v>176997</v>
      </c>
      <c r="G20" s="10"/>
      <c r="H20" s="41">
        <v>44571</v>
      </c>
      <c r="I20" s="41">
        <v>81641</v>
      </c>
      <c r="J20" s="41">
        <v>4560</v>
      </c>
      <c r="K20" s="331">
        <f t="shared" si="1"/>
        <v>130772</v>
      </c>
      <c r="M20" s="331">
        <v>36844</v>
      </c>
      <c r="N20" s="331">
        <v>71507</v>
      </c>
      <c r="O20" s="331">
        <v>3044</v>
      </c>
      <c r="P20" s="331">
        <f t="shared" si="2"/>
        <v>111395</v>
      </c>
      <c r="R20" s="456">
        <v>29348</v>
      </c>
      <c r="S20" s="456">
        <v>60694</v>
      </c>
      <c r="T20" s="456">
        <v>2259</v>
      </c>
      <c r="U20" s="10">
        <f t="shared" si="3"/>
        <v>92301</v>
      </c>
      <c r="W20" s="456">
        <v>26944</v>
      </c>
      <c r="X20" s="456">
        <v>61014</v>
      </c>
      <c r="Y20" s="456">
        <v>2275</v>
      </c>
      <c r="Z20" s="10">
        <f t="shared" si="4"/>
        <v>90233</v>
      </c>
      <c r="AB20" s="10">
        <v>23800</v>
      </c>
      <c r="AC20" s="10">
        <v>53450</v>
      </c>
      <c r="AD20" s="10">
        <v>1797</v>
      </c>
      <c r="AE20" s="10">
        <f t="shared" si="5"/>
        <v>79047</v>
      </c>
      <c r="AF20" s="10"/>
      <c r="AG20" s="10">
        <v>23231</v>
      </c>
      <c r="AH20" s="10">
        <v>50278</v>
      </c>
      <c r="AI20" s="10">
        <v>823</v>
      </c>
      <c r="AJ20" s="10">
        <f t="shared" si="7"/>
        <v>74332</v>
      </c>
      <c r="AL20" s="10">
        <v>10760</v>
      </c>
      <c r="AM20" s="10">
        <v>30804</v>
      </c>
      <c r="AN20" s="10">
        <v>294</v>
      </c>
      <c r="AO20" s="10">
        <f t="shared" si="8"/>
        <v>41858</v>
      </c>
      <c r="AP20" s="10"/>
      <c r="AQ20" s="10">
        <v>17692</v>
      </c>
      <c r="AR20" s="10">
        <v>19719</v>
      </c>
      <c r="AS20" s="10">
        <v>1439</v>
      </c>
      <c r="AT20" s="10">
        <v>38850</v>
      </c>
      <c r="AU20" s="10"/>
      <c r="AV20" s="10">
        <v>16868</v>
      </c>
      <c r="AW20" s="10">
        <v>20344</v>
      </c>
      <c r="AX20" s="10">
        <v>3856</v>
      </c>
      <c r="AY20" s="10">
        <v>41068</v>
      </c>
      <c r="AZ20" s="331"/>
      <c r="BA20" s="286">
        <f t="shared" si="9"/>
        <v>-4.6574723038661547</v>
      </c>
      <c r="BB20" s="286">
        <f t="shared" si="10"/>
        <v>3.1695319235255335</v>
      </c>
      <c r="BC20" s="286">
        <f t="shared" si="11"/>
        <v>167.9638637943016</v>
      </c>
      <c r="BD20" s="286">
        <f t="shared" si="12"/>
        <v>5.7091377091377096</v>
      </c>
      <c r="BE20" s="286"/>
      <c r="BF20"/>
      <c r="BG20"/>
      <c r="BH20"/>
      <c r="BI20"/>
    </row>
    <row r="21" spans="1:72" x14ac:dyDescent="0.25">
      <c r="A21" s="456" t="s">
        <v>13</v>
      </c>
      <c r="C21" s="41">
        <v>15036</v>
      </c>
      <c r="D21" s="41">
        <v>19481</v>
      </c>
      <c r="E21" s="41">
        <v>901</v>
      </c>
      <c r="F21" s="41">
        <f t="shared" si="0"/>
        <v>35418</v>
      </c>
      <c r="G21" s="10"/>
      <c r="H21" s="41">
        <v>9734</v>
      </c>
      <c r="I21" s="41">
        <v>15756</v>
      </c>
      <c r="J21" s="41">
        <v>527</v>
      </c>
      <c r="K21" s="331">
        <f t="shared" si="1"/>
        <v>26017</v>
      </c>
      <c r="M21" s="331">
        <v>7523</v>
      </c>
      <c r="N21" s="331">
        <v>12156</v>
      </c>
      <c r="O21" s="331">
        <v>376</v>
      </c>
      <c r="P21" s="331">
        <f t="shared" si="2"/>
        <v>20055</v>
      </c>
      <c r="R21" s="456">
        <v>5160</v>
      </c>
      <c r="S21" s="456">
        <v>9219</v>
      </c>
      <c r="T21" s="456">
        <v>389</v>
      </c>
      <c r="U21" s="10">
        <f t="shared" si="3"/>
        <v>14768</v>
      </c>
      <c r="W21" s="456">
        <v>4518</v>
      </c>
      <c r="X21" s="456">
        <v>7952</v>
      </c>
      <c r="Y21" s="456">
        <v>242</v>
      </c>
      <c r="Z21" s="10">
        <f t="shared" si="4"/>
        <v>12712</v>
      </c>
      <c r="AB21" s="10">
        <v>3471</v>
      </c>
      <c r="AC21" s="10">
        <v>6872</v>
      </c>
      <c r="AD21" s="10">
        <v>177</v>
      </c>
      <c r="AE21" s="10">
        <f t="shared" si="5"/>
        <v>10520</v>
      </c>
      <c r="AF21" s="10"/>
      <c r="AG21" s="10">
        <v>3385</v>
      </c>
      <c r="AH21" s="10">
        <v>6146</v>
      </c>
      <c r="AI21" s="10">
        <v>93</v>
      </c>
      <c r="AJ21" s="10">
        <f t="shared" si="7"/>
        <v>9624</v>
      </c>
      <c r="AL21" s="10">
        <v>1765</v>
      </c>
      <c r="AM21" s="10">
        <v>4531</v>
      </c>
      <c r="AN21" s="10">
        <v>17</v>
      </c>
      <c r="AO21" s="10">
        <f t="shared" si="8"/>
        <v>6313</v>
      </c>
      <c r="AP21" s="10"/>
      <c r="AQ21" s="10">
        <v>2545</v>
      </c>
      <c r="AR21" s="10">
        <v>3233</v>
      </c>
      <c r="AS21" s="10">
        <v>300</v>
      </c>
      <c r="AT21" s="10">
        <v>6078</v>
      </c>
      <c r="AU21" s="10"/>
      <c r="AV21" s="10">
        <v>1866</v>
      </c>
      <c r="AW21" s="10">
        <v>2999</v>
      </c>
      <c r="AX21" s="10">
        <v>455</v>
      </c>
      <c r="AY21" s="10">
        <v>5320</v>
      </c>
      <c r="AZ21" s="331"/>
      <c r="BA21" s="286">
        <f t="shared" si="9"/>
        <v>-26.67976424361493</v>
      </c>
      <c r="BB21" s="286">
        <f t="shared" si="10"/>
        <v>-7.2378595731518711</v>
      </c>
      <c r="BC21" s="286">
        <f t="shared" si="11"/>
        <v>51.666666666666671</v>
      </c>
      <c r="BD21" s="286">
        <f t="shared" si="12"/>
        <v>-12.471207634090161</v>
      </c>
      <c r="BE21" s="286"/>
      <c r="BF21"/>
      <c r="BG21"/>
      <c r="BH21"/>
      <c r="BI21"/>
    </row>
    <row r="22" spans="1:72" x14ac:dyDescent="0.25">
      <c r="A22" s="456" t="s">
        <v>14</v>
      </c>
      <c r="C22" s="41">
        <v>1722</v>
      </c>
      <c r="D22" s="41">
        <v>3776</v>
      </c>
      <c r="E22" s="41">
        <v>447</v>
      </c>
      <c r="F22" s="41">
        <f t="shared" si="0"/>
        <v>5945</v>
      </c>
      <c r="G22" s="10"/>
      <c r="H22" s="41">
        <v>1447</v>
      </c>
      <c r="I22" s="41">
        <v>2796</v>
      </c>
      <c r="J22" s="41">
        <v>435</v>
      </c>
      <c r="K22" s="331">
        <f t="shared" si="1"/>
        <v>4678</v>
      </c>
      <c r="M22" s="331">
        <v>1315</v>
      </c>
      <c r="N22" s="331">
        <v>2666</v>
      </c>
      <c r="O22" s="331">
        <v>328</v>
      </c>
      <c r="P22" s="331">
        <f t="shared" si="2"/>
        <v>4309</v>
      </c>
      <c r="R22" s="456">
        <v>1247</v>
      </c>
      <c r="S22" s="456">
        <v>2061</v>
      </c>
      <c r="T22" s="456">
        <v>213</v>
      </c>
      <c r="U22" s="10">
        <f t="shared" si="3"/>
        <v>3521</v>
      </c>
      <c r="W22" s="456">
        <v>841</v>
      </c>
      <c r="X22" s="456">
        <v>1952</v>
      </c>
      <c r="Y22" s="456">
        <v>222</v>
      </c>
      <c r="Z22" s="10">
        <f t="shared" si="4"/>
        <v>3015</v>
      </c>
      <c r="AB22" s="10">
        <v>882</v>
      </c>
      <c r="AC22" s="10">
        <v>1688</v>
      </c>
      <c r="AD22" s="10">
        <v>71</v>
      </c>
      <c r="AE22" s="10">
        <f t="shared" si="5"/>
        <v>2641</v>
      </c>
      <c r="AF22" s="10"/>
      <c r="AG22" s="10">
        <v>791</v>
      </c>
      <c r="AH22" s="10">
        <v>1596</v>
      </c>
      <c r="AI22" s="10">
        <v>21</v>
      </c>
      <c r="AJ22" s="10">
        <f t="shared" si="7"/>
        <v>2408</v>
      </c>
      <c r="AL22" s="10">
        <v>298</v>
      </c>
      <c r="AM22" s="10">
        <v>960</v>
      </c>
      <c r="AN22" s="10">
        <v>61</v>
      </c>
      <c r="AO22" s="10">
        <f t="shared" si="8"/>
        <v>1319</v>
      </c>
      <c r="AP22" s="10"/>
      <c r="AQ22" s="10">
        <v>560</v>
      </c>
      <c r="AR22" s="10">
        <v>665</v>
      </c>
      <c r="AS22" s="10">
        <v>59</v>
      </c>
      <c r="AT22" s="10">
        <v>1284</v>
      </c>
      <c r="AU22" s="10"/>
      <c r="AV22" s="10">
        <v>383</v>
      </c>
      <c r="AW22" s="10">
        <v>621</v>
      </c>
      <c r="AX22" s="10">
        <v>114</v>
      </c>
      <c r="AY22" s="10">
        <v>1118</v>
      </c>
      <c r="AZ22" s="331"/>
      <c r="BA22" s="286">
        <f t="shared" si="9"/>
        <v>-31.607142857142854</v>
      </c>
      <c r="BB22" s="286">
        <f t="shared" si="10"/>
        <v>-6.6165413533834583</v>
      </c>
      <c r="BC22" s="286">
        <f t="shared" si="11"/>
        <v>93.220338983050837</v>
      </c>
      <c r="BD22" s="286">
        <f t="shared" si="12"/>
        <v>-12.92834890965732</v>
      </c>
      <c r="BE22" s="286"/>
      <c r="BF22"/>
      <c r="BG22"/>
      <c r="BH22"/>
      <c r="BI22"/>
    </row>
    <row r="23" spans="1:72" x14ac:dyDescent="0.25">
      <c r="A23" s="456" t="s">
        <v>15</v>
      </c>
      <c r="C23" s="41">
        <v>61977</v>
      </c>
      <c r="D23" s="41">
        <v>100226</v>
      </c>
      <c r="E23" s="41">
        <v>13764</v>
      </c>
      <c r="F23" s="41">
        <f t="shared" si="0"/>
        <v>175967</v>
      </c>
      <c r="G23" s="10"/>
      <c r="H23" s="41">
        <v>47062</v>
      </c>
      <c r="I23" s="41">
        <v>80520</v>
      </c>
      <c r="J23" s="41">
        <v>9311</v>
      </c>
      <c r="K23" s="331">
        <f t="shared" si="1"/>
        <v>136893</v>
      </c>
      <c r="M23" s="331">
        <v>35374</v>
      </c>
      <c r="N23" s="331">
        <v>65539</v>
      </c>
      <c r="O23" s="331">
        <v>6754</v>
      </c>
      <c r="P23" s="331">
        <f t="shared" si="2"/>
        <v>107667</v>
      </c>
      <c r="R23" s="456">
        <v>26538</v>
      </c>
      <c r="S23" s="456">
        <v>52155</v>
      </c>
      <c r="T23" s="456">
        <v>4328</v>
      </c>
      <c r="U23" s="10">
        <f t="shared" si="3"/>
        <v>83021</v>
      </c>
      <c r="W23" s="456">
        <v>23871</v>
      </c>
      <c r="X23" s="456">
        <v>49142</v>
      </c>
      <c r="Y23" s="456">
        <v>3652</v>
      </c>
      <c r="Z23" s="10">
        <f t="shared" si="4"/>
        <v>76665</v>
      </c>
      <c r="AB23" s="10">
        <v>23529</v>
      </c>
      <c r="AC23" s="10">
        <v>46718</v>
      </c>
      <c r="AD23" s="10">
        <v>2842</v>
      </c>
      <c r="AE23" s="10">
        <f t="shared" si="5"/>
        <v>73089</v>
      </c>
      <c r="AF23" s="10"/>
      <c r="AG23" s="10">
        <v>22005</v>
      </c>
      <c r="AH23" s="10">
        <v>42497</v>
      </c>
      <c r="AI23" s="10">
        <v>1561</v>
      </c>
      <c r="AJ23" s="10">
        <f t="shared" si="7"/>
        <v>66063</v>
      </c>
      <c r="AL23" s="10">
        <v>11358</v>
      </c>
      <c r="AM23" s="10">
        <v>27301</v>
      </c>
      <c r="AN23" s="10">
        <v>687</v>
      </c>
      <c r="AO23" s="10">
        <f t="shared" si="8"/>
        <v>39346</v>
      </c>
      <c r="AP23" s="10"/>
      <c r="AQ23" s="10">
        <v>16725</v>
      </c>
      <c r="AR23" s="10">
        <v>20659</v>
      </c>
      <c r="AS23" s="10">
        <v>2864</v>
      </c>
      <c r="AT23" s="10">
        <v>40248</v>
      </c>
      <c r="AU23" s="10"/>
      <c r="AV23" s="10">
        <v>10413</v>
      </c>
      <c r="AW23" s="10">
        <v>18949</v>
      </c>
      <c r="AX23" s="10">
        <v>4138</v>
      </c>
      <c r="AY23" s="10">
        <v>33500</v>
      </c>
      <c r="AZ23" s="331"/>
      <c r="BA23" s="286">
        <f t="shared" si="9"/>
        <v>-37.739910313901341</v>
      </c>
      <c r="BB23" s="286">
        <f t="shared" si="10"/>
        <v>-8.2772641463768828</v>
      </c>
      <c r="BC23" s="286">
        <f t="shared" si="11"/>
        <v>44.483240223463689</v>
      </c>
      <c r="BD23" s="286">
        <f t="shared" si="12"/>
        <v>-16.766050486980717</v>
      </c>
      <c r="BE23" s="286"/>
      <c r="BF23"/>
      <c r="BG23"/>
      <c r="BH23"/>
      <c r="BI23"/>
    </row>
    <row r="24" spans="1:72" x14ac:dyDescent="0.25">
      <c r="A24" s="456" t="s">
        <v>16</v>
      </c>
      <c r="C24" s="41">
        <v>32985</v>
      </c>
      <c r="D24" s="41">
        <v>66341</v>
      </c>
      <c r="E24" s="41">
        <v>7558</v>
      </c>
      <c r="F24" s="41">
        <f t="shared" si="0"/>
        <v>106884</v>
      </c>
      <c r="G24" s="10"/>
      <c r="H24" s="41">
        <v>25370</v>
      </c>
      <c r="I24" s="41">
        <v>55434</v>
      </c>
      <c r="J24" s="41">
        <v>5010</v>
      </c>
      <c r="K24" s="331">
        <f t="shared" si="1"/>
        <v>85814</v>
      </c>
      <c r="M24" s="331">
        <v>19847</v>
      </c>
      <c r="N24" s="331">
        <v>48553</v>
      </c>
      <c r="O24" s="331">
        <v>3815</v>
      </c>
      <c r="P24" s="331">
        <f t="shared" si="2"/>
        <v>72215</v>
      </c>
      <c r="R24" s="456">
        <v>13596</v>
      </c>
      <c r="S24" s="456">
        <v>36777</v>
      </c>
      <c r="T24" s="456">
        <v>2277</v>
      </c>
      <c r="U24" s="10">
        <f t="shared" si="3"/>
        <v>52650</v>
      </c>
      <c r="W24" s="456">
        <v>10682</v>
      </c>
      <c r="X24" s="456">
        <v>32441</v>
      </c>
      <c r="Y24" s="456">
        <v>1673</v>
      </c>
      <c r="Z24" s="10">
        <f t="shared" si="4"/>
        <v>44796</v>
      </c>
      <c r="AB24" s="10">
        <v>8682</v>
      </c>
      <c r="AC24" s="10">
        <v>27330</v>
      </c>
      <c r="AD24" s="10">
        <v>1077</v>
      </c>
      <c r="AE24" s="10">
        <f t="shared" si="5"/>
        <v>37089</v>
      </c>
      <c r="AF24" s="10"/>
      <c r="AG24" s="10">
        <v>7417</v>
      </c>
      <c r="AH24" s="10">
        <v>23962</v>
      </c>
      <c r="AI24" s="10">
        <v>693</v>
      </c>
      <c r="AJ24" s="10">
        <f t="shared" si="7"/>
        <v>32072</v>
      </c>
      <c r="AL24" s="10">
        <v>3728</v>
      </c>
      <c r="AM24" s="10">
        <v>16292</v>
      </c>
      <c r="AN24" s="10">
        <v>276</v>
      </c>
      <c r="AO24" s="10">
        <f t="shared" si="8"/>
        <v>20296</v>
      </c>
      <c r="AP24" s="10"/>
      <c r="AQ24" s="10">
        <v>7481</v>
      </c>
      <c r="AR24" s="10">
        <v>11034</v>
      </c>
      <c r="AS24" s="10">
        <v>804</v>
      </c>
      <c r="AT24" s="10">
        <v>19319</v>
      </c>
      <c r="AU24" s="10"/>
      <c r="AV24" s="10">
        <v>5268</v>
      </c>
      <c r="AW24" s="10">
        <v>9970</v>
      </c>
      <c r="AX24" s="10">
        <v>1234</v>
      </c>
      <c r="AY24" s="10">
        <v>16472</v>
      </c>
      <c r="AZ24" s="331"/>
      <c r="BA24" s="286">
        <f t="shared" si="9"/>
        <v>-29.58160673706724</v>
      </c>
      <c r="BB24" s="286">
        <f t="shared" si="10"/>
        <v>-9.6429218778321548</v>
      </c>
      <c r="BC24" s="286">
        <f t="shared" si="11"/>
        <v>53.482587064676615</v>
      </c>
      <c r="BD24" s="286">
        <f t="shared" si="12"/>
        <v>-14.736787618406749</v>
      </c>
      <c r="BE24" s="286"/>
      <c r="BF24"/>
      <c r="BG24"/>
      <c r="BH24"/>
      <c r="BI24"/>
    </row>
    <row r="25" spans="1:72" x14ac:dyDescent="0.25">
      <c r="A25" s="456" t="s">
        <v>17</v>
      </c>
      <c r="C25" s="41">
        <v>4648</v>
      </c>
      <c r="D25" s="41">
        <v>7259</v>
      </c>
      <c r="E25" s="41">
        <v>918</v>
      </c>
      <c r="F25" s="41">
        <f t="shared" si="0"/>
        <v>12825</v>
      </c>
      <c r="G25" s="10"/>
      <c r="H25" s="41">
        <v>2934</v>
      </c>
      <c r="I25" s="41">
        <v>6197</v>
      </c>
      <c r="J25" s="41">
        <v>789</v>
      </c>
      <c r="K25" s="331">
        <f t="shared" si="1"/>
        <v>9920</v>
      </c>
      <c r="M25" s="331">
        <v>2134</v>
      </c>
      <c r="N25" s="331">
        <v>5164</v>
      </c>
      <c r="O25" s="331">
        <v>439</v>
      </c>
      <c r="P25" s="331">
        <f t="shared" si="2"/>
        <v>7737</v>
      </c>
      <c r="R25" s="456">
        <v>1489</v>
      </c>
      <c r="S25" s="456">
        <v>3965</v>
      </c>
      <c r="T25" s="456">
        <v>286</v>
      </c>
      <c r="U25" s="10">
        <f t="shared" si="3"/>
        <v>5740</v>
      </c>
      <c r="W25" s="456">
        <v>1449</v>
      </c>
      <c r="X25" s="456">
        <v>3454</v>
      </c>
      <c r="Y25" s="456">
        <v>261</v>
      </c>
      <c r="Z25" s="10">
        <f t="shared" si="4"/>
        <v>5164</v>
      </c>
      <c r="AB25" s="10">
        <v>1491</v>
      </c>
      <c r="AC25" s="10">
        <v>2927</v>
      </c>
      <c r="AD25" s="10">
        <v>307</v>
      </c>
      <c r="AE25" s="10">
        <f t="shared" si="5"/>
        <v>4725</v>
      </c>
      <c r="AF25" s="10"/>
      <c r="AG25" s="10">
        <v>1307</v>
      </c>
      <c r="AH25" s="10">
        <v>2437</v>
      </c>
      <c r="AI25" s="10">
        <v>99</v>
      </c>
      <c r="AJ25" s="10">
        <f t="shared" si="7"/>
        <v>3843</v>
      </c>
      <c r="AL25" s="10">
        <v>603</v>
      </c>
      <c r="AM25" s="10">
        <v>1172</v>
      </c>
      <c r="AN25" s="10">
        <v>11</v>
      </c>
      <c r="AO25" s="10">
        <f t="shared" si="8"/>
        <v>1786</v>
      </c>
      <c r="AP25" s="10"/>
      <c r="AQ25" s="10">
        <v>1089</v>
      </c>
      <c r="AR25" s="10">
        <v>857</v>
      </c>
      <c r="AS25" s="10">
        <v>158</v>
      </c>
      <c r="AT25" s="10">
        <v>2104</v>
      </c>
      <c r="AU25" s="10"/>
      <c r="AV25" s="10">
        <v>636</v>
      </c>
      <c r="AW25" s="10">
        <v>593</v>
      </c>
      <c r="AX25" s="10">
        <v>257</v>
      </c>
      <c r="AY25" s="10">
        <v>1486</v>
      </c>
      <c r="AZ25" s="331"/>
      <c r="BA25" s="286">
        <f t="shared" si="9"/>
        <v>-41.59779614325069</v>
      </c>
      <c r="BB25" s="286">
        <f t="shared" si="10"/>
        <v>-30.805134189031509</v>
      </c>
      <c r="BC25" s="286">
        <f t="shared" si="11"/>
        <v>62.658227848101269</v>
      </c>
      <c r="BD25" s="286">
        <f t="shared" si="12"/>
        <v>-29.372623574144484</v>
      </c>
      <c r="BE25" s="286"/>
      <c r="BF25"/>
      <c r="BG25"/>
      <c r="BH25"/>
      <c r="BI25"/>
    </row>
    <row r="26" spans="1:72" x14ac:dyDescent="0.25">
      <c r="A26" s="456" t="s">
        <v>18</v>
      </c>
      <c r="C26" s="41">
        <v>20415</v>
      </c>
      <c r="D26" s="41">
        <v>34110</v>
      </c>
      <c r="E26" s="41">
        <v>4909</v>
      </c>
      <c r="F26" s="41">
        <f t="shared" si="0"/>
        <v>59434</v>
      </c>
      <c r="G26" s="10"/>
      <c r="H26" s="41">
        <v>16469</v>
      </c>
      <c r="I26" s="41">
        <v>29003</v>
      </c>
      <c r="J26" s="41">
        <v>3844</v>
      </c>
      <c r="K26" s="331">
        <f t="shared" si="1"/>
        <v>49316</v>
      </c>
      <c r="M26" s="331">
        <v>10974</v>
      </c>
      <c r="N26" s="331">
        <v>24111</v>
      </c>
      <c r="O26" s="331">
        <v>2784</v>
      </c>
      <c r="P26" s="331">
        <f t="shared" si="2"/>
        <v>37869</v>
      </c>
      <c r="R26" s="456">
        <v>7832</v>
      </c>
      <c r="S26" s="456">
        <v>19012</v>
      </c>
      <c r="T26" s="456">
        <v>1831</v>
      </c>
      <c r="U26" s="10">
        <f t="shared" si="3"/>
        <v>28675</v>
      </c>
      <c r="W26" s="456">
        <v>7722</v>
      </c>
      <c r="X26" s="456">
        <v>19195</v>
      </c>
      <c r="Y26" s="456">
        <v>1811</v>
      </c>
      <c r="Z26" s="10">
        <f t="shared" si="4"/>
        <v>28728</v>
      </c>
      <c r="AB26" s="10">
        <v>6983</v>
      </c>
      <c r="AC26" s="10">
        <v>18060</v>
      </c>
      <c r="AD26" s="10">
        <v>1429</v>
      </c>
      <c r="AE26" s="10">
        <f t="shared" si="5"/>
        <v>26472</v>
      </c>
      <c r="AF26" s="10"/>
      <c r="AG26" s="10">
        <v>5342</v>
      </c>
      <c r="AH26" s="10">
        <v>14651</v>
      </c>
      <c r="AI26" s="10">
        <v>518</v>
      </c>
      <c r="AJ26" s="10">
        <f t="shared" si="7"/>
        <v>20511</v>
      </c>
      <c r="AL26" s="10">
        <v>2688</v>
      </c>
      <c r="AM26" s="10">
        <v>7785</v>
      </c>
      <c r="AN26" s="10">
        <v>262</v>
      </c>
      <c r="AO26" s="10">
        <f t="shared" si="8"/>
        <v>10735</v>
      </c>
      <c r="AP26" s="10"/>
      <c r="AQ26" s="10">
        <v>6310</v>
      </c>
      <c r="AR26" s="10">
        <v>7464</v>
      </c>
      <c r="AS26" s="10">
        <v>925</v>
      </c>
      <c r="AT26" s="10">
        <v>14699</v>
      </c>
      <c r="AU26" s="10"/>
      <c r="AV26" s="10">
        <v>3462</v>
      </c>
      <c r="AW26" s="10">
        <v>5405</v>
      </c>
      <c r="AX26" s="10">
        <v>1228</v>
      </c>
      <c r="AY26" s="10">
        <v>10095</v>
      </c>
      <c r="AZ26" s="331"/>
      <c r="BA26" s="286">
        <f t="shared" si="9"/>
        <v>-45.134706814580035</v>
      </c>
      <c r="BB26" s="286">
        <f t="shared" si="10"/>
        <v>-27.585744908896032</v>
      </c>
      <c r="BC26" s="286">
        <f t="shared" si="11"/>
        <v>32.756756756756758</v>
      </c>
      <c r="BD26" s="286">
        <f t="shared" si="12"/>
        <v>-31.321858629838768</v>
      </c>
      <c r="BE26" s="286"/>
      <c r="BF26"/>
      <c r="BG26"/>
      <c r="BH26"/>
      <c r="BI26"/>
    </row>
    <row r="27" spans="1:72" x14ac:dyDescent="0.25">
      <c r="A27" s="456" t="s">
        <v>19</v>
      </c>
      <c r="C27" s="41">
        <v>31924</v>
      </c>
      <c r="D27" s="41">
        <v>69378</v>
      </c>
      <c r="E27" s="41">
        <v>11102</v>
      </c>
      <c r="F27" s="41">
        <f t="shared" si="0"/>
        <v>112404</v>
      </c>
      <c r="G27" s="10"/>
      <c r="H27" s="41">
        <v>22841</v>
      </c>
      <c r="I27" s="41">
        <v>54072</v>
      </c>
      <c r="J27" s="41">
        <v>7551</v>
      </c>
      <c r="K27" s="331">
        <f t="shared" si="1"/>
        <v>84464</v>
      </c>
      <c r="M27" s="331">
        <v>17051</v>
      </c>
      <c r="N27" s="331">
        <v>47723</v>
      </c>
      <c r="O27" s="331">
        <v>5221</v>
      </c>
      <c r="P27" s="331">
        <f t="shared" si="2"/>
        <v>69995</v>
      </c>
      <c r="R27" s="456">
        <v>13225</v>
      </c>
      <c r="S27" s="456">
        <v>36509</v>
      </c>
      <c r="T27" s="288">
        <v>3545</v>
      </c>
      <c r="U27" s="10">
        <f t="shared" si="3"/>
        <v>53279</v>
      </c>
      <c r="W27" s="456">
        <v>12163</v>
      </c>
      <c r="X27" s="456">
        <v>31261</v>
      </c>
      <c r="Y27" s="288">
        <v>2673</v>
      </c>
      <c r="Z27" s="10">
        <f t="shared" si="4"/>
        <v>46097</v>
      </c>
      <c r="AB27" s="10">
        <v>9417</v>
      </c>
      <c r="AC27" s="10">
        <v>30082</v>
      </c>
      <c r="AD27" s="10">
        <v>2039</v>
      </c>
      <c r="AE27" s="10">
        <f t="shared" si="5"/>
        <v>41538</v>
      </c>
      <c r="AF27" s="10"/>
      <c r="AG27" s="10">
        <v>6650</v>
      </c>
      <c r="AH27" s="10">
        <v>26807</v>
      </c>
      <c r="AI27" s="10">
        <v>790</v>
      </c>
      <c r="AJ27" s="10">
        <f t="shared" si="7"/>
        <v>34247</v>
      </c>
      <c r="AL27" s="10">
        <v>3477</v>
      </c>
      <c r="AM27" s="10">
        <v>17474</v>
      </c>
      <c r="AN27" s="10">
        <v>309</v>
      </c>
      <c r="AO27" s="10">
        <f t="shared" si="8"/>
        <v>21260</v>
      </c>
      <c r="AP27" s="10"/>
      <c r="AQ27" s="10">
        <v>6779</v>
      </c>
      <c r="AR27" s="10">
        <v>10767</v>
      </c>
      <c r="AS27" s="10">
        <v>750</v>
      </c>
      <c r="AT27" s="10">
        <v>18296</v>
      </c>
      <c r="AU27" s="10"/>
      <c r="AV27" s="10">
        <v>4925</v>
      </c>
      <c r="AW27" s="10">
        <v>10563</v>
      </c>
      <c r="AX27" s="10">
        <v>1096</v>
      </c>
      <c r="AY27" s="10">
        <v>16584</v>
      </c>
      <c r="AZ27" s="331"/>
      <c r="BA27" s="286">
        <f t="shared" si="9"/>
        <v>-27.349166543738011</v>
      </c>
      <c r="BB27" s="286">
        <f t="shared" si="10"/>
        <v>-1.8946781833379771</v>
      </c>
      <c r="BC27" s="286">
        <f t="shared" si="11"/>
        <v>46.133333333333333</v>
      </c>
      <c r="BD27" s="286">
        <f t="shared" si="12"/>
        <v>-9.3572365544381277</v>
      </c>
      <c r="BE27" s="286"/>
      <c r="BF27"/>
      <c r="BG27"/>
      <c r="BH27"/>
      <c r="BI27"/>
    </row>
    <row r="28" spans="1:72" x14ac:dyDescent="0.25">
      <c r="A28" s="456" t="s">
        <v>20</v>
      </c>
      <c r="C28" s="41">
        <v>8756</v>
      </c>
      <c r="D28" s="41">
        <v>16173</v>
      </c>
      <c r="E28" s="41">
        <v>1991</v>
      </c>
      <c r="F28" s="41">
        <f t="shared" si="0"/>
        <v>26920</v>
      </c>
      <c r="G28" s="10"/>
      <c r="H28" s="41">
        <v>6228</v>
      </c>
      <c r="I28" s="41">
        <v>12682</v>
      </c>
      <c r="J28" s="41">
        <v>1234</v>
      </c>
      <c r="K28" s="331">
        <f t="shared" si="1"/>
        <v>20144</v>
      </c>
      <c r="M28" s="331">
        <v>4676</v>
      </c>
      <c r="N28" s="331">
        <v>11379</v>
      </c>
      <c r="O28" s="331">
        <v>899</v>
      </c>
      <c r="P28" s="331">
        <f t="shared" si="2"/>
        <v>16954</v>
      </c>
      <c r="R28" s="456">
        <v>3305</v>
      </c>
      <c r="S28" s="456">
        <v>8831</v>
      </c>
      <c r="T28" s="456">
        <v>726</v>
      </c>
      <c r="U28" s="10">
        <f t="shared" si="3"/>
        <v>12862</v>
      </c>
      <c r="W28" s="456">
        <v>3293</v>
      </c>
      <c r="X28" s="456">
        <v>9595</v>
      </c>
      <c r="Y28" s="456">
        <v>623</v>
      </c>
      <c r="Z28" s="10">
        <f t="shared" si="4"/>
        <v>13511</v>
      </c>
      <c r="AB28" s="10">
        <v>2158</v>
      </c>
      <c r="AC28" s="10">
        <v>8320</v>
      </c>
      <c r="AD28" s="10">
        <v>441</v>
      </c>
      <c r="AE28" s="10">
        <f t="shared" si="5"/>
        <v>10919</v>
      </c>
      <c r="AF28" s="10"/>
      <c r="AG28" s="10">
        <v>1691</v>
      </c>
      <c r="AH28" s="10">
        <v>8022</v>
      </c>
      <c r="AI28" s="10">
        <v>150</v>
      </c>
      <c r="AJ28" s="10">
        <f t="shared" si="7"/>
        <v>9863</v>
      </c>
      <c r="AL28" s="10">
        <f>AL26+AL27</f>
        <v>6165</v>
      </c>
      <c r="AM28" s="10">
        <f>AM26+AM27</f>
        <v>25259</v>
      </c>
      <c r="AN28" s="10">
        <v>50</v>
      </c>
      <c r="AO28" s="10">
        <f t="shared" si="8"/>
        <v>31474</v>
      </c>
      <c r="AP28" s="10"/>
      <c r="AQ28" s="10">
        <v>2325</v>
      </c>
      <c r="AR28" s="10">
        <v>4999</v>
      </c>
      <c r="AS28" s="10">
        <v>286</v>
      </c>
      <c r="AT28" s="10">
        <v>7610</v>
      </c>
      <c r="AU28" s="10"/>
      <c r="AV28" s="10">
        <v>1460</v>
      </c>
      <c r="AW28" s="10">
        <v>3799</v>
      </c>
      <c r="AX28" s="10">
        <v>293</v>
      </c>
      <c r="AY28" s="10">
        <v>5552</v>
      </c>
      <c r="AZ28" s="331"/>
      <c r="BA28" s="286">
        <f t="shared" si="9"/>
        <v>-37.204301075268816</v>
      </c>
      <c r="BB28" s="286">
        <f t="shared" si="10"/>
        <v>-24.004800960192039</v>
      </c>
      <c r="BC28" s="286">
        <f t="shared" si="11"/>
        <v>2.4475524475524475</v>
      </c>
      <c r="BD28" s="286">
        <f t="shared" si="12"/>
        <v>-27.043363994743757</v>
      </c>
      <c r="BE28" s="286"/>
      <c r="BF28"/>
      <c r="BG28"/>
      <c r="BH28"/>
      <c r="BI28"/>
    </row>
    <row r="29" spans="1:72" x14ac:dyDescent="0.25">
      <c r="C29" s="41"/>
      <c r="D29" s="41"/>
      <c r="E29" s="41"/>
      <c r="F29" s="41"/>
      <c r="G29" s="10"/>
      <c r="H29" s="41"/>
      <c r="I29" s="41"/>
      <c r="J29" s="41"/>
      <c r="K29" s="331"/>
      <c r="M29" s="331"/>
      <c r="N29" s="331"/>
      <c r="O29" s="331"/>
      <c r="P29" s="331"/>
      <c r="U29" s="10"/>
      <c r="Z29" s="10"/>
      <c r="AB29" s="10"/>
      <c r="AC29" s="10"/>
      <c r="AD29" s="10"/>
      <c r="AE29" s="10"/>
      <c r="AF29" s="10"/>
      <c r="AG29" s="10"/>
      <c r="AH29" s="10"/>
      <c r="AI29" s="10"/>
      <c r="AJ29" s="10"/>
      <c r="AQ29"/>
      <c r="AR29"/>
      <c r="AS29"/>
      <c r="AT29"/>
      <c r="AV29" s="456"/>
      <c r="AZ29" s="331"/>
      <c r="BA29" s="286"/>
      <c r="BB29" s="286"/>
      <c r="BC29" s="286"/>
      <c r="BD29" s="286"/>
      <c r="BE29" s="286"/>
      <c r="BF29"/>
      <c r="BG29"/>
      <c r="BH29"/>
      <c r="BI29"/>
    </row>
    <row r="30" spans="1:72" s="319" customFormat="1" x14ac:dyDescent="0.25">
      <c r="A30" s="288" t="s">
        <v>21</v>
      </c>
      <c r="C30" s="34">
        <v>77339</v>
      </c>
      <c r="D30" s="34">
        <v>156156</v>
      </c>
      <c r="E30" s="34">
        <v>14183</v>
      </c>
      <c r="F30" s="34">
        <f t="shared" si="0"/>
        <v>247678</v>
      </c>
      <c r="G30" s="125"/>
      <c r="H30" s="34">
        <v>61090</v>
      </c>
      <c r="I30" s="34">
        <v>124130</v>
      </c>
      <c r="J30" s="34">
        <v>13422</v>
      </c>
      <c r="K30" s="76">
        <f t="shared" si="1"/>
        <v>198642</v>
      </c>
      <c r="L30" s="288"/>
      <c r="M30" s="76">
        <v>43247</v>
      </c>
      <c r="N30" s="76">
        <v>107214</v>
      </c>
      <c r="O30" s="76">
        <v>11901</v>
      </c>
      <c r="P30" s="76">
        <f t="shared" si="2"/>
        <v>162362</v>
      </c>
      <c r="Q30" s="124"/>
      <c r="R30" s="288">
        <v>31877</v>
      </c>
      <c r="S30" s="288">
        <v>87710</v>
      </c>
      <c r="T30" s="288">
        <v>8746</v>
      </c>
      <c r="U30" s="34">
        <f t="shared" si="3"/>
        <v>128333</v>
      </c>
      <c r="V30" s="288"/>
      <c r="W30" s="288">
        <v>25746</v>
      </c>
      <c r="X30" s="288">
        <v>76520</v>
      </c>
      <c r="Y30" s="288">
        <v>6237</v>
      </c>
      <c r="Z30" s="34">
        <f t="shared" si="4"/>
        <v>108503</v>
      </c>
      <c r="AA30" s="288"/>
      <c r="AB30" s="125">
        <v>19284</v>
      </c>
      <c r="AC30" s="125">
        <v>70424</v>
      </c>
      <c r="AD30" s="125">
        <v>4318</v>
      </c>
      <c r="AE30" s="125">
        <f t="shared" si="5"/>
        <v>94026</v>
      </c>
      <c r="AF30" s="125"/>
      <c r="AG30" s="125">
        <v>18066</v>
      </c>
      <c r="AH30" s="125">
        <v>71259</v>
      </c>
      <c r="AI30" s="125">
        <v>2255</v>
      </c>
      <c r="AJ30" s="125">
        <f t="shared" si="7"/>
        <v>91580</v>
      </c>
      <c r="AK30" s="288"/>
      <c r="AL30" s="125">
        <v>8847</v>
      </c>
      <c r="AM30" s="125">
        <v>46401</v>
      </c>
      <c r="AN30" s="125">
        <v>1045</v>
      </c>
      <c r="AO30" s="125">
        <f t="shared" si="8"/>
        <v>56293</v>
      </c>
      <c r="AP30" s="125"/>
      <c r="AQ30" s="125">
        <v>30478</v>
      </c>
      <c r="AR30" s="125">
        <v>49694</v>
      </c>
      <c r="AS30" s="125">
        <v>2168</v>
      </c>
      <c r="AT30" s="125">
        <v>82340</v>
      </c>
      <c r="AU30" s="125"/>
      <c r="AV30" s="125">
        <v>27876</v>
      </c>
      <c r="AW30" s="125">
        <v>53597</v>
      </c>
      <c r="AX30" s="125">
        <v>4345</v>
      </c>
      <c r="AY30" s="125">
        <v>85818</v>
      </c>
      <c r="AZ30" s="331"/>
      <c r="BA30" s="291">
        <f t="shared" si="9"/>
        <v>-8.5373055974801488</v>
      </c>
      <c r="BB30" s="291">
        <f t="shared" si="10"/>
        <v>7.8540668893629011</v>
      </c>
      <c r="BC30" s="291">
        <f t="shared" si="11"/>
        <v>100.41512915129151</v>
      </c>
      <c r="BD30" s="291">
        <f t="shared" si="12"/>
        <v>4.2239494777750792</v>
      </c>
      <c r="BE30" s="291"/>
      <c r="BF30"/>
      <c r="BG30"/>
      <c r="BH30"/>
      <c r="BI30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</row>
    <row r="31" spans="1:72" s="319" customFormat="1" x14ac:dyDescent="0.25">
      <c r="A31" s="288" t="s">
        <v>22</v>
      </c>
      <c r="C31" s="34">
        <v>43884</v>
      </c>
      <c r="D31" s="34">
        <v>68293</v>
      </c>
      <c r="E31" s="34">
        <v>3970</v>
      </c>
      <c r="F31" s="34">
        <f t="shared" si="0"/>
        <v>116147</v>
      </c>
      <c r="G31" s="125"/>
      <c r="H31" s="34">
        <v>32289</v>
      </c>
      <c r="I31" s="34">
        <v>53479</v>
      </c>
      <c r="J31" s="34">
        <v>2650</v>
      </c>
      <c r="K31" s="76">
        <f t="shared" si="1"/>
        <v>88418</v>
      </c>
      <c r="L31" s="288"/>
      <c r="M31" s="76">
        <v>20936</v>
      </c>
      <c r="N31" s="76">
        <v>47428</v>
      </c>
      <c r="O31" s="76">
        <v>1967</v>
      </c>
      <c r="P31" s="76">
        <f t="shared" si="2"/>
        <v>70331</v>
      </c>
      <c r="Q31" s="124"/>
      <c r="R31" s="288">
        <v>16345</v>
      </c>
      <c r="S31" s="288">
        <v>39739</v>
      </c>
      <c r="T31" s="288">
        <v>1415</v>
      </c>
      <c r="U31" s="34">
        <f t="shared" si="3"/>
        <v>57499</v>
      </c>
      <c r="V31" s="288"/>
      <c r="W31" s="288">
        <v>11893</v>
      </c>
      <c r="X31" s="288">
        <v>35553</v>
      </c>
      <c r="Y31" s="288">
        <v>1024</v>
      </c>
      <c r="Z31" s="34">
        <f t="shared" si="4"/>
        <v>48470</v>
      </c>
      <c r="AA31" s="288"/>
      <c r="AB31" s="125">
        <v>9381</v>
      </c>
      <c r="AC31" s="125">
        <v>32570</v>
      </c>
      <c r="AD31" s="125">
        <v>700</v>
      </c>
      <c r="AE31" s="125">
        <f t="shared" si="5"/>
        <v>42651</v>
      </c>
      <c r="AF31" s="125"/>
      <c r="AG31" s="125">
        <v>7465</v>
      </c>
      <c r="AH31" s="125">
        <v>28853</v>
      </c>
      <c r="AI31" s="125">
        <v>356</v>
      </c>
      <c r="AJ31" s="125">
        <f t="shared" si="7"/>
        <v>36674</v>
      </c>
      <c r="AK31" s="288"/>
      <c r="AL31" s="125">
        <v>3704</v>
      </c>
      <c r="AM31" s="125">
        <v>22046</v>
      </c>
      <c r="AN31" s="125">
        <v>82</v>
      </c>
      <c r="AO31" s="125">
        <f t="shared" si="8"/>
        <v>25832</v>
      </c>
      <c r="AP31" s="125"/>
      <c r="AQ31" s="125">
        <v>8956</v>
      </c>
      <c r="AR31" s="125">
        <v>15097</v>
      </c>
      <c r="AS31" s="125">
        <v>710</v>
      </c>
      <c r="AT31" s="125">
        <v>24763</v>
      </c>
      <c r="AU31" s="125"/>
      <c r="AV31" s="125">
        <v>6243</v>
      </c>
      <c r="AW31" s="125">
        <v>12941</v>
      </c>
      <c r="AX31" s="125">
        <v>1335</v>
      </c>
      <c r="AY31" s="125">
        <v>20519</v>
      </c>
      <c r="AZ31" s="331"/>
      <c r="BA31" s="291">
        <f t="shared" si="9"/>
        <v>-30.292541313086197</v>
      </c>
      <c r="BB31" s="291">
        <f t="shared" si="10"/>
        <v>-14.280982976750348</v>
      </c>
      <c r="BC31" s="291">
        <f t="shared" si="11"/>
        <v>88.028169014084511</v>
      </c>
      <c r="BD31" s="291">
        <f t="shared" si="12"/>
        <v>-17.138472721398863</v>
      </c>
      <c r="BE31" s="291"/>
      <c r="BF31"/>
      <c r="BG31"/>
      <c r="BH31"/>
      <c r="BI31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</row>
    <row r="32" spans="1:72" s="319" customFormat="1" ht="15" customHeight="1" x14ac:dyDescent="0.25">
      <c r="A32" s="288" t="s">
        <v>23</v>
      </c>
      <c r="C32" s="34">
        <v>114523</v>
      </c>
      <c r="D32" s="34">
        <v>166848</v>
      </c>
      <c r="E32" s="34">
        <v>11991</v>
      </c>
      <c r="F32" s="34">
        <f t="shared" si="0"/>
        <v>293362</v>
      </c>
      <c r="G32" s="125"/>
      <c r="H32" s="34">
        <v>79954</v>
      </c>
      <c r="I32" s="34">
        <v>129670</v>
      </c>
      <c r="J32" s="34">
        <v>8135</v>
      </c>
      <c r="K32" s="76">
        <f t="shared" si="1"/>
        <v>217759</v>
      </c>
      <c r="L32" s="288"/>
      <c r="M32" s="76">
        <v>61369</v>
      </c>
      <c r="N32" s="76">
        <v>113053</v>
      </c>
      <c r="O32" s="76">
        <v>5468</v>
      </c>
      <c r="P32" s="76">
        <f t="shared" si="2"/>
        <v>179890</v>
      </c>
      <c r="Q32" s="124"/>
      <c r="R32" s="288">
        <v>47109</v>
      </c>
      <c r="S32" s="288">
        <v>93648</v>
      </c>
      <c r="T32" s="288">
        <v>3888</v>
      </c>
      <c r="U32" s="34">
        <f t="shared" si="3"/>
        <v>144645</v>
      </c>
      <c r="V32" s="288"/>
      <c r="W32" s="288">
        <v>40927</v>
      </c>
      <c r="X32" s="288">
        <v>88069</v>
      </c>
      <c r="Y32" s="288">
        <v>3612</v>
      </c>
      <c r="Z32" s="34">
        <f t="shared" si="4"/>
        <v>132608</v>
      </c>
      <c r="AA32" s="288"/>
      <c r="AB32" s="125">
        <v>33610</v>
      </c>
      <c r="AC32" s="125">
        <v>78354</v>
      </c>
      <c r="AD32" s="125">
        <v>2515</v>
      </c>
      <c r="AE32" s="125">
        <f t="shared" si="5"/>
        <v>114479</v>
      </c>
      <c r="AF32" s="125"/>
      <c r="AG32" s="125">
        <v>30782</v>
      </c>
      <c r="AH32" s="125">
        <v>74132</v>
      </c>
      <c r="AI32" s="125">
        <v>1163</v>
      </c>
      <c r="AJ32" s="125">
        <f t="shared" si="7"/>
        <v>106077</v>
      </c>
      <c r="AK32" s="288"/>
      <c r="AL32" s="125">
        <v>14957</v>
      </c>
      <c r="AM32" s="125">
        <v>47440</v>
      </c>
      <c r="AN32" s="125">
        <v>449</v>
      </c>
      <c r="AO32" s="125">
        <f t="shared" si="8"/>
        <v>62846</v>
      </c>
      <c r="AP32" s="125"/>
      <c r="AQ32" s="125">
        <v>26215</v>
      </c>
      <c r="AR32" s="125">
        <v>31349</v>
      </c>
      <c r="AS32" s="125">
        <v>2171</v>
      </c>
      <c r="AT32" s="125">
        <v>59735</v>
      </c>
      <c r="AU32" s="125"/>
      <c r="AV32" s="125">
        <v>22828</v>
      </c>
      <c r="AW32" s="125">
        <v>30872</v>
      </c>
      <c r="AX32" s="125">
        <v>5038</v>
      </c>
      <c r="AY32" s="125">
        <v>58738</v>
      </c>
      <c r="AZ32" s="331"/>
      <c r="BA32" s="291">
        <f t="shared" si="9"/>
        <v>-12.920083921419035</v>
      </c>
      <c r="BB32" s="291">
        <f t="shared" si="10"/>
        <v>-1.5215796357140579</v>
      </c>
      <c r="BC32" s="291">
        <f t="shared" si="11"/>
        <v>132.05895900506678</v>
      </c>
      <c r="BD32" s="291">
        <f t="shared" si="12"/>
        <v>-1.6690382522809073</v>
      </c>
      <c r="BE32" s="291"/>
      <c r="BF32"/>
      <c r="BG32"/>
      <c r="BH32"/>
      <c r="BI32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</row>
    <row r="33" spans="1:72" s="319" customFormat="1" x14ac:dyDescent="0.25">
      <c r="A33" s="288" t="s">
        <v>24</v>
      </c>
      <c r="C33" s="34">
        <v>136783</v>
      </c>
      <c r="D33" s="34">
        <v>231193</v>
      </c>
      <c r="E33" s="34">
        <v>28497</v>
      </c>
      <c r="F33" s="34">
        <f t="shared" si="0"/>
        <v>396473</v>
      </c>
      <c r="G33" s="125"/>
      <c r="H33" s="34">
        <v>103016</v>
      </c>
      <c r="I33" s="34">
        <v>189706</v>
      </c>
      <c r="J33" s="34">
        <v>19916</v>
      </c>
      <c r="K33" s="76">
        <f t="shared" si="1"/>
        <v>312638</v>
      </c>
      <c r="L33" s="288"/>
      <c r="M33" s="76">
        <v>77167</v>
      </c>
      <c r="N33" s="76">
        <v>158189</v>
      </c>
      <c r="O33" s="76">
        <v>14496</v>
      </c>
      <c r="P33" s="76">
        <f t="shared" si="2"/>
        <v>249852</v>
      </c>
      <c r="Q33" s="124"/>
      <c r="R33" s="288">
        <v>55862</v>
      </c>
      <c r="S33" s="288">
        <v>123189</v>
      </c>
      <c r="T33" s="288">
        <v>9324</v>
      </c>
      <c r="U33" s="34">
        <f t="shared" si="3"/>
        <v>188375</v>
      </c>
      <c r="V33" s="288"/>
      <c r="W33" s="288">
        <v>49083</v>
      </c>
      <c r="X33" s="288">
        <v>114136</v>
      </c>
      <c r="Y33" s="288">
        <v>7861</v>
      </c>
      <c r="Z33" s="34">
        <f t="shared" si="4"/>
        <v>171080</v>
      </c>
      <c r="AA33" s="288"/>
      <c r="AB33" s="125">
        <v>45038</v>
      </c>
      <c r="AC33" s="125">
        <v>103595</v>
      </c>
      <c r="AD33" s="125">
        <v>5903</v>
      </c>
      <c r="AE33" s="125">
        <f t="shared" si="5"/>
        <v>154536</v>
      </c>
      <c r="AF33" s="125"/>
      <c r="AG33" s="125">
        <v>40247</v>
      </c>
      <c r="AH33" s="125">
        <v>91289</v>
      </c>
      <c r="AI33" s="125">
        <v>2985</v>
      </c>
      <c r="AJ33" s="125">
        <f t="shared" si="7"/>
        <v>134521</v>
      </c>
      <c r="AK33" s="288"/>
      <c r="AL33" s="125">
        <v>20440</v>
      </c>
      <c r="AM33" s="125">
        <v>58041</v>
      </c>
      <c r="AN33" s="125">
        <v>1314</v>
      </c>
      <c r="AO33" s="125">
        <f t="shared" si="8"/>
        <v>79795</v>
      </c>
      <c r="AP33" s="125"/>
      <c r="AQ33" s="125">
        <v>34710</v>
      </c>
      <c r="AR33" s="125">
        <v>43912</v>
      </c>
      <c r="AS33" s="125">
        <v>5110</v>
      </c>
      <c r="AT33" s="125">
        <v>83732</v>
      </c>
      <c r="AU33" s="125"/>
      <c r="AV33" s="125">
        <v>22028</v>
      </c>
      <c r="AW33" s="125">
        <v>38537</v>
      </c>
      <c r="AX33" s="125">
        <v>7426</v>
      </c>
      <c r="AY33" s="125">
        <v>67991</v>
      </c>
      <c r="AZ33" s="331"/>
      <c r="BA33" s="291">
        <f t="shared" si="9"/>
        <v>-36.537021031403057</v>
      </c>
      <c r="BB33" s="291">
        <f t="shared" si="10"/>
        <v>-12.240389870650393</v>
      </c>
      <c r="BC33" s="291">
        <f t="shared" si="11"/>
        <v>45.322896281800389</v>
      </c>
      <c r="BD33" s="291">
        <f t="shared" si="12"/>
        <v>-18.799264319495535</v>
      </c>
      <c r="BE33" s="291"/>
      <c r="BF33"/>
      <c r="BG33"/>
      <c r="BH33"/>
      <c r="BI33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</row>
    <row r="34" spans="1:72" s="319" customFormat="1" x14ac:dyDescent="0.25">
      <c r="A34" s="288" t="s">
        <v>25</v>
      </c>
      <c r="C34" s="34">
        <v>40680</v>
      </c>
      <c r="D34" s="34">
        <v>85551</v>
      </c>
      <c r="E34" s="34">
        <v>13093</v>
      </c>
      <c r="F34" s="34">
        <f t="shared" si="0"/>
        <v>139324</v>
      </c>
      <c r="G34" s="125"/>
      <c r="H34" s="34">
        <v>29069</v>
      </c>
      <c r="I34" s="34">
        <v>66754</v>
      </c>
      <c r="J34" s="34">
        <v>8785</v>
      </c>
      <c r="K34" s="76">
        <f t="shared" si="1"/>
        <v>104608</v>
      </c>
      <c r="L34" s="288"/>
      <c r="M34" s="76">
        <v>21727</v>
      </c>
      <c r="N34" s="76">
        <v>59102</v>
      </c>
      <c r="O34" s="76">
        <v>6120</v>
      </c>
      <c r="P34" s="76">
        <f t="shared" si="2"/>
        <v>86949</v>
      </c>
      <c r="Q34" s="124"/>
      <c r="R34" s="288">
        <v>16530</v>
      </c>
      <c r="S34" s="288">
        <v>45340</v>
      </c>
      <c r="T34" s="288">
        <v>4271</v>
      </c>
      <c r="U34" s="34">
        <f t="shared" si="3"/>
        <v>66141</v>
      </c>
      <c r="V34" s="288"/>
      <c r="W34" s="288">
        <v>15456</v>
      </c>
      <c r="X34" s="288">
        <v>40856</v>
      </c>
      <c r="Y34" s="288">
        <v>3296</v>
      </c>
      <c r="Z34" s="34">
        <f t="shared" si="4"/>
        <v>59608</v>
      </c>
      <c r="AA34" s="288"/>
      <c r="AB34" s="125">
        <v>11575</v>
      </c>
      <c r="AC34" s="125">
        <v>38402</v>
      </c>
      <c r="AD34" s="125">
        <v>2480</v>
      </c>
      <c r="AE34" s="125">
        <f t="shared" si="5"/>
        <v>52457</v>
      </c>
      <c r="AF34" s="125"/>
      <c r="AG34" s="125">
        <v>8341</v>
      </c>
      <c r="AH34" s="125">
        <v>34829</v>
      </c>
      <c r="AI34" s="125">
        <v>940</v>
      </c>
      <c r="AJ34" s="125">
        <f t="shared" si="7"/>
        <v>44110</v>
      </c>
      <c r="AK34" s="288"/>
      <c r="AL34" s="125">
        <v>4387</v>
      </c>
      <c r="AM34" s="125">
        <v>23519</v>
      </c>
      <c r="AN34" s="125">
        <v>359</v>
      </c>
      <c r="AO34" s="125">
        <f t="shared" si="8"/>
        <v>28265</v>
      </c>
      <c r="AP34" s="125"/>
      <c r="AQ34" s="125">
        <v>9104</v>
      </c>
      <c r="AR34" s="125">
        <v>15766</v>
      </c>
      <c r="AS34" s="125">
        <v>1036</v>
      </c>
      <c r="AT34" s="125">
        <v>25906</v>
      </c>
      <c r="AU34" s="125"/>
      <c r="AV34" s="125">
        <v>6385</v>
      </c>
      <c r="AW34" s="125">
        <v>14362</v>
      </c>
      <c r="AX34" s="125">
        <v>1389</v>
      </c>
      <c r="AY34" s="125">
        <v>22136</v>
      </c>
      <c r="AZ34" s="331"/>
      <c r="BA34" s="291">
        <f t="shared" si="9"/>
        <v>-29.865992970123024</v>
      </c>
      <c r="BB34" s="291">
        <f t="shared" si="10"/>
        <v>-8.9052391221616141</v>
      </c>
      <c r="BC34" s="291">
        <f t="shared" si="11"/>
        <v>34.073359073359072</v>
      </c>
      <c r="BD34" s="291">
        <f t="shared" si="12"/>
        <v>-14.552613294217556</v>
      </c>
      <c r="BE34" s="291"/>
      <c r="BF34"/>
      <c r="BG34"/>
      <c r="BH34"/>
      <c r="BI34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</row>
    <row r="35" spans="1:72" ht="15" customHeight="1" x14ac:dyDescent="0.25">
      <c r="A35" s="44" t="s">
        <v>26</v>
      </c>
      <c r="B35" s="326"/>
      <c r="C35" s="34">
        <v>413209</v>
      </c>
      <c r="D35" s="34">
        <v>708041</v>
      </c>
      <c r="E35" s="34">
        <v>71734</v>
      </c>
      <c r="F35" s="34">
        <f t="shared" si="0"/>
        <v>1192984</v>
      </c>
      <c r="G35" s="34"/>
      <c r="H35" s="34">
        <v>305418</v>
      </c>
      <c r="I35" s="34">
        <v>563739</v>
      </c>
      <c r="J35" s="34">
        <v>52908</v>
      </c>
      <c r="K35" s="34">
        <f t="shared" si="1"/>
        <v>922065</v>
      </c>
      <c r="L35" s="44"/>
      <c r="M35" s="34">
        <f>M30+M31+M32+M33+M34</f>
        <v>224446</v>
      </c>
      <c r="N35" s="34">
        <f>N30+N31+N32+N33+N34</f>
        <v>484986</v>
      </c>
      <c r="O35" s="34">
        <f>O30+O31+O32+O33+O34</f>
        <v>39952</v>
      </c>
      <c r="P35" s="34">
        <f t="shared" si="2"/>
        <v>749384</v>
      </c>
      <c r="Q35" s="44"/>
      <c r="R35" s="34">
        <f>R30+R31+R32+R33+R34</f>
        <v>167723</v>
      </c>
      <c r="S35" s="34">
        <f>S30+S31+S32+S33+S34</f>
        <v>389626</v>
      </c>
      <c r="T35" s="34">
        <f>T30+T31+T32+T33+T34</f>
        <v>27644</v>
      </c>
      <c r="U35" s="34">
        <f t="shared" si="3"/>
        <v>584993</v>
      </c>
      <c r="V35" s="44"/>
      <c r="W35" s="34">
        <f>W30+W31+W32+W33+W34</f>
        <v>143105</v>
      </c>
      <c r="X35" s="34">
        <f>X30+X31+X32+X33+X34</f>
        <v>355134</v>
      </c>
      <c r="Y35" s="34">
        <f>Y30+Y31+Y32+Y33+Y34</f>
        <v>22030</v>
      </c>
      <c r="Z35" s="34">
        <f>Z30+Z31+Z32+Z33+Z34</f>
        <v>520269</v>
      </c>
      <c r="AA35" s="44"/>
      <c r="AB35" s="34">
        <f>AB30+AB31+AB32+AB33+AB34</f>
        <v>118888</v>
      </c>
      <c r="AC35" s="34">
        <f>AC30+AC31+AC32+AC33+AC34</f>
        <v>323345</v>
      </c>
      <c r="AD35" s="34">
        <f>AD30+AD31+AD32+AD33+AD34</f>
        <v>15916</v>
      </c>
      <c r="AE35" s="34">
        <f t="shared" si="5"/>
        <v>458149</v>
      </c>
      <c r="AF35" s="34"/>
      <c r="AG35" s="34">
        <v>104901</v>
      </c>
      <c r="AH35" s="34">
        <v>300362</v>
      </c>
      <c r="AI35" s="34">
        <v>7699</v>
      </c>
      <c r="AJ35" s="34">
        <f t="shared" si="7"/>
        <v>412962</v>
      </c>
      <c r="AK35" s="44"/>
      <c r="AL35" s="125">
        <f>AL30+AL31+AL32+AL33+AL34</f>
        <v>52335</v>
      </c>
      <c r="AM35" s="125">
        <f t="shared" ref="AM35:AN35" si="13">AM30+AM31+AM32+AM33+AM34</f>
        <v>197447</v>
      </c>
      <c r="AN35" s="125">
        <f t="shared" si="13"/>
        <v>3249</v>
      </c>
      <c r="AO35" s="125">
        <v>253031</v>
      </c>
      <c r="AP35" s="125"/>
      <c r="AQ35" s="125">
        <v>109463</v>
      </c>
      <c r="AR35" s="125">
        <v>155818</v>
      </c>
      <c r="AS35" s="125">
        <v>11195</v>
      </c>
      <c r="AT35" s="125">
        <v>276476</v>
      </c>
      <c r="AU35" s="125"/>
      <c r="AV35" s="125">
        <v>85360</v>
      </c>
      <c r="AW35" s="125">
        <v>150309</v>
      </c>
      <c r="AX35" s="125">
        <v>19533</v>
      </c>
      <c r="AY35" s="125">
        <v>255202</v>
      </c>
      <c r="AZ35" s="331"/>
      <c r="BA35" s="291">
        <f t="shared" si="9"/>
        <v>-22.019312461745063</v>
      </c>
      <c r="BB35" s="291">
        <f t="shared" si="10"/>
        <v>-3.5355350472987719</v>
      </c>
      <c r="BC35" s="291">
        <f t="shared" si="11"/>
        <v>74.479678427869587</v>
      </c>
      <c r="BD35" s="291">
        <f t="shared" si="12"/>
        <v>-7.6947004441615192</v>
      </c>
      <c r="BE35" s="291"/>
      <c r="BF35"/>
      <c r="BG35"/>
      <c r="BH35"/>
      <c r="BI35"/>
    </row>
    <row r="36" spans="1:72" x14ac:dyDescent="0.25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89"/>
      <c r="W36" s="325"/>
      <c r="X36" s="325"/>
      <c r="Y36" s="325"/>
      <c r="Z36" s="325"/>
      <c r="AA36" s="325"/>
      <c r="AB36" s="308"/>
      <c r="AC36" s="308"/>
      <c r="AD36" s="308"/>
      <c r="AE36" s="308"/>
      <c r="AF36" s="308"/>
      <c r="AG36" s="325"/>
      <c r="AH36" s="325"/>
      <c r="AI36" s="325"/>
      <c r="AJ36" s="325"/>
      <c r="AK36" s="231">
        <f t="shared" ref="AK36" si="14">AK30+AK31+AK32+AK33+AK34</f>
        <v>0</v>
      </c>
      <c r="AL36" s="325"/>
      <c r="AM36" s="325"/>
      <c r="AN36" s="325"/>
      <c r="AO36" s="325"/>
      <c r="AP36" s="325"/>
      <c r="AQ36" s="308"/>
      <c r="AR36" s="325"/>
      <c r="AS36" s="325"/>
      <c r="AT36" s="471"/>
      <c r="AU36" s="471"/>
      <c r="AV36" s="308"/>
      <c r="AW36" s="325"/>
      <c r="AX36" s="325"/>
      <c r="AY36" s="325"/>
      <c r="AZ36" s="325"/>
      <c r="BA36" s="308"/>
      <c r="BB36" s="308"/>
      <c r="BC36" s="308"/>
      <c r="BD36" s="308"/>
      <c r="BE36" s="308"/>
    </row>
    <row r="37" spans="1:72" ht="6" customHeight="1" x14ac:dyDescent="0.2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44"/>
      <c r="W37" s="326"/>
      <c r="X37" s="326"/>
      <c r="Y37" s="326"/>
      <c r="Z37" s="326"/>
      <c r="AA37" s="326"/>
      <c r="AB37" s="307"/>
      <c r="AC37" s="307"/>
      <c r="AD37" s="307"/>
      <c r="AE37" s="307"/>
      <c r="AF37" s="307"/>
      <c r="AG37" s="326"/>
      <c r="AH37" s="326"/>
      <c r="AI37" s="326"/>
      <c r="AJ37" s="326"/>
      <c r="AK37" s="237"/>
      <c r="AL37" s="326"/>
      <c r="AM37" s="326"/>
      <c r="AN37" s="326"/>
      <c r="AO37" s="326"/>
      <c r="AP37" s="326"/>
      <c r="AQ37" s="307"/>
      <c r="AR37" s="326"/>
      <c r="AS37" s="326"/>
      <c r="AT37" s="125"/>
      <c r="AU37" s="125"/>
      <c r="AV37" s="307"/>
      <c r="AW37" s="326"/>
      <c r="AX37" s="326"/>
      <c r="AY37" s="326"/>
      <c r="AZ37" s="326"/>
      <c r="BA37" s="307"/>
      <c r="BB37" s="307"/>
      <c r="BC37" s="307"/>
      <c r="BD37" s="307"/>
      <c r="BE37" s="307"/>
    </row>
    <row r="38" spans="1:72" x14ac:dyDescent="0.25">
      <c r="A38" s="50" t="s">
        <v>531</v>
      </c>
      <c r="Z38" s="10"/>
      <c r="AB38" s="304"/>
      <c r="AC38" s="304"/>
      <c r="AD38" s="304"/>
      <c r="AE38" s="304"/>
      <c r="AF38" s="304"/>
      <c r="AY38" s="67"/>
    </row>
    <row r="39" spans="1:72" ht="26.25" customHeight="1" x14ac:dyDescent="0.25">
      <c r="A39" s="685" t="s">
        <v>499</v>
      </c>
      <c r="B39" s="685"/>
      <c r="C39" s="685"/>
      <c r="D39" s="685"/>
      <c r="E39" s="685"/>
      <c r="F39" s="685"/>
      <c r="G39" s="685"/>
      <c r="H39" s="685"/>
      <c r="I39" s="685"/>
      <c r="J39" s="685"/>
      <c r="K39" s="685"/>
      <c r="AM39" s="431"/>
      <c r="AN39" s="431"/>
      <c r="AQ39"/>
      <c r="AR39"/>
      <c r="AS39"/>
      <c r="AT39"/>
      <c r="AV39"/>
      <c r="AW39"/>
      <c r="AX39"/>
      <c r="AY39"/>
    </row>
    <row r="75" ht="15" customHeight="1" x14ac:dyDescent="0.25"/>
    <row r="116" ht="15" customHeight="1" x14ac:dyDescent="0.25"/>
  </sheetData>
  <mergeCells count="13">
    <mergeCell ref="A39:K39"/>
    <mergeCell ref="BA4:BD4"/>
    <mergeCell ref="A4:A5"/>
    <mergeCell ref="C4:F4"/>
    <mergeCell ref="H4:K4"/>
    <mergeCell ref="M4:P4"/>
    <mergeCell ref="R4:U4"/>
    <mergeCell ref="W4:Z4"/>
    <mergeCell ref="AB4:AE4"/>
    <mergeCell ref="AG4:AJ4"/>
    <mergeCell ref="AL4:AO4"/>
    <mergeCell ref="AQ4:AT4"/>
    <mergeCell ref="AV4:AY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zoomScale="98" zoomScaleNormal="98" workbookViewId="0"/>
  </sheetViews>
  <sheetFormatPr defaultColWidth="8.85546875" defaultRowHeight="15" x14ac:dyDescent="0.25"/>
  <cols>
    <col min="1" max="1" width="26.42578125" style="456" customWidth="1"/>
    <col min="2" max="2" width="0.85546875" style="456" customWidth="1"/>
    <col min="3" max="3" width="17.85546875" style="456" bestFit="1" customWidth="1"/>
    <col min="4" max="4" width="14.7109375" style="456" bestFit="1" customWidth="1"/>
    <col min="5" max="5" width="15.85546875" style="456" bestFit="1" customWidth="1"/>
    <col min="6" max="6" width="6.5703125" style="456" bestFit="1" customWidth="1"/>
    <col min="7" max="7" width="0.85546875" style="456" customWidth="1"/>
    <col min="8" max="8" width="17.85546875" style="456" bestFit="1" customWidth="1"/>
    <col min="9" max="9" width="14.7109375" style="456" bestFit="1" customWidth="1"/>
    <col min="10" max="10" width="15.85546875" style="456" bestFit="1" customWidth="1"/>
    <col min="11" max="11" width="6.5703125" style="456" bestFit="1" customWidth="1"/>
    <col min="12" max="12" width="0.85546875" style="456" customWidth="1"/>
    <col min="13" max="13" width="17.85546875" style="456" bestFit="1" customWidth="1"/>
    <col min="14" max="14" width="14.7109375" style="456" bestFit="1" customWidth="1"/>
    <col min="15" max="15" width="15.85546875" style="456" bestFit="1" customWidth="1"/>
    <col min="16" max="16" width="6.5703125" style="456" bestFit="1" customWidth="1"/>
    <col min="17" max="17" width="0.85546875" style="456" customWidth="1"/>
    <col min="18" max="18" width="17.85546875" style="456" bestFit="1" customWidth="1"/>
    <col min="19" max="19" width="14.7109375" style="456" bestFit="1" customWidth="1"/>
    <col min="20" max="20" width="15.85546875" style="456" bestFit="1" customWidth="1"/>
    <col min="21" max="21" width="6.5703125" style="456" bestFit="1" customWidth="1"/>
    <col min="22" max="22" width="0.85546875" style="456" customWidth="1"/>
    <col min="23" max="23" width="17.85546875" style="456" bestFit="1" customWidth="1"/>
    <col min="24" max="24" width="14.7109375" style="456" bestFit="1" customWidth="1"/>
    <col min="25" max="25" width="15.85546875" style="456" bestFit="1" customWidth="1"/>
    <col min="26" max="26" width="6.5703125" style="456" bestFit="1" customWidth="1"/>
    <col min="27" max="27" width="0.85546875" style="456" customWidth="1"/>
    <col min="28" max="28" width="17.85546875" style="456" bestFit="1" customWidth="1"/>
    <col min="29" max="29" width="14.7109375" style="456" bestFit="1" customWidth="1"/>
    <col min="30" max="30" width="15.85546875" style="456" bestFit="1" customWidth="1"/>
    <col min="31" max="31" width="6.5703125" style="456" bestFit="1" customWidth="1"/>
    <col min="32" max="32" width="0.85546875" style="456" customWidth="1"/>
    <col min="33" max="33" width="17.85546875" style="456" bestFit="1" customWidth="1"/>
    <col min="34" max="34" width="14.7109375" style="456" bestFit="1" customWidth="1"/>
    <col min="35" max="35" width="15.85546875" style="456" bestFit="1" customWidth="1"/>
    <col min="36" max="36" width="6.5703125" style="456" bestFit="1" customWidth="1"/>
    <col min="37" max="37" width="0.85546875" style="456" customWidth="1"/>
    <col min="38" max="38" width="17.85546875" style="456" bestFit="1" customWidth="1"/>
    <col min="39" max="39" width="14.7109375" style="456" bestFit="1" customWidth="1"/>
    <col min="40" max="40" width="15.85546875" style="456" customWidth="1"/>
    <col min="41" max="41" width="6.5703125" style="456" customWidth="1"/>
    <col min="42" max="42" width="0.85546875" style="456" customWidth="1"/>
    <col min="43" max="43" width="17.85546875" style="456" bestFit="1" customWidth="1"/>
    <col min="44" max="44" width="14.7109375" style="456" bestFit="1" customWidth="1"/>
    <col min="45" max="45" width="15.85546875" style="456" bestFit="1" customWidth="1"/>
    <col min="46" max="46" width="6.5703125" style="456" bestFit="1" customWidth="1"/>
    <col min="47" max="47" width="0.85546875" style="456" customWidth="1"/>
    <col min="48" max="48" width="15.85546875" style="456" customWidth="1"/>
    <col min="49" max="49" width="14.7109375" style="456" bestFit="1" customWidth="1"/>
    <col min="50" max="50" width="15.85546875" style="456" bestFit="1" customWidth="1"/>
    <col min="51" max="51" width="6.5703125" style="456" bestFit="1" customWidth="1"/>
    <col min="52" max="52" width="0.85546875" style="456" customWidth="1"/>
    <col min="53" max="53" width="17.85546875" style="304" customWidth="1"/>
    <col min="54" max="54" width="14.7109375" style="304" bestFit="1" customWidth="1"/>
    <col min="55" max="55" width="15.85546875" style="304" bestFit="1" customWidth="1"/>
    <col min="56" max="56" width="6.5703125" style="304" bestFit="1" customWidth="1"/>
    <col min="57" max="57" width="0.85546875" style="304" customWidth="1"/>
    <col min="58" max="58" width="8.85546875" style="304"/>
    <col min="59" max="16384" width="8.85546875" style="456"/>
  </cols>
  <sheetData>
    <row r="1" spans="1:57" x14ac:dyDescent="0.25">
      <c r="A1" s="35" t="s">
        <v>501</v>
      </c>
    </row>
    <row r="2" spans="1:57" x14ac:dyDescent="0.25">
      <c r="A2" s="319" t="s">
        <v>348</v>
      </c>
      <c r="AR2" s="304"/>
      <c r="AS2" s="304"/>
    </row>
    <row r="3" spans="1:57" s="304" customFormat="1" x14ac:dyDescent="0.2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</row>
    <row r="4" spans="1:57" x14ac:dyDescent="0.25">
      <c r="A4" s="691" t="s">
        <v>42</v>
      </c>
      <c r="C4" s="681">
        <v>2013</v>
      </c>
      <c r="D4" s="681"/>
      <c r="E4" s="681"/>
      <c r="F4" s="681"/>
      <c r="H4" s="681">
        <v>2014</v>
      </c>
      <c r="I4" s="681"/>
      <c r="J4" s="681"/>
      <c r="K4" s="681"/>
      <c r="M4" s="681">
        <v>2015</v>
      </c>
      <c r="N4" s="681"/>
      <c r="O4" s="681"/>
      <c r="P4" s="681"/>
      <c r="R4" s="681">
        <v>2016</v>
      </c>
      <c r="S4" s="681"/>
      <c r="T4" s="681"/>
      <c r="U4" s="681"/>
      <c r="W4" s="681">
        <v>2017</v>
      </c>
      <c r="X4" s="681"/>
      <c r="Y4" s="681"/>
      <c r="Z4" s="681"/>
      <c r="AB4" s="681">
        <v>2018</v>
      </c>
      <c r="AC4" s="681"/>
      <c r="AD4" s="681"/>
      <c r="AE4" s="681"/>
      <c r="AG4" s="681">
        <v>2019</v>
      </c>
      <c r="AH4" s="681"/>
      <c r="AI4" s="681"/>
      <c r="AJ4" s="681"/>
      <c r="AK4" s="487"/>
      <c r="AL4" s="681">
        <v>2020</v>
      </c>
      <c r="AM4" s="681"/>
      <c r="AN4" s="681"/>
      <c r="AO4" s="681"/>
      <c r="AP4" s="523"/>
      <c r="AQ4" s="680">
        <v>2021</v>
      </c>
      <c r="AR4" s="680"/>
      <c r="AS4" s="680"/>
      <c r="AT4" s="680"/>
      <c r="AU4" s="486"/>
      <c r="AV4" s="680">
        <v>2022</v>
      </c>
      <c r="AW4" s="680"/>
      <c r="AX4" s="680"/>
      <c r="AY4" s="680"/>
      <c r="AZ4" s="487"/>
      <c r="BA4" s="695" t="s">
        <v>365</v>
      </c>
      <c r="BB4" s="695"/>
      <c r="BC4" s="695"/>
      <c r="BD4" s="695"/>
    </row>
    <row r="5" spans="1:57" x14ac:dyDescent="0.25">
      <c r="A5" s="692"/>
      <c r="B5" s="325"/>
      <c r="C5" s="308" t="s">
        <v>47</v>
      </c>
      <c r="D5" s="308" t="s">
        <v>46</v>
      </c>
      <c r="E5" s="308" t="s">
        <v>73</v>
      </c>
      <c r="F5" s="325" t="s">
        <v>0</v>
      </c>
      <c r="G5" s="325"/>
      <c r="H5" s="308" t="s">
        <v>47</v>
      </c>
      <c r="I5" s="308" t="s">
        <v>46</v>
      </c>
      <c r="J5" s="308" t="s">
        <v>73</v>
      </c>
      <c r="K5" s="325" t="s">
        <v>0</v>
      </c>
      <c r="L5" s="325"/>
      <c r="M5" s="308" t="s">
        <v>47</v>
      </c>
      <c r="N5" s="308" t="s">
        <v>46</v>
      </c>
      <c r="O5" s="308" t="s">
        <v>73</v>
      </c>
      <c r="P5" s="325" t="s">
        <v>0</v>
      </c>
      <c r="Q5" s="325"/>
      <c r="R5" s="308" t="s">
        <v>47</v>
      </c>
      <c r="S5" s="308" t="s">
        <v>46</v>
      </c>
      <c r="T5" s="308" t="s">
        <v>73</v>
      </c>
      <c r="U5" s="325" t="s">
        <v>0</v>
      </c>
      <c r="V5" s="325"/>
      <c r="W5" s="308" t="s">
        <v>47</v>
      </c>
      <c r="X5" s="308" t="s">
        <v>46</v>
      </c>
      <c r="Y5" s="308" t="s">
        <v>73</v>
      </c>
      <c r="Z5" s="325" t="s">
        <v>0</v>
      </c>
      <c r="AA5" s="325"/>
      <c r="AB5" s="308" t="s">
        <v>47</v>
      </c>
      <c r="AC5" s="308" t="s">
        <v>46</v>
      </c>
      <c r="AD5" s="308" t="s">
        <v>73</v>
      </c>
      <c r="AE5" s="325" t="s">
        <v>0</v>
      </c>
      <c r="AF5" s="325"/>
      <c r="AG5" s="308" t="s">
        <v>47</v>
      </c>
      <c r="AH5" s="308" t="s">
        <v>46</v>
      </c>
      <c r="AI5" s="308" t="s">
        <v>73</v>
      </c>
      <c r="AJ5" s="325" t="s">
        <v>0</v>
      </c>
      <c r="AK5" s="325"/>
      <c r="AL5" s="308" t="s">
        <v>47</v>
      </c>
      <c r="AM5" s="308" t="s">
        <v>46</v>
      </c>
      <c r="AN5" s="308" t="s">
        <v>73</v>
      </c>
      <c r="AO5" s="325" t="s">
        <v>0</v>
      </c>
      <c r="AP5" s="325"/>
      <c r="AQ5" s="325" t="s">
        <v>47</v>
      </c>
      <c r="AR5" s="325" t="s">
        <v>46</v>
      </c>
      <c r="AS5" s="308" t="s">
        <v>73</v>
      </c>
      <c r="AT5" s="325" t="s">
        <v>0</v>
      </c>
      <c r="AU5" s="325"/>
      <c r="AV5" s="325" t="s">
        <v>47</v>
      </c>
      <c r="AW5" s="325" t="s">
        <v>46</v>
      </c>
      <c r="AX5" s="308" t="s">
        <v>73</v>
      </c>
      <c r="AY5" s="325" t="s">
        <v>0</v>
      </c>
      <c r="AZ5" s="325"/>
      <c r="BA5" s="308" t="s">
        <v>47</v>
      </c>
      <c r="BB5" s="308" t="s">
        <v>46</v>
      </c>
      <c r="BC5" s="308" t="s">
        <v>73</v>
      </c>
      <c r="BD5" s="308" t="s">
        <v>0</v>
      </c>
      <c r="BE5" s="308"/>
    </row>
    <row r="6" spans="1:57" x14ac:dyDescent="0.25">
      <c r="A6" s="493"/>
      <c r="B6" s="326"/>
      <c r="C6" s="307"/>
      <c r="D6" s="307"/>
      <c r="E6" s="307"/>
      <c r="F6" s="326"/>
      <c r="G6" s="326"/>
      <c r="H6" s="307"/>
      <c r="I6" s="307"/>
      <c r="J6" s="307"/>
      <c r="K6" s="326"/>
      <c r="L6" s="326"/>
      <c r="M6" s="307"/>
      <c r="N6" s="307"/>
      <c r="O6" s="307"/>
      <c r="P6" s="326"/>
      <c r="Q6" s="326"/>
      <c r="R6" s="307"/>
      <c r="S6" s="307"/>
      <c r="T6" s="307"/>
      <c r="U6" s="326"/>
      <c r="V6" s="326"/>
      <c r="W6" s="307"/>
      <c r="X6" s="307"/>
      <c r="Y6" s="307"/>
      <c r="Z6" s="326"/>
      <c r="AA6" s="326"/>
      <c r="AB6" s="307"/>
      <c r="AC6" s="307"/>
      <c r="AD6" s="307"/>
      <c r="AE6" s="326"/>
      <c r="AF6" s="326"/>
      <c r="AG6" s="307"/>
      <c r="AH6" s="307"/>
      <c r="AI6" s="307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07"/>
      <c r="BB6" s="307"/>
      <c r="BC6" s="307"/>
      <c r="BD6" s="307"/>
      <c r="BE6" s="307"/>
    </row>
    <row r="7" spans="1:57" x14ac:dyDescent="0.25">
      <c r="A7" s="456" t="s">
        <v>37</v>
      </c>
      <c r="C7" s="334">
        <f>'Tav7'!C7/'Tav7'!C$35*100</f>
        <v>3.570590185596151</v>
      </c>
      <c r="D7" s="334">
        <f>'Tav7'!D7/'Tav7'!D$35*100</f>
        <v>4.7529733447639337</v>
      </c>
      <c r="E7" s="334">
        <f>'Tav7'!E7/'Tav7'!E$35*100</f>
        <v>4.38843505171885</v>
      </c>
      <c r="F7" s="334">
        <f>'Tav7'!F7/'Tav7'!F$35*100</f>
        <v>4.3215164662728078</v>
      </c>
      <c r="G7" s="334" t="e">
        <f>'Tav7'!G7/'Tav7'!G$35*100</f>
        <v>#DIV/0!</v>
      </c>
      <c r="H7" s="334">
        <f>'Tav7'!H7/'Tav7'!H$35*100</f>
        <v>4.3137601582094049</v>
      </c>
      <c r="I7" s="334">
        <f>'Tav7'!I7/'Tav7'!I$35*100</f>
        <v>4.6551684378763936</v>
      </c>
      <c r="J7" s="334">
        <f>'Tav7'!J7/'Tav7'!J$35*100</f>
        <v>4.2243139033794508</v>
      </c>
      <c r="K7" s="334">
        <f>'Tav7'!K7/'Tav7'!K$35*100</f>
        <v>4.517360489770244</v>
      </c>
      <c r="L7" s="334" t="e">
        <f>'Tav7'!L7/'Tav7'!L$35*100</f>
        <v>#DIV/0!</v>
      </c>
      <c r="M7" s="334">
        <f>'Tav7'!M7/'Tav7'!M$35*100</f>
        <v>3.7902212558922859</v>
      </c>
      <c r="N7" s="334">
        <f>'Tav7'!N7/'Tav7'!N$35*100</f>
        <v>4.8450883118275581</v>
      </c>
      <c r="O7" s="334">
        <f>'Tav7'!O7/'Tav7'!O$35*100</f>
        <v>4.2801361633960759</v>
      </c>
      <c r="P7" s="334">
        <f>'Tav7'!P7/'Tav7'!P$35*100</f>
        <v>4.4990285354371062</v>
      </c>
      <c r="Q7" s="334" t="e">
        <f>'Tav7'!Q7/'Tav7'!Q$35*100</f>
        <v>#DIV/0!</v>
      </c>
      <c r="R7" s="334">
        <f>'Tav7'!R7/'Tav7'!R$35*100</f>
        <v>3.0896180011089713</v>
      </c>
      <c r="S7" s="334">
        <f>'Tav7'!S7/'Tav7'!S$35*100</f>
        <v>5.3094506013459064</v>
      </c>
      <c r="T7" s="334">
        <f>'Tav7'!T7/'Tav7'!T$35*100</f>
        <v>3.9502242801331211</v>
      </c>
      <c r="U7" s="334">
        <f>'Tav7'!U7/'Tav7'!U$35*100</f>
        <v>4.6087730964302143</v>
      </c>
      <c r="V7" s="334" t="e">
        <f>'Tav7'!V7/'Tav7'!V$35*100</f>
        <v>#DIV/0!</v>
      </c>
      <c r="W7" s="334">
        <f>'Tav7'!W7/'Tav7'!W$35*100</f>
        <v>2.9768351909437127</v>
      </c>
      <c r="X7" s="334">
        <f>'Tav7'!X7/'Tav7'!X$35*100</f>
        <v>4.9451756238490265</v>
      </c>
      <c r="Y7" s="334">
        <f>'Tav7'!Y7/'Tav7'!Y$35*100</f>
        <v>4.0807989105764868</v>
      </c>
      <c r="Z7" s="334">
        <f>'Tav7'!Z7/'Tav7'!Z$35*100</f>
        <v>4.3671639094391557</v>
      </c>
      <c r="AA7" s="334" t="e">
        <f>'Tav7'!AA7/'Tav7'!AA$35*100</f>
        <v>#DIV/0!</v>
      </c>
      <c r="AB7" s="334">
        <f>'Tav7'!AB7/'Tav7'!AB$35*100</f>
        <v>2.6369356032568469</v>
      </c>
      <c r="AC7" s="334">
        <f>'Tav7'!AC7/'Tav7'!AC$35*100</f>
        <v>4.9093073961248814</v>
      </c>
      <c r="AD7" s="334">
        <f>'Tav7'!AD7/'Tav7'!AD$35*100</f>
        <v>4.8755968836391048</v>
      </c>
      <c r="AE7" s="334">
        <f>'Tav7'!AE7/'Tav7'!AE$35*100</f>
        <v>4.3184640804629062</v>
      </c>
      <c r="AF7" s="334" t="e">
        <f>'Tav7'!AF7/'Tav7'!AF$35*100</f>
        <v>#DIV/0!</v>
      </c>
      <c r="AG7" s="334">
        <f>'Tav7'!AG7/'Tav7'!AG$35*100</f>
        <v>2.531911039932889</v>
      </c>
      <c r="AH7" s="334">
        <f>'Tav7'!AH7/'Tav7'!AH$35*100</f>
        <v>5.1015108435820782</v>
      </c>
      <c r="AI7" s="334">
        <f>'Tav7'!AI7/'Tav7'!AI$35*100</f>
        <v>5.2344460319522019</v>
      </c>
      <c r="AJ7" s="334">
        <f>'Tav7'!AJ7/'Tav7'!AJ$35*100</f>
        <v>4.4512570163840737</v>
      </c>
      <c r="AK7" s="334" t="e">
        <f>'Tav7'!AK7/'Tav7'!AK$35*100</f>
        <v>#DIV/0!</v>
      </c>
      <c r="AL7" s="334">
        <f>'Tav7'!AL7/'Tav7'!AL$35*100</f>
        <v>2.9616891181809497</v>
      </c>
      <c r="AM7" s="334">
        <f>'Tav7'!AM7/'Tav7'!AM$35*100</f>
        <v>6.367278307596469</v>
      </c>
      <c r="AN7" s="334">
        <f>'Tav7'!AN7/'Tav7'!AN$35*100</f>
        <v>4.0627885503231767</v>
      </c>
      <c r="AO7" s="334">
        <f>'Tav7'!AO7/'Tav7'!AO$35*100</f>
        <v>5.6333018483901185</v>
      </c>
      <c r="AP7" s="334"/>
      <c r="AQ7" s="334">
        <f>'Tav7'!AQ7/'Tav7'!AQ$35*100</f>
        <v>4.4069685647204988</v>
      </c>
      <c r="AR7" s="334">
        <f>'Tav7'!AR7/'Tav7'!AR$35*100</f>
        <v>4.8948131794786223</v>
      </c>
      <c r="AS7" s="334">
        <f>'Tav7'!AS7/'Tav7'!AS$35*100</f>
        <v>1.5006699419383653</v>
      </c>
      <c r="AT7" s="334">
        <f>'Tav7'!AT7/'Tav7'!AT$35*100</f>
        <v>4.5642298065654883</v>
      </c>
      <c r="AU7" s="334" t="e">
        <f>'Tav7'!AU7/'Tav7'!AU$35*100</f>
        <v>#DIV/0!</v>
      </c>
      <c r="AV7" s="334">
        <f>'Tav7'!AV7/'Tav7'!AV$35*100</f>
        <v>4.6790065604498592</v>
      </c>
      <c r="AW7" s="334">
        <f>'Tav7'!AW7/'Tav7'!AW$35*100</f>
        <v>4.419562368188199</v>
      </c>
      <c r="AX7" s="334">
        <f>'Tav7'!AX7/'Tav7'!AX$35*100</f>
        <v>1.525623304151948</v>
      </c>
      <c r="AY7" s="334">
        <f>'Tav7'!AY7/'Tav7'!AY$35*100</f>
        <v>4.2848410278916313</v>
      </c>
      <c r="AZ7" s="334"/>
      <c r="BA7" s="286">
        <f>AV7-AQ7</f>
        <v>0.27203799572936038</v>
      </c>
      <c r="BB7" s="286">
        <f t="shared" ref="BB7:BD7" si="0">AW7-AR7</f>
        <v>-0.47525081129042324</v>
      </c>
      <c r="BC7" s="286">
        <f t="shared" si="0"/>
        <v>2.4953362213582686E-2</v>
      </c>
      <c r="BD7" s="286">
        <f t="shared" si="0"/>
        <v>-0.27938877867385692</v>
      </c>
    </row>
    <row r="8" spans="1:57" x14ac:dyDescent="0.25">
      <c r="A8" s="456" t="s">
        <v>82</v>
      </c>
      <c r="C8" s="334">
        <f>'Tav7'!C8/'Tav7'!C$35*100</f>
        <v>0.11471192544208864</v>
      </c>
      <c r="D8" s="334">
        <f>'Tav7'!D8/'Tav7'!D$35*100</f>
        <v>7.7396647934229804E-2</v>
      </c>
      <c r="E8" s="334">
        <f>'Tav7'!E8/'Tav7'!E$35*100</f>
        <v>3.4850977221401291E-2</v>
      </c>
      <c r="F8" s="334">
        <f>'Tav7'!F8/'Tav7'!F$35*100</f>
        <v>8.7763121718313061E-2</v>
      </c>
      <c r="G8" s="334" t="e">
        <f>'Tav7'!G8/'Tav7'!G$35*100</f>
        <v>#DIV/0!</v>
      </c>
      <c r="H8" s="334">
        <f>'Tav7'!H8/'Tav7'!H$35*100</f>
        <v>0.1807359094748836</v>
      </c>
      <c r="I8" s="334">
        <f>'Tav7'!I8/'Tav7'!I$35*100</f>
        <v>0.10306187792577771</v>
      </c>
      <c r="J8" s="334">
        <f>'Tav7'!J8/'Tav7'!J$35*100</f>
        <v>2.0790806683299311E-2</v>
      </c>
      <c r="K8" s="334">
        <f>'Tav7'!K8/'Tav7'!K$35*100</f>
        <v>0.12406934435207929</v>
      </c>
      <c r="L8" s="334" t="e">
        <f>'Tav7'!L8/'Tav7'!L$35*100</f>
        <v>#DIV/0!</v>
      </c>
      <c r="M8" s="334">
        <f>'Tav7'!M8/'Tav7'!M$35*100</f>
        <v>8.554396157650393E-2</v>
      </c>
      <c r="N8" s="334">
        <f>'Tav7'!N8/'Tav7'!N$35*100</f>
        <v>8.8456161621160198E-2</v>
      </c>
      <c r="O8" s="334">
        <f>'Tav7'!O8/'Tav7'!O$35*100</f>
        <v>0.14016820184221065</v>
      </c>
      <c r="P8" s="334">
        <f>'Tav7'!P8/'Tav7'!P$35*100</f>
        <v>9.0340866631793582E-2</v>
      </c>
      <c r="Q8" s="334" t="e">
        <f>'Tav7'!Q8/'Tav7'!Q$35*100</f>
        <v>#DIV/0!</v>
      </c>
      <c r="R8" s="334">
        <f>'Tav7'!R8/'Tav7'!R$35*100</f>
        <v>8.8836951402014031E-2</v>
      </c>
      <c r="S8" s="334">
        <f>'Tav7'!S8/'Tav7'!S$35*100</f>
        <v>7.36603820073609E-2</v>
      </c>
      <c r="T8" s="334">
        <f>'Tav7'!T8/'Tav7'!T$35*100</f>
        <v>0.13022717407032267</v>
      </c>
      <c r="U8" s="334">
        <f>'Tav7'!U8/'Tav7'!U$35*100</f>
        <v>8.0684726142022212E-2</v>
      </c>
      <c r="V8" s="334" t="e">
        <f>'Tav7'!V8/'Tav7'!V$35*100</f>
        <v>#DIV/0!</v>
      </c>
      <c r="W8" s="334">
        <f>'Tav7'!W8/'Tav7'!W$35*100</f>
        <v>5.869815869466475E-2</v>
      </c>
      <c r="X8" s="334">
        <f>'Tav7'!X8/'Tav7'!X$35*100</f>
        <v>8.5319907415229185E-2</v>
      </c>
      <c r="Y8" s="334">
        <f>'Tav7'!Y8/'Tav7'!Y$35*100</f>
        <v>6.8088969586926923E-2</v>
      </c>
      <c r="Z8" s="334">
        <f>'Tav7'!Z8/'Tav7'!Z$35*100</f>
        <v>7.7267721121189237E-2</v>
      </c>
      <c r="AA8" s="334" t="e">
        <f>'Tav7'!AA8/'Tav7'!AA$35*100</f>
        <v>#DIV/0!</v>
      </c>
      <c r="AB8" s="334">
        <f>'Tav7'!AB8/'Tav7'!AB$35*100</f>
        <v>7.8224883924365787E-2</v>
      </c>
      <c r="AC8" s="334">
        <f>'Tav7'!AC8/'Tav7'!AC$35*100</f>
        <v>8.7213347971980396E-2</v>
      </c>
      <c r="AD8" s="334">
        <f>'Tav7'!AD8/'Tav7'!AD$35*100</f>
        <v>6.911284242271927E-2</v>
      </c>
      <c r="AE8" s="334">
        <f>'Tav7'!AE8/'Tav7'!AE$35*100</f>
        <v>8.425206646745928E-2</v>
      </c>
      <c r="AF8" s="334" t="e">
        <f>'Tav7'!AF8/'Tav7'!AF$35*100</f>
        <v>#DIV/0!</v>
      </c>
      <c r="AG8" s="334">
        <f>'Tav7'!AG8/'Tav7'!AG$35*100</f>
        <v>5.3383666504609108E-2</v>
      </c>
      <c r="AH8" s="334">
        <f>'Tav7'!AH8/'Tav7'!AH$35*100</f>
        <v>0.11020035823439717</v>
      </c>
      <c r="AI8" s="334">
        <f>'Tav7'!AI8/'Tav7'!AI$35*100</f>
        <v>6.494349915573451E-2</v>
      </c>
      <c r="AJ8" s="334">
        <f>'Tav7'!AJ8/'Tav7'!AJ$35*100</f>
        <v>9.4923988163559847E-2</v>
      </c>
      <c r="AK8" s="334" t="e">
        <f>'Tav7'!AK8/'Tav7'!AK$35*100</f>
        <v>#DIV/0!</v>
      </c>
      <c r="AL8" s="334">
        <f>'Tav7'!AL8/'Tav7'!AL$35*100</f>
        <v>3.0572274768319477E-2</v>
      </c>
      <c r="AM8" s="334">
        <f>'Tav7'!AM8/'Tav7'!AM$35*100</f>
        <v>0.10534472541998612</v>
      </c>
      <c r="AN8" s="334">
        <f>'Tav7'!AN8/'Tav7'!AN$35*100</f>
        <v>0</v>
      </c>
      <c r="AO8" s="334">
        <f>'Tav7'!AO8/'Tav7'!AO$35*100</f>
        <v>8.8526702261778195E-2</v>
      </c>
      <c r="AP8" s="334"/>
      <c r="AQ8" s="334">
        <f>'Tav7'!AQ8/'Tav7'!AQ$35*100</f>
        <v>5.0245288362277665E-2</v>
      </c>
      <c r="AR8" s="334">
        <f>'Tav7'!AR8/'Tav7'!AR$35*100</f>
        <v>5.7759694001976669E-2</v>
      </c>
      <c r="AS8" s="334">
        <f>'Tav7'!AS8/'Tav7'!AS$35*100</f>
        <v>4.4662795891022775E-2</v>
      </c>
      <c r="AT8" s="334">
        <f>'Tav7'!AT8/'Tav7'!AT$35*100</f>
        <v>5.4254257150711097E-2</v>
      </c>
      <c r="AU8" s="334" t="e">
        <f>'Tav7'!AU8/'Tav7'!AU$35*100</f>
        <v>#DIV/0!</v>
      </c>
      <c r="AV8" s="334">
        <f>'Tav7'!AV8/'Tav7'!AV$35*100</f>
        <v>2.5773195876288662E-2</v>
      </c>
      <c r="AW8" s="334">
        <f>'Tav7'!AW8/'Tav7'!AW$35*100</f>
        <v>7.3847873380835483E-2</v>
      </c>
      <c r="AX8" s="334">
        <f>'Tav7'!AX8/'Tav7'!AX$35*100</f>
        <v>0</v>
      </c>
      <c r="AY8" s="334">
        <f>'Tav7'!AY8/'Tav7'!AY$35*100</f>
        <v>5.2115579031512295E-2</v>
      </c>
      <c r="AZ8" s="334"/>
      <c r="BA8" s="286">
        <f t="shared" ref="BA8:BA35" si="1">AV8-AQ8</f>
        <v>-2.4472092485989003E-2</v>
      </c>
      <c r="BB8" s="286">
        <f t="shared" ref="BB8:BB35" si="2">AW8-AR8</f>
        <v>1.6088179378858813E-2</v>
      </c>
      <c r="BC8" s="286">
        <f t="shared" ref="BC8:BC35" si="3">AX8-AS8</f>
        <v>-4.4662795891022775E-2</v>
      </c>
      <c r="BD8" s="286">
        <f t="shared" ref="BD8:BD35" si="4">AY8-AT8</f>
        <v>-2.1386781191988016E-3</v>
      </c>
    </row>
    <row r="9" spans="1:57" x14ac:dyDescent="0.25">
      <c r="A9" s="456" t="s">
        <v>5</v>
      </c>
      <c r="C9" s="334">
        <f>'Tav7'!C9/'Tav7'!C$35*100</f>
        <v>1.2083473496463049</v>
      </c>
      <c r="D9" s="334">
        <f>'Tav7'!D9/'Tav7'!D$35*100</f>
        <v>1.5893147430727881</v>
      </c>
      <c r="E9" s="334">
        <f>'Tav7'!E9/'Tav7'!E$35*100</f>
        <v>0.7109599353165863</v>
      </c>
      <c r="F9" s="334">
        <f>'Tav7'!F9/'Tav7'!F$35*100</f>
        <v>1.4045452411767467</v>
      </c>
      <c r="G9" s="334" t="e">
        <f>'Tav7'!G9/'Tav7'!G$35*100</f>
        <v>#DIV/0!</v>
      </c>
      <c r="H9" s="334">
        <f>'Tav7'!H9/'Tav7'!H$35*100</f>
        <v>1.355519321061627</v>
      </c>
      <c r="I9" s="334">
        <f>'Tav7'!I9/'Tav7'!I$35*100</f>
        <v>1.5555070697610065</v>
      </c>
      <c r="J9" s="334">
        <f>'Tav7'!J9/'Tav7'!J$35*100</f>
        <v>0.84675285401073563</v>
      </c>
      <c r="K9" s="334">
        <f>'Tav7'!K9/'Tav7'!K$35*100</f>
        <v>1.4485963570897931</v>
      </c>
      <c r="L9" s="334" t="e">
        <f>'Tav7'!L9/'Tav7'!L$35*100</f>
        <v>#DIV/0!</v>
      </c>
      <c r="M9" s="334">
        <f>'Tav7'!M9/'Tav7'!M$35*100</f>
        <v>1.2640011405861544</v>
      </c>
      <c r="N9" s="334">
        <f>'Tav7'!N9/'Tav7'!N$35*100</f>
        <v>1.5324153686910549</v>
      </c>
      <c r="O9" s="334">
        <f>'Tav7'!O9/'Tav7'!O$35*100</f>
        <v>1.0888065678814578</v>
      </c>
      <c r="P9" s="334">
        <f>'Tav7'!P9/'Tav7'!P$35*100</f>
        <v>1.4283731704973683</v>
      </c>
      <c r="Q9" s="334" t="e">
        <f>'Tav7'!Q9/'Tav7'!Q$35*100</f>
        <v>#DIV/0!</v>
      </c>
      <c r="R9" s="334">
        <f>'Tav7'!R9/'Tav7'!R$35*100</f>
        <v>1.4440476261454898</v>
      </c>
      <c r="S9" s="334">
        <f>'Tav7'!S9/'Tav7'!S$35*100</f>
        <v>1.5206890710578862</v>
      </c>
      <c r="T9" s="334">
        <f>'Tav7'!T9/'Tav7'!T$35*100</f>
        <v>0.74518882940240194</v>
      </c>
      <c r="U9" s="334">
        <f>'Tav7'!U9/'Tav7'!U$35*100</f>
        <v>1.4620687768913474</v>
      </c>
      <c r="V9" s="334" t="e">
        <f>'Tav7'!V9/'Tav7'!V$35*100</f>
        <v>#DIV/0!</v>
      </c>
      <c r="W9" s="334">
        <f>'Tav7'!W9/'Tav7'!W$35*100</f>
        <v>1.2347576953984836</v>
      </c>
      <c r="X9" s="334">
        <f>'Tav7'!X9/'Tav7'!X$35*100</f>
        <v>1.4600122770559845</v>
      </c>
      <c r="Y9" s="334">
        <f>'Tav7'!Y9/'Tav7'!Y$35*100</f>
        <v>0.59464366772582844</v>
      </c>
      <c r="Z9" s="334">
        <f>'Tav7'!Z9/'Tav7'!Z$35*100</f>
        <v>1.3614111161725955</v>
      </c>
      <c r="AA9" s="334" t="e">
        <f>'Tav7'!AA9/'Tav7'!AA$35*100</f>
        <v>#DIV/0!</v>
      </c>
      <c r="AB9" s="334">
        <f>'Tav7'!AB9/'Tav7'!AB$35*100</f>
        <v>1.2642150595518471</v>
      </c>
      <c r="AC9" s="334">
        <f>'Tav7'!AC9/'Tav7'!AC$35*100</f>
        <v>1.5225223832129768</v>
      </c>
      <c r="AD9" s="334">
        <f>'Tav7'!AD9/'Tav7'!AD$35*100</f>
        <v>0.70369439557677815</v>
      </c>
      <c r="AE9" s="334">
        <f>'Tav7'!AE9/'Tav7'!AE$35*100</f>
        <v>1.4270466594928723</v>
      </c>
      <c r="AF9" s="334" t="e">
        <f>'Tav7'!AF9/'Tav7'!AF$35*100</f>
        <v>#DIV/0!</v>
      </c>
      <c r="AG9" s="334">
        <f>'Tav7'!AG9/'Tav7'!AG$35*100</f>
        <v>1.1687209845473352</v>
      </c>
      <c r="AH9" s="334">
        <f>'Tav7'!AH9/'Tav7'!AH$35*100</f>
        <v>1.8451069043354351</v>
      </c>
      <c r="AI9" s="334">
        <f>'Tav7'!AI9/'Tav7'!AI$35*100</f>
        <v>0.64943499155734508</v>
      </c>
      <c r="AJ9" s="334">
        <f>'Tav7'!AJ9/'Tav7'!AJ$35*100</f>
        <v>1.6509993655590587</v>
      </c>
      <c r="AK9" s="334" t="e">
        <f>'Tav7'!AK9/'Tav7'!AK$35*100</f>
        <v>#DIV/0!</v>
      </c>
      <c r="AL9" s="334">
        <f>'Tav7'!AL9/'Tav7'!AL$35*100</f>
        <v>0.88850673545428482</v>
      </c>
      <c r="AM9" s="334">
        <f>'Tav7'!AM9/'Tav7'!AM$35*100</f>
        <v>1.1714536052712881</v>
      </c>
      <c r="AN9" s="334">
        <f>'Tav7'!AN9/'Tav7'!AN$35*100</f>
        <v>0.52323791935980302</v>
      </c>
      <c r="AO9" s="334">
        <f>'Tav7'!AO9/'Tav7'!AO$35*100</f>
        <v>1.1046077358110271</v>
      </c>
      <c r="AP9" s="334"/>
      <c r="AQ9" s="334">
        <f>'Tav7'!AQ9/'Tav7'!AQ$35*100</f>
        <v>1.5658258955080713</v>
      </c>
      <c r="AR9" s="334">
        <f>'Tav7'!AR9/'Tav7'!AR$35*100</f>
        <v>1.8104455197730684</v>
      </c>
      <c r="AS9" s="334">
        <f>'Tav7'!AS9/'Tav7'!AS$35*100</f>
        <v>1.8937025457793657</v>
      </c>
      <c r="AT9" s="334">
        <f>'Tav7'!AT9/'Tav7'!AT$35*100</f>
        <v>1.7169663912961703</v>
      </c>
      <c r="AU9" s="334" t="e">
        <f>'Tav7'!AU9/'Tav7'!AU$35*100</f>
        <v>#DIV/0!</v>
      </c>
      <c r="AV9" s="334">
        <f>'Tav7'!AV9/'Tav7'!AV$35*100</f>
        <v>1.7982661668228679</v>
      </c>
      <c r="AW9" s="334">
        <f>'Tav7'!AW9/'Tav7'!AW$35*100</f>
        <v>1.8734739769408353</v>
      </c>
      <c r="AX9" s="334">
        <f>'Tav7'!AX9/'Tav7'!AX$35*100</f>
        <v>1.5870577996211541</v>
      </c>
      <c r="AY9" s="334">
        <f>'Tav7'!AY9/'Tav7'!AY$35*100</f>
        <v>1.8263963448562317</v>
      </c>
      <c r="AZ9" s="334"/>
      <c r="BA9" s="286">
        <f t="shared" si="1"/>
        <v>0.23244027131479661</v>
      </c>
      <c r="BB9" s="286">
        <f t="shared" si="2"/>
        <v>6.3028457167766838E-2</v>
      </c>
      <c r="BC9" s="286">
        <f t="shared" si="3"/>
        <v>-0.30664474615821158</v>
      </c>
      <c r="BD9" s="286">
        <f t="shared" si="4"/>
        <v>0.10942995356006135</v>
      </c>
    </row>
    <row r="10" spans="1:57" x14ac:dyDescent="0.25">
      <c r="A10" s="456" t="s">
        <v>6</v>
      </c>
      <c r="C10" s="334">
        <f>'Tav7'!C10/'Tav7'!C$35*100</f>
        <v>13.823029024053204</v>
      </c>
      <c r="D10" s="334">
        <f>'Tav7'!D10/'Tav7'!D$35*100</f>
        <v>15.634970291268443</v>
      </c>
      <c r="E10" s="334">
        <f>'Tav7'!E10/'Tav7'!E$35*100</f>
        <v>14.63741043298854</v>
      </c>
      <c r="F10" s="334">
        <f>'Tav7'!F10/'Tav7'!F$35*100</f>
        <v>14.947392421021574</v>
      </c>
      <c r="G10" s="334" t="e">
        <f>'Tav7'!G10/'Tav7'!G$35*100</f>
        <v>#DIV/0!</v>
      </c>
      <c r="H10" s="334">
        <f>'Tav7'!H10/'Tav7'!H$35*100</f>
        <v>14.152080100059591</v>
      </c>
      <c r="I10" s="334">
        <f>'Tav7'!I10/'Tav7'!I$35*100</f>
        <v>15.705317531694632</v>
      </c>
      <c r="J10" s="334">
        <f>'Tav7'!J10/'Tav7'!J$35*100</f>
        <v>20.276706736221364</v>
      </c>
      <c r="K10" s="334">
        <f>'Tav7'!K10/'Tav7'!K$35*100</f>
        <v>15.453140505278911</v>
      </c>
      <c r="L10" s="334" t="e">
        <f>'Tav7'!L10/'Tav7'!L$35*100</f>
        <v>#DIV/0!</v>
      </c>
      <c r="M10" s="334">
        <f>'Tav7'!M10/'Tav7'!M$35*100</f>
        <v>14.12856544558602</v>
      </c>
      <c r="N10" s="334">
        <f>'Tav7'!N10/'Tav7'!N$35*100</f>
        <v>15.64065766846878</v>
      </c>
      <c r="O10" s="334">
        <f>'Tav7'!O10/'Tav7'!O$35*100</f>
        <v>24.279134961954345</v>
      </c>
      <c r="P10" s="334">
        <f>'Tav7'!P10/'Tav7'!P$35*100</f>
        <v>15.648319152797496</v>
      </c>
      <c r="Q10" s="334" t="e">
        <f>'Tav7'!Q10/'Tav7'!Q$35*100</f>
        <v>#DIV/0!</v>
      </c>
      <c r="R10" s="334">
        <f>'Tav7'!R10/'Tav7'!R$35*100</f>
        <v>14.383239031021386</v>
      </c>
      <c r="S10" s="334">
        <f>'Tav7'!S10/'Tav7'!S$35*100</f>
        <v>15.607531324911584</v>
      </c>
      <c r="T10" s="334">
        <f>'Tav7'!T10/'Tav7'!T$35*100</f>
        <v>26.812328172478654</v>
      </c>
      <c r="U10" s="334">
        <f>'Tav7'!U10/'Tav7'!U$35*100</f>
        <v>15.786000858129926</v>
      </c>
      <c r="V10" s="334" t="e">
        <f>'Tav7'!V10/'Tav7'!V$35*100</f>
        <v>#DIV/0!</v>
      </c>
      <c r="W10" s="334">
        <f>'Tav7'!W10/'Tav7'!W$35*100</f>
        <v>13.720694594877886</v>
      </c>
      <c r="X10" s="334">
        <f>'Tav7'!X10/'Tav7'!X$35*100</f>
        <v>15.056288612185822</v>
      </c>
      <c r="Y10" s="334">
        <f>'Tav7'!Y10/'Tav7'!Y$35*100</f>
        <v>23.567862006354972</v>
      </c>
      <c r="Z10" s="334">
        <f>'Tav7'!Z10/'Tav7'!Z$35*100</f>
        <v>15.049330250312821</v>
      </c>
      <c r="AA10" s="334" t="e">
        <f>'Tav7'!AA10/'Tav7'!AA$35*100</f>
        <v>#DIV/0!</v>
      </c>
      <c r="AB10" s="334">
        <f>'Tav7'!AB10/'Tav7'!AB$35*100</f>
        <v>12.240932642487047</v>
      </c>
      <c r="AC10" s="334">
        <f>'Tav7'!AC10/'Tav7'!AC$35*100</f>
        <v>15.260789559139617</v>
      </c>
      <c r="AD10" s="334">
        <f>'Tav7'!AD10/'Tav7'!AD$35*100</f>
        <v>21.481528022116109</v>
      </c>
      <c r="AE10" s="334">
        <f>'Tav7'!AE10/'Tav7'!AE$35*100</f>
        <v>14.693254814481751</v>
      </c>
      <c r="AF10" s="334" t="e">
        <f>'Tav7'!AF10/'Tav7'!AF$35*100</f>
        <v>#DIV/0!</v>
      </c>
      <c r="AG10" s="334">
        <f>'Tav7'!AG10/'Tav7'!AG$35*100</f>
        <v>13.467936435305669</v>
      </c>
      <c r="AH10" s="334">
        <f>'Tav7'!AH10/'Tav7'!AH$35*100</f>
        <v>16.667554484255664</v>
      </c>
      <c r="AI10" s="334">
        <f>'Tav7'!AI10/'Tav7'!AI$35*100</f>
        <v>23.340693596570983</v>
      </c>
      <c r="AJ10" s="334">
        <f>'Tav7'!AJ10/'Tav7'!AJ$35*100</f>
        <v>15.979194211573947</v>
      </c>
      <c r="AK10" s="334" t="e">
        <f>'Tav7'!AK10/'Tav7'!AK$35*100</f>
        <v>#DIV/0!</v>
      </c>
      <c r="AL10" s="334">
        <f>'Tav7'!AL10/'Tav7'!AL$35*100</f>
        <v>13.023789051304099</v>
      </c>
      <c r="AM10" s="334">
        <f>'Tav7'!AM10/'Tav7'!AM$35*100</f>
        <v>15.856407035812142</v>
      </c>
      <c r="AN10" s="334">
        <f>'Tav7'!AN10/'Tav7'!AN$35*100</f>
        <v>27.577716220375496</v>
      </c>
      <c r="AO10" s="334">
        <f>'Tav7'!AO10/'Tav7'!AO$35*100</f>
        <v>15.421035367207969</v>
      </c>
      <c r="AP10" s="334"/>
      <c r="AQ10" s="334">
        <f>'Tav7'!AQ10/'Tav7'!AQ$35*100</f>
        <v>21.820158409690947</v>
      </c>
      <c r="AR10" s="334">
        <f>'Tav7'!AR10/'Tav7'!AR$35*100</f>
        <v>25.129317537126649</v>
      </c>
      <c r="AS10" s="334">
        <f>'Tav7'!AS10/'Tav7'!AS$35*100</f>
        <v>15.926753014738724</v>
      </c>
      <c r="AT10" s="334">
        <f>'Tav7'!AT10/'Tav7'!AT$35*100</f>
        <v>23.446519770251307</v>
      </c>
      <c r="AU10" s="334" t="e">
        <f>'Tav7'!AU10/'Tav7'!AU$35*100</f>
        <v>#DIV/0!</v>
      </c>
      <c r="AV10" s="334">
        <f>'Tav7'!AV10/'Tav7'!AV$35*100</f>
        <v>26.153936269915651</v>
      </c>
      <c r="AW10" s="334">
        <f>'Tav7'!AW10/'Tav7'!AW$35*100</f>
        <v>29.290993885928323</v>
      </c>
      <c r="AX10" s="334">
        <f>'Tav7'!AX10/'Tav7'!AX$35*100</f>
        <v>19.131725797368556</v>
      </c>
      <c r="AY10" s="334">
        <f>'Tav7'!AY10/'Tav7'!AY$35*100</f>
        <v>27.464126456689208</v>
      </c>
      <c r="AZ10" s="334"/>
      <c r="BA10" s="286">
        <f t="shared" si="1"/>
        <v>4.3337778602247035</v>
      </c>
      <c r="BB10" s="286">
        <f t="shared" si="2"/>
        <v>4.1616763488016737</v>
      </c>
      <c r="BC10" s="286">
        <f t="shared" si="3"/>
        <v>3.2049727826298327</v>
      </c>
      <c r="BD10" s="286">
        <f t="shared" si="4"/>
        <v>4.017606686437901</v>
      </c>
    </row>
    <row r="11" spans="1:57" x14ac:dyDescent="0.25">
      <c r="A11" s="456" t="s">
        <v>83</v>
      </c>
      <c r="C11" s="334">
        <f>'Tav7'!C11/'Tav7'!C$35*100</f>
        <v>0.43416285705296837</v>
      </c>
      <c r="D11" s="334">
        <f>'Tav7'!D11/'Tav7'!D$35*100</f>
        <v>0.2879776736092966</v>
      </c>
      <c r="E11" s="334">
        <f>'Tav7'!E11/'Tav7'!E$35*100</f>
        <v>0.19377143335099117</v>
      </c>
      <c r="F11" s="334">
        <f>'Tav7'!F11/'Tav7'!F$35*100</f>
        <v>0.33294662795142266</v>
      </c>
      <c r="G11" s="334" t="e">
        <f>'Tav7'!G11/'Tav7'!G$35*100</f>
        <v>#DIV/0!</v>
      </c>
      <c r="H11" s="334">
        <f>'Tav7'!H11/'Tav7'!H$35*100</f>
        <v>0.38701058876687033</v>
      </c>
      <c r="I11" s="334">
        <f>'Tav7'!I11/'Tav7'!I$35*100</f>
        <v>0.32692433910018642</v>
      </c>
      <c r="J11" s="334">
        <f>'Tav7'!J11/'Tav7'!J$35*100</f>
        <v>0.27784078022227265</v>
      </c>
      <c r="K11" s="334">
        <f>'Tav7'!K11/'Tav7'!K$35*100</f>
        <v>0.34401045479440168</v>
      </c>
      <c r="L11" s="334" t="e">
        <f>'Tav7'!L11/'Tav7'!L$35*100</f>
        <v>#DIV/0!</v>
      </c>
      <c r="M11" s="334">
        <f>'Tav7'!M11/'Tav7'!M$35*100</f>
        <v>0.4000962369567736</v>
      </c>
      <c r="N11" s="334">
        <f>'Tav7'!N11/'Tav7'!N$35*100</f>
        <v>0.36269088179864989</v>
      </c>
      <c r="O11" s="334">
        <f>'Tav7'!O11/'Tav7'!O$35*100</f>
        <v>0.31287545054064875</v>
      </c>
      <c r="P11" s="334">
        <f>'Tav7'!P11/'Tav7'!P$35*100</f>
        <v>0.37123824367747377</v>
      </c>
      <c r="Q11" s="334" t="e">
        <f>'Tav7'!Q11/'Tav7'!Q$35*100</f>
        <v>#DIV/0!</v>
      </c>
      <c r="R11" s="334">
        <f>'Tav7'!R11/'Tav7'!R$35*100</f>
        <v>0.38217775737376508</v>
      </c>
      <c r="S11" s="334">
        <f>'Tav7'!S11/'Tav7'!S$35*100</f>
        <v>0.42399634521310176</v>
      </c>
      <c r="T11" s="334">
        <f>'Tav7'!T11/'Tav7'!T$35*100</f>
        <v>0.24236724063087831</v>
      </c>
      <c r="U11" s="334">
        <f>'Tav7'!U11/'Tav7'!U$35*100</f>
        <v>0.403423630710111</v>
      </c>
      <c r="V11" s="334" t="e">
        <f>'Tav7'!V11/'Tav7'!V$35*100</f>
        <v>#DIV/0!</v>
      </c>
      <c r="W11" s="334">
        <f>'Tav7'!W11/'Tav7'!W$35*100</f>
        <v>0.32283987282065613</v>
      </c>
      <c r="X11" s="334">
        <f>'Tav7'!X11/'Tav7'!X$35*100</f>
        <v>0.37901186594355935</v>
      </c>
      <c r="Y11" s="334">
        <f>'Tav7'!Y11/'Tav7'!Y$35*100</f>
        <v>0.10894235133908306</v>
      </c>
      <c r="Z11" s="334">
        <f>'Tav7'!Z11/'Tav7'!Z$35*100</f>
        <v>0.35212553505974797</v>
      </c>
      <c r="AA11" s="334" t="e">
        <f>'Tav7'!AA11/'Tav7'!AA$35*100</f>
        <v>#DIV/0!</v>
      </c>
      <c r="AB11" s="334">
        <f>'Tav7'!AB11/'Tav7'!AB$35*100</f>
        <v>0.27084314649081487</v>
      </c>
      <c r="AC11" s="334">
        <f>'Tav7'!AC11/'Tav7'!AC$35*100</f>
        <v>0.36060554516074161</v>
      </c>
      <c r="AD11" s="334">
        <f>'Tav7'!AD11/'Tav7'!AD$35*100</f>
        <v>0.1445086705202312</v>
      </c>
      <c r="AE11" s="334">
        <f>'Tav7'!AE11/'Tav7'!AE$35*100</f>
        <v>0.32980536899567608</v>
      </c>
      <c r="AF11" s="334" t="e">
        <f>'Tav7'!AF11/'Tav7'!AF$35*100</f>
        <v>#DIV/0!</v>
      </c>
      <c r="AG11" s="334">
        <f>'Tav7'!AG11/'Tav7'!AG$35*100</f>
        <v>0.25071257661986063</v>
      </c>
      <c r="AH11" s="334">
        <f>'Tav7'!AH11/'Tav7'!AH$35*100</f>
        <v>0.38753237759769882</v>
      </c>
      <c r="AI11" s="334">
        <f>'Tav7'!AI11/'Tav7'!AI$35*100</f>
        <v>0.20781919729835041</v>
      </c>
      <c r="AJ11" s="334">
        <f>'Tav7'!AJ11/'Tav7'!AJ$35*100</f>
        <v>0.34942682377555317</v>
      </c>
      <c r="AK11" s="334" t="e">
        <f>'Tav7'!AK11/'Tav7'!AK$35*100</f>
        <v>#DIV/0!</v>
      </c>
      <c r="AL11" s="334">
        <f>'Tav7'!AL11/'Tav7'!AL$35*100</f>
        <v>0.21591669055125634</v>
      </c>
      <c r="AM11" s="334">
        <f>'Tav7'!AM11/'Tav7'!AM$35*100</f>
        <v>0.3925103951946598</v>
      </c>
      <c r="AN11" s="334">
        <f>'Tav7'!AN11/'Tav7'!AN$35*100</f>
        <v>9.2336103416435819E-2</v>
      </c>
      <c r="AO11" s="334">
        <f>'Tav7'!AO11/'Tav7'!AO$35*100</f>
        <v>0.35213076658591241</v>
      </c>
      <c r="AP11" s="334"/>
      <c r="AQ11" s="334">
        <f>'Tav7'!AQ11/'Tav7'!AQ$35*100</f>
        <v>0.2521399925088843</v>
      </c>
      <c r="AR11" s="334">
        <f>'Tav7'!AR11/'Tav7'!AR$35*100</f>
        <v>0.37607978539064807</v>
      </c>
      <c r="AS11" s="334">
        <f>'Tav7'!AS11/'Tav7'!AS$35*100</f>
        <v>0.27690933452434124</v>
      </c>
      <c r="AT11" s="334">
        <f>'Tav7'!AT11/'Tav7'!AT$35*100</f>
        <v>0.32299367757056668</v>
      </c>
      <c r="AU11" s="334" t="e">
        <f>'Tav7'!AU11/'Tav7'!AU$35*100</f>
        <v>#DIV/0!</v>
      </c>
      <c r="AV11" s="334">
        <f>'Tav7'!AV11/'Tav7'!AV$35*100</f>
        <v>0.20970009372071224</v>
      </c>
      <c r="AW11" s="334">
        <f>'Tav7'!AW11/'Tav7'!AW$35*100</f>
        <v>0.34994577836323837</v>
      </c>
      <c r="AX11" s="334">
        <f>'Tav7'!AX11/'Tav7'!AX$35*100</f>
        <v>0.27133568832232635</v>
      </c>
      <c r="AY11" s="334">
        <f>'Tav7'!AY11/'Tav7'!AY$35*100</f>
        <v>0.29701961583373171</v>
      </c>
      <c r="AZ11" s="334"/>
      <c r="BA11" s="286">
        <f t="shared" si="1"/>
        <v>-4.2439898788172059E-2</v>
      </c>
      <c r="BB11" s="286">
        <f t="shared" si="2"/>
        <v>-2.61340070274097E-2</v>
      </c>
      <c r="BC11" s="286">
        <f t="shared" si="3"/>
        <v>-5.5736462020148925E-3</v>
      </c>
      <c r="BD11" s="286">
        <f t="shared" si="4"/>
        <v>-2.5974061736834975E-2</v>
      </c>
    </row>
    <row r="12" spans="1:57" x14ac:dyDescent="0.25">
      <c r="A12" s="456" t="s">
        <v>3</v>
      </c>
      <c r="C12" s="334">
        <f>'Tav7'!C12/'Tav7'!C$35*100</f>
        <v>0.14084881984661515</v>
      </c>
      <c r="D12" s="334">
        <f>'Tav7'!D12/'Tav7'!D$35*100</f>
        <v>0.1210381884664871</v>
      </c>
      <c r="E12" s="334">
        <f>'Tav7'!E12/'Tav7'!E$35*100</f>
        <v>0.15334429977416567</v>
      </c>
      <c r="F12" s="334">
        <f>'Tav7'!F12/'Tav7'!F$35*100</f>
        <v>0.12984247902738008</v>
      </c>
      <c r="G12" s="334" t="e">
        <f>'Tav7'!G12/'Tav7'!G$35*100</f>
        <v>#DIV/0!</v>
      </c>
      <c r="H12" s="334">
        <f>'Tav7'!H12/'Tav7'!H$35*100</f>
        <v>7.9563090584052018E-2</v>
      </c>
      <c r="I12" s="334">
        <f>'Tav7'!I12/'Tav7'!I$35*100</f>
        <v>0.144747835434483</v>
      </c>
      <c r="J12" s="334">
        <f>'Tav7'!J12/'Tav7'!J$35*100</f>
        <v>0.20601799349814773</v>
      </c>
      <c r="K12" s="334">
        <f>'Tav7'!K12/'Tav7'!K$35*100</f>
        <v>0.12667219773009494</v>
      </c>
      <c r="L12" s="334" t="e">
        <f>'Tav7'!L12/'Tav7'!L$35*100</f>
        <v>#DIV/0!</v>
      </c>
      <c r="M12" s="334">
        <f>'Tav7'!M12/'Tav7'!M$35*100</f>
        <v>0.10603886903754133</v>
      </c>
      <c r="N12" s="334">
        <f>'Tav7'!N12/'Tav7'!N$35*100</f>
        <v>0.15794270350071962</v>
      </c>
      <c r="O12" s="334">
        <f>'Tav7'!O12/'Tav7'!O$35*100</f>
        <v>0.23778534241089308</v>
      </c>
      <c r="P12" s="334">
        <f>'Tav7'!P12/'Tav7'!P$35*100</f>
        <v>0.14665378497539314</v>
      </c>
      <c r="Q12" s="334" t="e">
        <f>'Tav7'!Q12/'Tav7'!Q$35*100</f>
        <v>#DIV/0!</v>
      </c>
      <c r="R12" s="334">
        <f>'Tav7'!R12/'Tav7'!R$35*100</f>
        <v>0.1007613744089958</v>
      </c>
      <c r="S12" s="334">
        <f>'Tav7'!S12/'Tav7'!S$35*100</f>
        <v>0.18479259597665454</v>
      </c>
      <c r="T12" s="334">
        <f>'Tav7'!T12/'Tav7'!T$35*100</f>
        <v>0.12660975256836926</v>
      </c>
      <c r="U12" s="334">
        <f>'Tav7'!U12/'Tav7'!U$35*100</f>
        <v>0.15795060795599264</v>
      </c>
      <c r="V12" s="334" t="e">
        <f>'Tav7'!V12/'Tav7'!V$35*100</f>
        <v>#DIV/0!</v>
      </c>
      <c r="W12" s="334">
        <f>'Tav7'!W12/'Tav7'!W$35*100</f>
        <v>0.13276964466650359</v>
      </c>
      <c r="X12" s="334">
        <f>'Tav7'!X12/'Tav7'!X$35*100</f>
        <v>0.15487111907054801</v>
      </c>
      <c r="Y12" s="334">
        <f>'Tav7'!Y12/'Tav7'!Y$35*100</f>
        <v>6.8088969586926923E-2</v>
      </c>
      <c r="Z12" s="334">
        <f>'Tav7'!Z12/'Tav7'!Z$35*100</f>
        <v>0.14511723742909918</v>
      </c>
      <c r="AA12" s="334" t="e">
        <f>'Tav7'!AA12/'Tav7'!AA$35*100</f>
        <v>#DIV/0!</v>
      </c>
      <c r="AB12" s="334">
        <f>'Tav7'!AB12/'Tav7'!AB$35*100</f>
        <v>6.3084583809972408E-2</v>
      </c>
      <c r="AC12" s="334">
        <f>'Tav7'!AC12/'Tav7'!AC$35*100</f>
        <v>0.15679846603473072</v>
      </c>
      <c r="AD12" s="334">
        <f>'Tav7'!AD12/'Tav7'!AD$35*100</f>
        <v>8.1678813772304598E-2</v>
      </c>
      <c r="AE12" s="334">
        <f>'Tav7'!AE12/'Tav7'!AE$35*100</f>
        <v>0.12987041333714577</v>
      </c>
      <c r="AF12" s="334" t="e">
        <f>'Tav7'!AF12/'Tav7'!AF$35*100</f>
        <v>#DIV/0!</v>
      </c>
      <c r="AG12" s="334">
        <f>'Tav7'!AG12/'Tav7'!AG$35*100</f>
        <v>7.4355821202848407E-2</v>
      </c>
      <c r="AH12" s="334">
        <f>'Tav7'!AH12/'Tav7'!AH$35*100</f>
        <v>0.18044892496387691</v>
      </c>
      <c r="AI12" s="334">
        <f>'Tav7'!AI12/'Tav7'!AI$35*100</f>
        <v>0.11689829848032213</v>
      </c>
      <c r="AJ12" s="334">
        <f>'Tav7'!AJ12/'Tav7'!AJ$35*100</f>
        <v>0.15231425651754885</v>
      </c>
      <c r="AK12" s="334" t="e">
        <f>'Tav7'!AK12/'Tav7'!AK$35*100</f>
        <v>#DIV/0!</v>
      </c>
      <c r="AL12" s="334">
        <f>'Tav7'!AL12/'Tav7'!AL$35*100</f>
        <v>7.2609152574758765E-2</v>
      </c>
      <c r="AM12" s="334">
        <f>'Tav7'!AM12/'Tav7'!AM$35*100</f>
        <v>0.17169164383353508</v>
      </c>
      <c r="AN12" s="334">
        <f>'Tav7'!AN12/'Tav7'!AN$35*100</f>
        <v>3.077870113881194E-2</v>
      </c>
      <c r="AO12" s="334">
        <f>'Tav7'!AO12/'Tav7'!AO$35*100</f>
        <v>0.14938881006675073</v>
      </c>
      <c r="AP12" s="334"/>
      <c r="AQ12" s="334">
        <f>'Tav7'!AQ12/'Tav7'!AQ$35*100</f>
        <v>0.10779898230452299</v>
      </c>
      <c r="AR12" s="334">
        <f>'Tav7'!AR12/'Tav7'!AR$35*100</f>
        <v>0.2047260265181173</v>
      </c>
      <c r="AS12" s="334">
        <f>'Tav7'!AS12/'Tav7'!AS$35*100</f>
        <v>0.10719071013845466</v>
      </c>
      <c r="AT12" s="334">
        <f>'Tav7'!AT12/'Tav7'!AT$35*100</f>
        <v>0.16240107640446189</v>
      </c>
      <c r="AU12" s="334" t="e">
        <f>'Tav7'!AU12/'Tav7'!AU$35*100</f>
        <v>#DIV/0!</v>
      </c>
      <c r="AV12" s="334">
        <f>'Tav7'!AV12/'Tav7'!AV$35*100</f>
        <v>6.2089971883786323E-2</v>
      </c>
      <c r="AW12" s="334">
        <f>'Tav7'!AW12/'Tav7'!AW$35*100</f>
        <v>0.16765463145919404</v>
      </c>
      <c r="AX12" s="334">
        <f>'Tav7'!AX12/'Tav7'!AX$35*100</f>
        <v>0.10239082578200993</v>
      </c>
      <c r="AY12" s="334">
        <f>'Tav7'!AY12/'Tav7'!AY$35*100</f>
        <v>0.12735009913715409</v>
      </c>
      <c r="AZ12" s="334"/>
      <c r="BA12" s="286">
        <f t="shared" si="1"/>
        <v>-4.5709010420736669E-2</v>
      </c>
      <c r="BB12" s="286">
        <f t="shared" si="2"/>
        <v>-3.7071395058923262E-2</v>
      </c>
      <c r="BC12" s="286">
        <f t="shared" si="3"/>
        <v>-4.7998843564447252E-3</v>
      </c>
      <c r="BD12" s="286">
        <f t="shared" si="4"/>
        <v>-3.5050977267307798E-2</v>
      </c>
    </row>
    <row r="13" spans="1:57" x14ac:dyDescent="0.25">
      <c r="A13" s="456" t="s">
        <v>4</v>
      </c>
      <c r="C13" s="334">
        <f>'Tav7'!C13/'Tav7'!C$35*100</f>
        <v>0.29331403720635324</v>
      </c>
      <c r="D13" s="334">
        <f>'Tav7'!D13/'Tav7'!D$35*100</f>
        <v>0.16693948514280951</v>
      </c>
      <c r="E13" s="334">
        <f>'Tav7'!E13/'Tav7'!E$35*100</f>
        <v>4.0427133576825494E-2</v>
      </c>
      <c r="F13" s="334">
        <f>'Tav7'!F13/'Tav7'!F$35*100</f>
        <v>0.20310414892404258</v>
      </c>
      <c r="G13" s="334" t="e">
        <f>'Tav7'!G13/'Tav7'!G$35*100</f>
        <v>#DIV/0!</v>
      </c>
      <c r="H13" s="334">
        <f>'Tav7'!H13/'Tav7'!H$35*100</f>
        <v>0.3074474981828183</v>
      </c>
      <c r="I13" s="334">
        <f>'Tav7'!I13/'Tav7'!I$35*100</f>
        <v>0.18217650366570345</v>
      </c>
      <c r="J13" s="334">
        <f>'Tav7'!J13/'Tav7'!J$35*100</f>
        <v>7.1822786724124899E-2</v>
      </c>
      <c r="K13" s="334">
        <f>'Tav7'!K13/'Tav7'!K$35*100</f>
        <v>0.21733825706430673</v>
      </c>
      <c r="L13" s="334" t="e">
        <f>'Tav7'!L13/'Tav7'!L$35*100</f>
        <v>#DIV/0!</v>
      </c>
      <c r="M13" s="334">
        <f>'Tav7'!M13/'Tav7'!M$35*100</f>
        <v>0.2940573679192322</v>
      </c>
      <c r="N13" s="334">
        <f>'Tav7'!N13/'Tav7'!N$35*100</f>
        <v>0.20474817829793024</v>
      </c>
      <c r="O13" s="334">
        <f>'Tav7'!O13/'Tav7'!O$35*100</f>
        <v>7.5090108129755709E-2</v>
      </c>
      <c r="P13" s="334">
        <f>'Tav7'!P13/'Tav7'!P$35*100</f>
        <v>0.22458445870208063</v>
      </c>
      <c r="Q13" s="334" t="e">
        <f>'Tav7'!Q13/'Tav7'!Q$35*100</f>
        <v>#DIV/0!</v>
      </c>
      <c r="R13" s="334">
        <f>'Tav7'!R13/'Tav7'!R$35*100</f>
        <v>0.28141638296476928</v>
      </c>
      <c r="S13" s="334">
        <f>'Tav7'!S13/'Tav7'!S$35*100</f>
        <v>0.23920374923644727</v>
      </c>
      <c r="T13" s="334">
        <f>'Tav7'!T13/'Tav7'!T$35*100</f>
        <v>0.11575748806250905</v>
      </c>
      <c r="U13" s="334">
        <f>'Tav7'!U13/'Tav7'!U$35*100</f>
        <v>0.24547302275411842</v>
      </c>
      <c r="V13" s="334" t="e">
        <f>'Tav7'!V13/'Tav7'!V$35*100</f>
        <v>#DIV/0!</v>
      </c>
      <c r="W13" s="334">
        <f>'Tav7'!W13/'Tav7'!W$35*100</f>
        <v>0.19007022815415256</v>
      </c>
      <c r="X13" s="334">
        <f>'Tav7'!X13/'Tav7'!X$35*100</f>
        <v>0.22414074687301133</v>
      </c>
      <c r="Y13" s="334">
        <f>'Tav7'!Y13/'Tav7'!Y$35*100</f>
        <v>4.0853381752156151E-2</v>
      </c>
      <c r="Z13" s="334">
        <f>'Tav7'!Z13/'Tav7'!Z$35*100</f>
        <v>0.20700829763064874</v>
      </c>
      <c r="AA13" s="334" t="e">
        <f>'Tav7'!AA13/'Tav7'!AA$35*100</f>
        <v>#DIV/0!</v>
      </c>
      <c r="AB13" s="334">
        <f>'Tav7'!AB13/'Tav7'!AB$35*100</f>
        <v>0.2077585626808425</v>
      </c>
      <c r="AC13" s="334">
        <f>'Tav7'!AC13/'Tav7'!AC$35*100</f>
        <v>0.2038070791260109</v>
      </c>
      <c r="AD13" s="334">
        <f>'Tav7'!AD13/'Tav7'!AD$35*100</f>
        <v>6.2829856747926613E-2</v>
      </c>
      <c r="AE13" s="334">
        <f>'Tav7'!AE13/'Tav7'!AE$35*100</f>
        <v>0.19993495565853031</v>
      </c>
      <c r="AF13" s="334" t="e">
        <f>'Tav7'!AF13/'Tav7'!AF$35*100</f>
        <v>#DIV/0!</v>
      </c>
      <c r="AG13" s="334">
        <f>'Tav7'!AG13/'Tav7'!AG$35*100</f>
        <v>0.17635675541701223</v>
      </c>
      <c r="AH13" s="334">
        <f>'Tav7'!AH13/'Tav7'!AH$35*100</f>
        <v>0.20708345263382183</v>
      </c>
      <c r="AI13" s="334">
        <f>'Tav7'!AI13/'Tav7'!AI$35*100</f>
        <v>9.0920898818028312E-2</v>
      </c>
      <c r="AJ13" s="334">
        <f>'Tav7'!AJ13/'Tav7'!AJ$35*100</f>
        <v>0.19711256725800436</v>
      </c>
      <c r="AK13" s="334" t="e">
        <f>'Tav7'!AK13/'Tav7'!AK$35*100</f>
        <v>#DIV/0!</v>
      </c>
      <c r="AL13" s="334">
        <f>'Tav7'!AL13/'Tav7'!AL$35*100</f>
        <v>0.14330753797649756</v>
      </c>
      <c r="AM13" s="334">
        <f>'Tav7'!AM13/'Tav7'!AM$35*100</f>
        <v>0.22081875136112478</v>
      </c>
      <c r="AN13" s="334">
        <f>'Tav7'!AN13/'Tav7'!AN$35*100</f>
        <v>6.1557402277623879E-2</v>
      </c>
      <c r="AO13" s="334">
        <f>'Tav7'!AO13/'Tav7'!AO$35*100</f>
        <v>0.20274195651916169</v>
      </c>
      <c r="AP13" s="334"/>
      <c r="AQ13" s="334">
        <f>'Tav7'!AQ13/'Tav7'!AQ$35*100</f>
        <v>0.1443410102043613</v>
      </c>
      <c r="AR13" s="334">
        <f>'Tav7'!AR13/'Tav7'!AR$35*100</f>
        <v>0.17135375887253076</v>
      </c>
      <c r="AS13" s="334">
        <f>'Tav7'!AS13/'Tav7'!AS$35*100</f>
        <v>0.16971862438588656</v>
      </c>
      <c r="AT13" s="334">
        <f>'Tav7'!AT13/'Tav7'!AT$35*100</f>
        <v>0.16059260116610483</v>
      </c>
      <c r="AU13" s="334" t="e">
        <f>'Tav7'!AU13/'Tav7'!AU$35*100</f>
        <v>#DIV/0!</v>
      </c>
      <c r="AV13" s="334">
        <f>'Tav7'!AV13/'Tav7'!AV$35*100</f>
        <v>0.14761012183692596</v>
      </c>
      <c r="AW13" s="334">
        <f>'Tav7'!AW13/'Tav7'!AW$35*100</f>
        <v>0.18229114690404433</v>
      </c>
      <c r="AX13" s="334">
        <f>'Tav7'!AX13/'Tav7'!AX$35*100</f>
        <v>0.16894486254031638</v>
      </c>
      <c r="AY13" s="334">
        <f>'Tav7'!AY13/'Tav7'!AY$35*100</f>
        <v>0.16966951669657759</v>
      </c>
      <c r="AZ13" s="334"/>
      <c r="BA13" s="286">
        <f t="shared" si="1"/>
        <v>3.2691116325646585E-3</v>
      </c>
      <c r="BB13" s="286">
        <f t="shared" si="2"/>
        <v>1.0937388031513562E-2</v>
      </c>
      <c r="BC13" s="286">
        <f t="shared" si="3"/>
        <v>-7.7376184557018113E-4</v>
      </c>
      <c r="BD13" s="286">
        <f t="shared" si="4"/>
        <v>9.0769155304727678E-3</v>
      </c>
    </row>
    <row r="14" spans="1:57" x14ac:dyDescent="0.25">
      <c r="A14" s="456" t="s">
        <v>7</v>
      </c>
      <c r="C14" s="334">
        <f>'Tav7'!C14/'Tav7'!C$35*100</f>
        <v>4.5393493365342961</v>
      </c>
      <c r="D14" s="334">
        <f>'Tav7'!D14/'Tav7'!D$35*100</f>
        <v>3.5951307904485761</v>
      </c>
      <c r="E14" s="334">
        <f>'Tav7'!E14/'Tav7'!E$35*100</f>
        <v>2.1412440404828952</v>
      </c>
      <c r="F14" s="334">
        <f>'Tav7'!F14/'Tav7'!F$35*100</f>
        <v>3.8347538609067686</v>
      </c>
      <c r="G14" s="334" t="e">
        <f>'Tav7'!G14/'Tav7'!G$35*100</f>
        <v>#DIV/0!</v>
      </c>
      <c r="H14" s="334">
        <f>'Tav7'!H14/'Tav7'!H$35*100</f>
        <v>4.2597358374424559</v>
      </c>
      <c r="I14" s="334">
        <f>'Tav7'!I14/'Tav7'!I$35*100</f>
        <v>3.4595796991160803</v>
      </c>
      <c r="J14" s="334">
        <f>'Tav7'!J14/'Tav7'!J$35*100</f>
        <v>2.232176608452408</v>
      </c>
      <c r="K14" s="334">
        <f>'Tav7'!K14/'Tav7'!K$35*100</f>
        <v>3.6541892382858041</v>
      </c>
      <c r="L14" s="334" t="e">
        <f>'Tav7'!L14/'Tav7'!L$35*100</f>
        <v>#DIV/0!</v>
      </c>
      <c r="M14" s="334">
        <f>'Tav7'!M14/'Tav7'!M$35*100</f>
        <v>3.7073505431150475</v>
      </c>
      <c r="N14" s="334">
        <f>'Tav7'!N14/'Tav7'!N$35*100</f>
        <v>3.6547446730421083</v>
      </c>
      <c r="O14" s="334">
        <f>'Tav7'!O14/'Tav7'!O$35*100</f>
        <v>2.3202843412094514</v>
      </c>
      <c r="P14" s="334">
        <f>'Tav7'!P14/'Tav7'!P$35*100</f>
        <v>3.5993562712841478</v>
      </c>
      <c r="Q14" s="334" t="e">
        <f>'Tav7'!Q14/'Tav7'!Q$35*100</f>
        <v>#DIV/0!</v>
      </c>
      <c r="R14" s="334">
        <f>'Tav7'!R14/'Tav7'!R$35*100</f>
        <v>3.7871967470174037</v>
      </c>
      <c r="S14" s="334">
        <f>'Tav7'!S14/'Tav7'!S$35*100</f>
        <v>3.7507763855594853</v>
      </c>
      <c r="T14" s="334">
        <f>'Tav7'!T14/'Tav7'!T$35*100</f>
        <v>2.5358124728693388</v>
      </c>
      <c r="U14" s="334">
        <f>'Tav7'!U14/'Tav7'!U$35*100</f>
        <v>3.7038050027949057</v>
      </c>
      <c r="V14" s="334" t="e">
        <f>'Tav7'!V14/'Tav7'!V$35*100</f>
        <v>#DIV/0!</v>
      </c>
      <c r="W14" s="334">
        <f>'Tav7'!W14/'Tav7'!W$35*100</f>
        <v>2.9768351909437127</v>
      </c>
      <c r="X14" s="334">
        <f>'Tav7'!X14/'Tav7'!X$35*100</f>
        <v>3.6194788446051347</v>
      </c>
      <c r="Y14" s="334">
        <f>'Tav7'!Y14/'Tav7'!Y$35*100</f>
        <v>2.2787108488424872</v>
      </c>
      <c r="Z14" s="334">
        <f>'Tav7'!Z14/'Tav7'!Z$35*100</f>
        <v>3.3859407345046506</v>
      </c>
      <c r="AA14" s="334" t="e">
        <f>'Tav7'!AA14/'Tav7'!AA$35*100</f>
        <v>#DIV/0!</v>
      </c>
      <c r="AB14" s="334">
        <f>'Tav7'!AB14/'Tav7'!AB$35*100</f>
        <v>3.2055379853307318</v>
      </c>
      <c r="AC14" s="334">
        <f>'Tav7'!AC14/'Tav7'!AC$35*100</f>
        <v>3.7913064992500272</v>
      </c>
      <c r="AD14" s="334">
        <f>'Tav7'!AD14/'Tav7'!AD$35*100</f>
        <v>1.8597637597386281</v>
      </c>
      <c r="AE14" s="334">
        <f>'Tav7'!AE14/'Tav7'!AE$35*100</f>
        <v>3.5722003103793747</v>
      </c>
      <c r="AF14" s="334" t="e">
        <f>'Tav7'!AF14/'Tav7'!AF$35*100</f>
        <v>#DIV/0!</v>
      </c>
      <c r="AG14" s="334">
        <f>'Tav7'!AG14/'Tav7'!AG$35*100</f>
        <v>2.6548841288452922</v>
      </c>
      <c r="AH14" s="334">
        <f>'Tav7'!AH14/'Tav7'!AH$35*100</f>
        <v>3.7368242320932743</v>
      </c>
      <c r="AI14" s="334">
        <f>'Tav7'!AI14/'Tav7'!AI$35*100</f>
        <v>2.104169372645798</v>
      </c>
      <c r="AJ14" s="334">
        <f>'Tav7'!AJ14/'Tav7'!AJ$35*100</f>
        <v>3.431550602718894</v>
      </c>
      <c r="AK14" s="334" t="e">
        <f>'Tav7'!AK14/'Tav7'!AK$35*100</f>
        <v>#DIV/0!</v>
      </c>
      <c r="AL14" s="334">
        <f>'Tav7'!AL14/'Tav7'!AL$35*100</f>
        <v>2.6043756568262157</v>
      </c>
      <c r="AM14" s="334">
        <f>'Tav7'!AM14/'Tav7'!AM$35*100</f>
        <v>4.1783364649754109</v>
      </c>
      <c r="AN14" s="334">
        <f>'Tav7'!AN14/'Tav7'!AN$35*100</f>
        <v>1.1695906432748537</v>
      </c>
      <c r="AO14" s="334">
        <f>'Tav7'!AO14/'Tav7'!AO$35*100</f>
        <v>3.8141571586090244</v>
      </c>
      <c r="AP14" s="334"/>
      <c r="AQ14" s="334">
        <f>'Tav7'!AQ14/'Tav7'!AQ$35*100</f>
        <v>2.7963786850351258</v>
      </c>
      <c r="AR14" s="334">
        <f>'Tav7'!AR14/'Tav7'!AR$35*100</f>
        <v>3.4456866344068082</v>
      </c>
      <c r="AS14" s="334">
        <f>'Tav7'!AS14/'Tav7'!AS$35*100</f>
        <v>2.0276909334524342</v>
      </c>
      <c r="AT14" s="334">
        <f>'Tav7'!AT14/'Tav7'!AT$35*100</f>
        <v>3.131194027691373</v>
      </c>
      <c r="AU14" s="334" t="e">
        <f>'Tav7'!AU14/'Tav7'!AU$35*100</f>
        <v>#DIV/0!</v>
      </c>
      <c r="AV14" s="334">
        <f>'Tav7'!AV14/'Tav7'!AV$35*100</f>
        <v>2.6464386129334585</v>
      </c>
      <c r="AW14" s="334">
        <f>'Tav7'!AW14/'Tav7'!AW$35*100</f>
        <v>3.1255613436321177</v>
      </c>
      <c r="AX14" s="334">
        <f>'Tav7'!AX14/'Tav7'!AX$35*100</f>
        <v>2.8618235806071777</v>
      </c>
      <c r="AY14" s="334">
        <f>'Tav7'!AY14/'Tav7'!AY$35*100</f>
        <v>2.9451179849687699</v>
      </c>
      <c r="AZ14" s="334"/>
      <c r="BA14" s="286">
        <f t="shared" si="1"/>
        <v>-0.14994007210166727</v>
      </c>
      <c r="BB14" s="286">
        <f t="shared" si="2"/>
        <v>-0.32012529077469054</v>
      </c>
      <c r="BC14" s="286">
        <f t="shared" si="3"/>
        <v>0.83413264715474345</v>
      </c>
      <c r="BD14" s="286">
        <f t="shared" si="4"/>
        <v>-0.18607604272260314</v>
      </c>
    </row>
    <row r="15" spans="1:57" x14ac:dyDescent="0.25">
      <c r="A15" s="456" t="s">
        <v>50</v>
      </c>
      <c r="C15" s="334">
        <f>'Tav7'!C15/'Tav7'!C$35*100</f>
        <v>0.71610250502772199</v>
      </c>
      <c r="D15" s="334">
        <f>'Tav7'!D15/'Tav7'!D$35*100</f>
        <v>0.81337097710443318</v>
      </c>
      <c r="E15" s="334">
        <f>'Tav7'!E15/'Tav7'!E$35*100</f>
        <v>0.49348983745504221</v>
      </c>
      <c r="F15" s="334">
        <f>'Tav7'!F15/'Tav7'!F$35*100</f>
        <v>0.76044607471684444</v>
      </c>
      <c r="G15" s="334" t="e">
        <f>'Tav7'!G15/'Tav7'!G$35*100</f>
        <v>#DIV/0!</v>
      </c>
      <c r="H15" s="334">
        <f>'Tav7'!H15/'Tav7'!H$35*100</f>
        <v>0.72392589827711529</v>
      </c>
      <c r="I15" s="334">
        <f>'Tav7'!I15/'Tav7'!I$35*100</f>
        <v>0.81651260601093778</v>
      </c>
      <c r="J15" s="334">
        <f>'Tav7'!J15/'Tav7'!J$35*100</f>
        <v>0.5140999470779466</v>
      </c>
      <c r="K15" s="334">
        <f>'Tav7'!K15/'Tav7'!K$35*100</f>
        <v>0.76849245985912051</v>
      </c>
      <c r="L15" s="334" t="e">
        <f>'Tav7'!L15/'Tav7'!L$35*100</f>
        <v>#DIV/0!</v>
      </c>
      <c r="M15" s="334">
        <f>'Tav7'!M15/'Tav7'!M$35*100</f>
        <v>0.74761858086132071</v>
      </c>
      <c r="N15" s="334">
        <f>'Tav7'!N15/'Tav7'!N$35*100</f>
        <v>0.80641503053696406</v>
      </c>
      <c r="O15" s="334">
        <f>'Tav7'!O15/'Tav7'!O$35*100</f>
        <v>0.40298358029635567</v>
      </c>
      <c r="P15" s="334">
        <f>'Tav7'!P15/'Tav7'!P$35*100</f>
        <v>0.76729687316515971</v>
      </c>
      <c r="Q15" s="334" t="e">
        <f>'Tav7'!Q15/'Tav7'!Q$35*100</f>
        <v>#DIV/0!</v>
      </c>
      <c r="R15" s="334">
        <f>'Tav7'!R15/'Tav7'!R$35*100</f>
        <v>0.68207699599935612</v>
      </c>
      <c r="S15" s="334">
        <f>'Tav7'!S15/'Tav7'!S$35*100</f>
        <v>0.76996914990272725</v>
      </c>
      <c r="T15" s="334">
        <f>'Tav7'!T15/'Tav7'!T$35*100</f>
        <v>0.40876862972073508</v>
      </c>
      <c r="U15" s="334">
        <f>'Tav7'!U15/'Tav7'!U$35*100</f>
        <v>0.7277010152258232</v>
      </c>
      <c r="V15" s="334" t="e">
        <f>'Tav7'!V15/'Tav7'!V$35*100</f>
        <v>#DIV/0!</v>
      </c>
      <c r="W15" s="334">
        <f>'Tav7'!W15/'Tav7'!W$35*100</f>
        <v>0.6310052059676462</v>
      </c>
      <c r="X15" s="334">
        <f>'Tav7'!X15/'Tav7'!X$35*100</f>
        <v>0.77548193076416227</v>
      </c>
      <c r="Y15" s="334">
        <f>'Tav7'!Y15/'Tav7'!Y$35*100</f>
        <v>0.56286881525192922</v>
      </c>
      <c r="Z15" s="334">
        <f>'Tav7'!Z15/'Tav7'!Z$35*100</f>
        <v>0.72673943671446883</v>
      </c>
      <c r="AA15" s="334" t="e">
        <f>'Tav7'!AA15/'Tav7'!AA$35*100</f>
        <v>#DIV/0!</v>
      </c>
      <c r="AB15" s="334">
        <f>'Tav7'!AB15/'Tav7'!AB$35*100</f>
        <v>0.6796312495794361</v>
      </c>
      <c r="AC15" s="334">
        <f>'Tav7'!AC15/'Tav7'!AC$35*100</f>
        <v>0.85419598261918384</v>
      </c>
      <c r="AD15" s="334">
        <f>'Tav7'!AD15/'Tav7'!AD$35*100</f>
        <v>0.60316662478009553</v>
      </c>
      <c r="AE15" s="334">
        <f>'Tav7'!AE15/'Tav7'!AE$35*100</f>
        <v>0.80017636183861585</v>
      </c>
      <c r="AF15" s="334" t="e">
        <f>'Tav7'!AF15/'Tav7'!AF$35*100</f>
        <v>#DIV/0!</v>
      </c>
      <c r="AG15" s="334">
        <f>'Tav7'!AG15/'Tav7'!AG$35*100</f>
        <v>0.54908914119026508</v>
      </c>
      <c r="AH15" s="334">
        <f>'Tav7'!AH15/'Tav7'!AH$35*100</f>
        <v>0.73644469007397739</v>
      </c>
      <c r="AI15" s="334">
        <f>'Tav7'!AI15/'Tav7'!AI$35*100</f>
        <v>0.31172879594752567</v>
      </c>
      <c r="AJ15" s="334">
        <f>'Tav7'!AJ15/'Tav7'!AJ$35*100</f>
        <v>0.6809343232549242</v>
      </c>
      <c r="AK15" s="334" t="e">
        <f>'Tav7'!AK15/'Tav7'!AK$35*100</f>
        <v>#DIV/0!</v>
      </c>
      <c r="AL15" s="334">
        <f>'Tav7'!AL15/'Tav7'!AL$35*100</f>
        <v>0.59998089232826979</v>
      </c>
      <c r="AM15" s="334">
        <f>'Tav7'!AM15/'Tav7'!AM$35*100</f>
        <v>0.94607666867564455</v>
      </c>
      <c r="AN15" s="334">
        <f>'Tav7'!AN15/'Tav7'!AN$35*100</f>
        <v>0.21545090797168356</v>
      </c>
      <c r="AO15" s="334">
        <f>'Tav7'!AO15/'Tav7'!AO$35*100</f>
        <v>0.86511138951353794</v>
      </c>
      <c r="AP15" s="334"/>
      <c r="AQ15" s="334">
        <f>'Tav7'!AQ15/'Tav7'!AQ$35*100</f>
        <v>0.89436613284854249</v>
      </c>
      <c r="AR15" s="334">
        <f>'Tav7'!AR15/'Tav7'!AR$35*100</f>
        <v>0.8740967025632469</v>
      </c>
      <c r="AS15" s="334">
        <f>'Tav7'!AS15/'Tav7'!AS$35*100</f>
        <v>0.76820008932559181</v>
      </c>
      <c r="AT15" s="334">
        <f>'Tav7'!AT15/'Tav7'!AT$35*100</f>
        <v>0.87783388069850554</v>
      </c>
      <c r="AU15" s="334" t="e">
        <f>'Tav7'!AU15/'Tav7'!AU$35*100</f>
        <v>#DIV/0!</v>
      </c>
      <c r="AV15" s="334">
        <f>'Tav7'!AV15/'Tav7'!AV$35*100</f>
        <v>0.64550140581068416</v>
      </c>
      <c r="AW15" s="334">
        <f>'Tav7'!AW15/'Tav7'!AW$35*100</f>
        <v>0.7158586644844952</v>
      </c>
      <c r="AX15" s="334">
        <f>'Tav7'!AX15/'Tav7'!AX$35*100</f>
        <v>0.6092254134029591</v>
      </c>
      <c r="AY15" s="334">
        <f>'Tav7'!AY15/'Tav7'!AY$35*100</f>
        <v>0.68416391721068015</v>
      </c>
      <c r="AZ15" s="334"/>
      <c r="BA15" s="286">
        <f t="shared" si="1"/>
        <v>-0.24886472703785834</v>
      </c>
      <c r="BB15" s="286">
        <f t="shared" si="2"/>
        <v>-0.1582380380787517</v>
      </c>
      <c r="BC15" s="286">
        <f t="shared" si="3"/>
        <v>-0.1589746759226327</v>
      </c>
      <c r="BD15" s="286">
        <f t="shared" si="4"/>
        <v>-0.19366996348782539</v>
      </c>
    </row>
    <row r="16" spans="1:57" x14ac:dyDescent="0.25">
      <c r="A16" s="456" t="s">
        <v>8</v>
      </c>
      <c r="C16" s="334">
        <f>'Tav7'!C16/'Tav7'!C$35*100</f>
        <v>4.930676727757624</v>
      </c>
      <c r="D16" s="334">
        <f>'Tav7'!D16/'Tav7'!D$35*100</f>
        <v>4.9488659555025762</v>
      </c>
      <c r="E16" s="334">
        <f>'Tav7'!E16/'Tav7'!E$35*100</f>
        <v>2.7058298714695961</v>
      </c>
      <c r="F16" s="334">
        <f>'Tav7'!F16/'Tav7'!F$35*100</f>
        <v>4.8076923076923084</v>
      </c>
      <c r="G16" s="334" t="e">
        <f>'Tav7'!G16/'Tav7'!G$35*100</f>
        <v>#DIV/0!</v>
      </c>
      <c r="H16" s="334">
        <f>'Tav7'!H16/'Tav7'!H$35*100</f>
        <v>5.2013961194166676</v>
      </c>
      <c r="I16" s="334">
        <f>'Tav7'!I16/'Tav7'!I$35*100</f>
        <v>4.883465575381515</v>
      </c>
      <c r="J16" s="334">
        <f>'Tav7'!J16/'Tav7'!J$35*100</f>
        <v>1.9845770015876614</v>
      </c>
      <c r="K16" s="334">
        <f>'Tav7'!K16/'Tav7'!K$35*100</f>
        <v>4.8224365961184947</v>
      </c>
      <c r="L16" s="334" t="e">
        <f>'Tav7'!L16/'Tav7'!L$35*100</f>
        <v>#DIV/0!</v>
      </c>
      <c r="M16" s="334">
        <f>'Tav7'!M16/'Tav7'!M$35*100</f>
        <v>4.4727907826381399</v>
      </c>
      <c r="N16" s="334">
        <f>'Tav7'!N16/'Tav7'!N$35*100</f>
        <v>4.9554007744553452</v>
      </c>
      <c r="O16" s="334">
        <f>'Tav7'!O16/'Tav7'!O$35*100</f>
        <v>1.8872647176611932</v>
      </c>
      <c r="P16" s="334">
        <f>'Tav7'!P16/'Tav7'!P$35*100</f>
        <v>4.6472836356260609</v>
      </c>
      <c r="Q16" s="334" t="e">
        <f>'Tav7'!Q16/'Tav7'!Q$35*100</f>
        <v>#DIV/0!</v>
      </c>
      <c r="R16" s="334">
        <f>'Tav7'!R16/'Tav7'!R$35*100</f>
        <v>4.8937832020653094</v>
      </c>
      <c r="S16" s="334">
        <f>'Tav7'!S16/'Tav7'!S$35*100</f>
        <v>5.2545261353195114</v>
      </c>
      <c r="T16" s="334">
        <f>'Tav7'!T16/'Tav7'!T$35*100</f>
        <v>1.9317030820431198</v>
      </c>
      <c r="U16" s="334">
        <f>'Tav7'!U16/'Tav7'!U$35*100</f>
        <v>4.9940768522016503</v>
      </c>
      <c r="V16" s="334" t="e">
        <f>'Tav7'!V16/'Tav7'!V$35*100</f>
        <v>#DIV/0!</v>
      </c>
      <c r="W16" s="334">
        <f>'Tav7'!W16/'Tav7'!W$35*100</f>
        <v>4.3800006987876037</v>
      </c>
      <c r="X16" s="334">
        <f>'Tav7'!X16/'Tav7'!X$35*100</f>
        <v>5.2371780792602225</v>
      </c>
      <c r="Y16" s="334">
        <f>'Tav7'!Y16/'Tav7'!Y$35*100</f>
        <v>1.6976849750340444</v>
      </c>
      <c r="Z16" s="334">
        <f>'Tav7'!Z16/'Tav7'!Z$35*100</f>
        <v>4.8515287284078044</v>
      </c>
      <c r="AA16" s="334" t="e">
        <f>'Tav7'!AA16/'Tav7'!AA$35*100</f>
        <v>#DIV/0!</v>
      </c>
      <c r="AB16" s="334">
        <f>'Tav7'!AB16/'Tav7'!AB$35*100</f>
        <v>3.734607361550367</v>
      </c>
      <c r="AC16" s="334">
        <f>'Tav7'!AC16/'Tav7'!AC$35*100</f>
        <v>5.0667243965423925</v>
      </c>
      <c r="AD16" s="334">
        <f>'Tav7'!AD16/'Tav7'!AD$35*100</f>
        <v>1.7906509173159084</v>
      </c>
      <c r="AE16" s="334">
        <f>'Tav7'!AE16/'Tav7'!AE$35*100</f>
        <v>4.6072347642360896</v>
      </c>
      <c r="AF16" s="334" t="e">
        <f>'Tav7'!AF16/'Tav7'!AF$35*100</f>
        <v>#DIV/0!</v>
      </c>
      <c r="AG16" s="334">
        <f>'Tav7'!AG16/'Tav7'!AG$35*100</f>
        <v>3.6615475543607787</v>
      </c>
      <c r="AH16" s="334">
        <f>'Tav7'!AH16/'Tav7'!AH$35*100</f>
        <v>4.7452740359965642</v>
      </c>
      <c r="AI16" s="334">
        <f>'Tav7'!AI16/'Tav7'!AI$35*100</f>
        <v>2.000259773996623</v>
      </c>
      <c r="AJ16" s="334">
        <f>'Tav7'!AJ16/'Tav7'!AJ$35*100</f>
        <v>4.4188085102261221</v>
      </c>
      <c r="AK16" s="334" t="e">
        <f>'Tav7'!AK16/'Tav7'!AK$35*100</f>
        <v>#DIV/0!</v>
      </c>
      <c r="AL16" s="334">
        <f>'Tav7'!AL16/'Tav7'!AL$35*100</f>
        <v>3.6572083691602177</v>
      </c>
      <c r="AM16" s="334">
        <f>'Tav7'!AM16/'Tav7'!AM$35*100</f>
        <v>5.6486044356206984</v>
      </c>
      <c r="AN16" s="334">
        <f>'Tav7'!AN16/'Tav7'!AN$35*100</f>
        <v>1.046475838719606</v>
      </c>
      <c r="AO16" s="334">
        <f>'Tav7'!AO16/'Tav7'!AO$35*100</f>
        <v>5.1776264568373049</v>
      </c>
      <c r="AP16" s="334"/>
      <c r="AQ16" s="334">
        <f>'Tav7'!AQ16/'Tav7'!AQ$35*100</f>
        <v>4.2388752363812428</v>
      </c>
      <c r="AR16" s="334">
        <f>'Tav7'!AR16/'Tav7'!AR$35*100</f>
        <v>4.9930046592819828</v>
      </c>
      <c r="AS16" s="334">
        <f>'Tav7'!AS16/'Tav7'!AS$35*100</f>
        <v>3.2693166592228673</v>
      </c>
      <c r="AT16" s="334">
        <f>'Tav7'!AT16/'Tav7'!AT$35*100</f>
        <v>4.6246328795266134</v>
      </c>
      <c r="AU16" s="334" t="e">
        <f>'Tav7'!AU16/'Tav7'!AU$35*100</f>
        <v>#DIV/0!</v>
      </c>
      <c r="AV16" s="334">
        <f>'Tav7'!AV16/'Tav7'!AV$35*100</f>
        <v>3.8120899718837862</v>
      </c>
      <c r="AW16" s="334">
        <f>'Tav7'!AW16/'Tav7'!AW$35*100</f>
        <v>4.4182317758750305</v>
      </c>
      <c r="AX16" s="334">
        <f>'Tav7'!AX16/'Tav7'!AX$35*100</f>
        <v>3.0922029386166998</v>
      </c>
      <c r="AY16" s="334">
        <f>'Tav7'!AY16/'Tav7'!AY$35*100</f>
        <v>4.1139959718184027</v>
      </c>
      <c r="AZ16" s="334"/>
      <c r="BA16" s="286">
        <f t="shared" si="1"/>
        <v>-0.42678526449745657</v>
      </c>
      <c r="BB16" s="286">
        <f t="shared" si="2"/>
        <v>-0.57477288340695232</v>
      </c>
      <c r="BC16" s="286">
        <f t="shared" si="3"/>
        <v>-0.17711372060616748</v>
      </c>
      <c r="BD16" s="286">
        <f t="shared" si="4"/>
        <v>-0.51063690770821069</v>
      </c>
    </row>
    <row r="17" spans="1:58" x14ac:dyDescent="0.25">
      <c r="A17" s="456" t="s">
        <v>9</v>
      </c>
      <c r="C17" s="334">
        <f>'Tav7'!C17/'Tav7'!C$35*100</f>
        <v>6.2184027937436017</v>
      </c>
      <c r="D17" s="334">
        <f>'Tav7'!D17/'Tav7'!D$35*100</f>
        <v>4.7172409507359037</v>
      </c>
      <c r="E17" s="334">
        <f>'Tav7'!E17/'Tav7'!E$35*100</f>
        <v>3.0585217609501769</v>
      </c>
      <c r="F17" s="334">
        <f>'Tav7'!F17/'Tav7'!F$35*100</f>
        <v>5.1374536456482236</v>
      </c>
      <c r="G17" s="334" t="e">
        <f>'Tav7'!G17/'Tav7'!G$35*100</f>
        <v>#DIV/0!</v>
      </c>
      <c r="H17" s="334">
        <f>'Tav7'!H17/'Tav7'!H$35*100</f>
        <v>5.6889246868226495</v>
      </c>
      <c r="I17" s="334">
        <f>'Tav7'!I17/'Tav7'!I$35*100</f>
        <v>4.8753057709330028</v>
      </c>
      <c r="J17" s="334">
        <f>'Tav7'!J17/'Tav7'!J$35*100</f>
        <v>3.3321992893324262</v>
      </c>
      <c r="K17" s="334">
        <f>'Tav7'!K17/'Tav7'!K$35*100</f>
        <v>5.0562595912435677</v>
      </c>
      <c r="L17" s="334" t="e">
        <f>'Tav7'!L17/'Tav7'!L$35*100</f>
        <v>#DIV/0!</v>
      </c>
      <c r="M17" s="334">
        <f>'Tav7'!M17/'Tav7'!M$35*100</f>
        <v>5.3139730714737619</v>
      </c>
      <c r="N17" s="334">
        <f>'Tav7'!N17/'Tav7'!N$35*100</f>
        <v>5.1675718474347718</v>
      </c>
      <c r="O17" s="334">
        <f>'Tav7'!O17/'Tav7'!O$35*100</f>
        <v>3.116239487384862</v>
      </c>
      <c r="P17" s="334">
        <f>'Tav7'!P17/'Tav7'!P$35*100</f>
        <v>5.1020571562776897</v>
      </c>
      <c r="Q17" s="334" t="e">
        <f>'Tav7'!Q17/'Tav7'!Q$35*100</f>
        <v>#DIV/0!</v>
      </c>
      <c r="R17" s="334">
        <f>'Tav7'!R17/'Tav7'!R$35*100</f>
        <v>5.3963976318095908</v>
      </c>
      <c r="S17" s="334">
        <f>'Tav7'!S17/'Tav7'!S$35*100</f>
        <v>5.1775292203292391</v>
      </c>
      <c r="T17" s="334">
        <f>'Tav7'!T17/'Tav7'!T$35*100</f>
        <v>3.2520619302561138</v>
      </c>
      <c r="U17" s="334">
        <f>'Tav7'!U17/'Tav7'!U$35*100</f>
        <v>5.149292384695201</v>
      </c>
      <c r="V17" s="334" t="e">
        <f>'Tav7'!V17/'Tav7'!V$35*100</f>
        <v>#DIV/0!</v>
      </c>
      <c r="W17" s="334">
        <f>'Tav7'!W17/'Tav7'!W$35*100</f>
        <v>5.2870270081408757</v>
      </c>
      <c r="X17" s="334">
        <f>'Tav7'!X17/'Tav7'!X$35*100</f>
        <v>4.9009669589507059</v>
      </c>
      <c r="Y17" s="334">
        <f>'Tav7'!Y17/'Tav7'!Y$35*100</f>
        <v>3.4362233318202451</v>
      </c>
      <c r="Z17" s="334">
        <f>'Tav7'!Z17/'Tav7'!Z$35*100</f>
        <v>4.9451341517561112</v>
      </c>
      <c r="AA17" s="334" t="e">
        <f>'Tav7'!AA17/'Tav7'!AA$35*100</f>
        <v>#DIV/0!</v>
      </c>
      <c r="AB17" s="334">
        <f>'Tav7'!AB17/'Tav7'!AB$35*100</f>
        <v>4.7010631855191445</v>
      </c>
      <c r="AC17" s="334">
        <f>'Tav7'!AC17/'Tav7'!AC$35*100</f>
        <v>4.8567319735885812</v>
      </c>
      <c r="AD17" s="334">
        <f>'Tav7'!AD17/'Tav7'!AD$35*100</f>
        <v>3.0095501382256846</v>
      </c>
      <c r="AE17" s="334">
        <f>'Tav7'!AE17/'Tav7'!AE$35*100</f>
        <v>4.7521657801282986</v>
      </c>
      <c r="AF17" s="334" t="e">
        <f>'Tav7'!AF17/'Tav7'!AF$35*100</f>
        <v>#DIV/0!</v>
      </c>
      <c r="AG17" s="334">
        <f>'Tav7'!AG17/'Tav7'!AG$35*100</f>
        <v>4.5709764444571546</v>
      </c>
      <c r="AH17" s="334">
        <f>'Tav7'!AH17/'Tav7'!AH$35*100</f>
        <v>5.1740899314826772</v>
      </c>
      <c r="AI17" s="334">
        <f>'Tav7'!AI17/'Tav7'!AI$35*100</f>
        <v>2.9744122613326405</v>
      </c>
      <c r="AJ17" s="334">
        <f>'Tav7'!AJ17/'Tav7'!AJ$35*100</f>
        <v>4.9798770831214494</v>
      </c>
      <c r="AK17" s="334" t="e">
        <f>'Tav7'!AK17/'Tav7'!AK$35*100</f>
        <v>#DIV/0!</v>
      </c>
      <c r="AL17" s="334">
        <f>'Tav7'!AL17/'Tav7'!AL$35*100</f>
        <v>5.2278589853826309</v>
      </c>
      <c r="AM17" s="334">
        <f>'Tav7'!AM17/'Tav7'!AM$35*100</f>
        <v>5.5655441713472475</v>
      </c>
      <c r="AN17" s="334">
        <f>'Tav7'!AN17/'Tav7'!AN$35*100</f>
        <v>3.2317636195752537</v>
      </c>
      <c r="AO17" s="334">
        <f>'Tav7'!AO17/'Tav7'!AO$35*100</f>
        <v>5.4657334476803241</v>
      </c>
      <c r="AP17" s="334"/>
      <c r="AQ17" s="334">
        <f>'Tav7'!AQ17/'Tav7'!AQ$35*100</f>
        <v>4.9541854325205774</v>
      </c>
      <c r="AR17" s="334">
        <f>'Tav7'!AR17/'Tav7'!AR$35*100</f>
        <v>4.8396205829878447</v>
      </c>
      <c r="AS17" s="334">
        <f>'Tav7'!AS17/'Tav7'!AS$35*100</f>
        <v>3.7159446181330948</v>
      </c>
      <c r="AT17" s="334">
        <f>'Tav7'!AT17/'Tav7'!AT$35*100</f>
        <v>4.8394797378434298</v>
      </c>
      <c r="AU17" s="334" t="e">
        <f>'Tav7'!AU17/'Tav7'!AU$35*100</f>
        <v>#DIV/0!</v>
      </c>
      <c r="AV17" s="334">
        <f>'Tav7'!AV17/'Tav7'!AV$35*100</f>
        <v>4.7188378631677601</v>
      </c>
      <c r="AW17" s="334">
        <f>'Tav7'!AW17/'Tav7'!AW$35*100</f>
        <v>4.6251388805726874</v>
      </c>
      <c r="AX17" s="334">
        <f>'Tav7'!AX17/'Tav7'!AX$35*100</f>
        <v>3.4812880765883376</v>
      </c>
      <c r="AY17" s="334">
        <f>'Tav7'!AY17/'Tav7'!AY$35*100</f>
        <v>4.5689297105822053</v>
      </c>
      <c r="AZ17" s="334"/>
      <c r="BA17" s="286">
        <f t="shared" si="1"/>
        <v>-0.23534756935281731</v>
      </c>
      <c r="BB17" s="286">
        <f t="shared" si="2"/>
        <v>-0.21448170241515729</v>
      </c>
      <c r="BC17" s="286">
        <f t="shared" si="3"/>
        <v>-0.23465654154475724</v>
      </c>
      <c r="BD17" s="286">
        <f t="shared" si="4"/>
        <v>-0.27055002726122446</v>
      </c>
    </row>
    <row r="18" spans="1:58" x14ac:dyDescent="0.25">
      <c r="A18" s="456" t="s">
        <v>10</v>
      </c>
      <c r="C18" s="334">
        <f>'Tav7'!C18/'Tav7'!C$35*100</f>
        <v>2.490991241720292</v>
      </c>
      <c r="D18" s="334">
        <f>'Tav7'!D18/'Tav7'!D$35*100</f>
        <v>1.3600907292091842</v>
      </c>
      <c r="E18" s="334">
        <f>'Tav7'!E18/'Tav7'!E$35*100</f>
        <v>1.8289792845791395</v>
      </c>
      <c r="F18" s="334">
        <f>'Tav7'!F18/'Tav7'!F$35*100</f>
        <v>1.7799903435419084</v>
      </c>
      <c r="G18" s="334" t="e">
        <f>'Tav7'!G18/'Tav7'!G$35*100</f>
        <v>#DIV/0!</v>
      </c>
      <c r="H18" s="334">
        <f>'Tav7'!H18/'Tav7'!H$35*100</f>
        <v>2.1943696835157063</v>
      </c>
      <c r="I18" s="334">
        <f>'Tav7'!I18/'Tav7'!I$35*100</f>
        <v>1.4877452154277069</v>
      </c>
      <c r="J18" s="334">
        <f>'Tav7'!J18/'Tav7'!J$35*100</f>
        <v>1.7766689347546685</v>
      </c>
      <c r="K18" s="334">
        <f>'Tav7'!K18/'Tav7'!K$35*100</f>
        <v>1.738380699842202</v>
      </c>
      <c r="L18" s="334" t="e">
        <f>'Tav7'!L18/'Tav7'!L$35*100</f>
        <v>#DIV/0!</v>
      </c>
      <c r="M18" s="334">
        <f>'Tav7'!M18/'Tav7'!M$35*100</f>
        <v>2.0276592142430694</v>
      </c>
      <c r="N18" s="334">
        <f>'Tav7'!N18/'Tav7'!N$35*100</f>
        <v>1.3237495515334463</v>
      </c>
      <c r="O18" s="334">
        <f>'Tav7'!O18/'Tav7'!O$35*100</f>
        <v>1.3341009211053265</v>
      </c>
      <c r="P18" s="334">
        <f>'Tav7'!P18/'Tav7'!P$35*100</f>
        <v>1.5351275180681734</v>
      </c>
      <c r="Q18" s="334" t="e">
        <f>'Tav7'!Q18/'Tav7'!Q$35*100</f>
        <v>#DIV/0!</v>
      </c>
      <c r="R18" s="334">
        <f>'Tav7'!R18/'Tav7'!R$35*100</f>
        <v>2.1374528240014787</v>
      </c>
      <c r="S18" s="334">
        <f>'Tav7'!S18/'Tav7'!S$35*100</f>
        <v>1.2334905781441692</v>
      </c>
      <c r="T18" s="334">
        <f>'Tav7'!T18/'Tav7'!T$35*100</f>
        <v>1.0779916075821157</v>
      </c>
      <c r="U18" s="334">
        <f>'Tav7'!U18/'Tav7'!U$35*100</f>
        <v>1.4853169183220996</v>
      </c>
      <c r="V18" s="334" t="e">
        <f>'Tav7'!V18/'Tav7'!V$35*100</f>
        <v>#DIV/0!</v>
      </c>
      <c r="W18" s="334">
        <f>'Tav7'!W18/'Tav7'!W$35*100</f>
        <v>1.9342440865099053</v>
      </c>
      <c r="X18" s="334">
        <f>'Tav7'!X18/'Tav7'!X$35*100</f>
        <v>1.1713888278790541</v>
      </c>
      <c r="Y18" s="334">
        <f>'Tav7'!Y18/'Tav7'!Y$35*100</f>
        <v>1.5615070358601906</v>
      </c>
      <c r="Z18" s="334">
        <f>'Tav7'!Z18/'Tav7'!Z$35*100</f>
        <v>1.3977384775952439</v>
      </c>
      <c r="AA18" s="334" t="e">
        <f>'Tav7'!AA18/'Tav7'!AA$35*100</f>
        <v>#DIV/0!</v>
      </c>
      <c r="AB18" s="334">
        <f>'Tav7'!AB18/'Tav7'!AB$35*100</f>
        <v>1.4366462552991051</v>
      </c>
      <c r="AC18" s="334">
        <f>'Tav7'!AC18/'Tav7'!AC$35*100</f>
        <v>1.2113995886746354</v>
      </c>
      <c r="AD18" s="334">
        <f>'Tav7'!AD18/'Tav7'!AD$35*100</f>
        <v>0.72882633827594867</v>
      </c>
      <c r="AE18" s="334">
        <f>'Tav7'!AE18/'Tav7'!AE$35*100</f>
        <v>1.2530857865017713</v>
      </c>
      <c r="AF18" s="334" t="e">
        <f>'Tav7'!AF18/'Tav7'!AF$35*100</f>
        <v>#DIV/0!</v>
      </c>
      <c r="AG18" s="334">
        <f>'Tav7'!AG18/'Tav7'!AG$35*100</f>
        <v>1.0714864491282257</v>
      </c>
      <c r="AH18" s="334">
        <f>'Tav7'!AH18/'Tav7'!AH$35*100</f>
        <v>1.197554950359899</v>
      </c>
      <c r="AI18" s="334">
        <f>'Tav7'!AI18/'Tav7'!AI$35*100</f>
        <v>0.57150279257046377</v>
      </c>
      <c r="AJ18" s="334">
        <f>'Tav7'!AJ18/'Tav7'!AJ$35*100</f>
        <v>1.1538591928555169</v>
      </c>
      <c r="AK18" s="334" t="e">
        <f>'Tav7'!AK18/'Tav7'!AK$35*100</f>
        <v>#DIV/0!</v>
      </c>
      <c r="AL18" s="334">
        <f>'Tav7'!AL18/'Tav7'!AL$35*100</f>
        <v>1.3642877615362567</v>
      </c>
      <c r="AM18" s="334">
        <f>'Tav7'!AM18/'Tav7'!AM$35*100</f>
        <v>1.1476497490465796</v>
      </c>
      <c r="AN18" s="334">
        <f>'Tav7'!AN18/'Tav7'!AN$35*100</f>
        <v>0.46168051708217916</v>
      </c>
      <c r="AO18" s="334">
        <f>'Tav7'!AO18/'Tav7'!AO$35*100</f>
        <v>1.1836494342590433</v>
      </c>
      <c r="AP18" s="334"/>
      <c r="AQ18" s="334">
        <f>'Tav7'!AQ18/'Tav7'!AQ$35*100</f>
        <v>1.1428519225674429</v>
      </c>
      <c r="AR18" s="334">
        <f>'Tav7'!AR18/'Tav7'!AR$35*100</f>
        <v>1.091658216637359</v>
      </c>
      <c r="AS18" s="334">
        <f>'Tav7'!AS18/'Tav7'!AS$35*100</f>
        <v>1.1880303707012059</v>
      </c>
      <c r="AT18" s="334">
        <f>'Tav7'!AT18/'Tav7'!AT$35*100</f>
        <v>1.1158292220662915</v>
      </c>
      <c r="AU18" s="334" t="e">
        <f>'Tav7'!AU18/'Tav7'!AU$35*100</f>
        <v>#DIV/0!</v>
      </c>
      <c r="AV18" s="334">
        <f>'Tav7'!AV18/'Tav7'!AV$35*100</f>
        <v>0.99929709465791938</v>
      </c>
      <c r="AW18" s="334">
        <f>'Tav7'!AW18/'Tav7'!AW$35*100</f>
        <v>1.0052624925985802</v>
      </c>
      <c r="AX18" s="334">
        <f>'Tav7'!AX18/'Tav7'!AX$35*100</f>
        <v>1.3976347719244355</v>
      </c>
      <c r="AY18" s="334">
        <f>'Tav7'!AY18/'Tav7'!AY$35*100</f>
        <v>1.0332991120759241</v>
      </c>
      <c r="AZ18" s="334"/>
      <c r="BA18" s="286">
        <f t="shared" si="1"/>
        <v>-0.14355482790952356</v>
      </c>
      <c r="BB18" s="286">
        <f t="shared" si="2"/>
        <v>-8.639572403877871E-2</v>
      </c>
      <c r="BC18" s="286">
        <f t="shared" si="3"/>
        <v>0.20960440122322965</v>
      </c>
      <c r="BD18" s="286">
        <f t="shared" si="4"/>
        <v>-8.2530109990367473E-2</v>
      </c>
    </row>
    <row r="19" spans="1:58" x14ac:dyDescent="0.25">
      <c r="A19" s="456" t="s">
        <v>11</v>
      </c>
      <c r="C19" s="334">
        <f>'Tav7'!C19/'Tav7'!C$35*100</f>
        <v>4.4333497092270493</v>
      </c>
      <c r="D19" s="334">
        <f>'Tav7'!D19/'Tav7'!D$35*100</f>
        <v>2.0018614741236735</v>
      </c>
      <c r="E19" s="334">
        <f>'Tav7'!E19/'Tav7'!E$35*100</f>
        <v>1.8791646917779574</v>
      </c>
      <c r="F19" s="334">
        <f>'Tav7'!F19/'Tav7'!F$35*100</f>
        <v>2.83666838784091</v>
      </c>
      <c r="G19" s="334" t="e">
        <f>'Tav7'!G19/'Tav7'!G$35*100</f>
        <v>#DIV/0!</v>
      </c>
      <c r="H19" s="334">
        <f>'Tav7'!H19/'Tav7'!H$35*100</f>
        <v>3.7018119429765108</v>
      </c>
      <c r="I19" s="334">
        <f>'Tav7'!I19/'Tav7'!I$35*100</f>
        <v>2.1566717931525052</v>
      </c>
      <c r="J19" s="334">
        <f>'Tav7'!J19/'Tav7'!J$35*100</f>
        <v>1.6481439479851818</v>
      </c>
      <c r="K19" s="334">
        <f>'Tav7'!K19/'Tav7'!K$35*100</f>
        <v>2.6392933253078685</v>
      </c>
      <c r="L19" s="334" t="e">
        <f>'Tav7'!L19/'Tav7'!L$35*100</f>
        <v>#DIV/0!</v>
      </c>
      <c r="M19" s="334">
        <f>'Tav7'!M19/'Tav7'!M$35*100</f>
        <v>3.5852721812819119</v>
      </c>
      <c r="N19" s="334">
        <f>'Tav7'!N19/'Tav7'!N$35*100</f>
        <v>2.0751114465159817</v>
      </c>
      <c r="O19" s="334">
        <f>'Tav7'!O19/'Tav7'!O$35*100</f>
        <v>1.6169403283940726</v>
      </c>
      <c r="P19" s="334">
        <f>'Tav7'!P19/'Tav7'!P$35*100</f>
        <v>2.5029891217319822</v>
      </c>
      <c r="Q19" s="334" t="e">
        <f>'Tav7'!Q19/'Tav7'!Q$35*100</f>
        <v>#DIV/0!</v>
      </c>
      <c r="R19" s="334">
        <f>'Tav7'!R19/'Tav7'!R$35*100</f>
        <v>3.0556333955390733</v>
      </c>
      <c r="S19" s="334">
        <f>'Tav7'!S19/'Tav7'!S$35*100</f>
        <v>2.0468346568247497</v>
      </c>
      <c r="T19" s="334">
        <f>'Tav7'!T19/'Tav7'!T$35*100</f>
        <v>1.5627260888438723</v>
      </c>
      <c r="U19" s="334">
        <f>'Tav7'!U19/'Tav7'!U$35*100</f>
        <v>2.31319007235984</v>
      </c>
      <c r="V19" s="334" t="e">
        <f>'Tav7'!V19/'Tav7'!V$35*100</f>
        <v>#DIV/0!</v>
      </c>
      <c r="W19" s="334">
        <f>'Tav7'!W19/'Tav7'!W$35*100</f>
        <v>2.5498759652003775</v>
      </c>
      <c r="X19" s="334">
        <f>'Tav7'!X19/'Tav7'!X$35*100</f>
        <v>1.5458953521769248</v>
      </c>
      <c r="Y19" s="334">
        <f>'Tav7'!Y19/'Tav7'!Y$35*100</f>
        <v>1.0712664548343167</v>
      </c>
      <c r="Z19" s="334">
        <f>'Tav7'!Z19/'Tav7'!Z$35*100</f>
        <v>1.8019524515202712</v>
      </c>
      <c r="AA19" s="334" t="e">
        <f>'Tav7'!AA19/'Tav7'!AA$35*100</f>
        <v>#DIV/0!</v>
      </c>
      <c r="AB19" s="334">
        <f>'Tav7'!AB19/'Tav7'!AB$35*100</f>
        <v>2.1137541215261422</v>
      </c>
      <c r="AC19" s="334">
        <f>'Tav7'!AC19/'Tav7'!AC$35*100</f>
        <v>1.6338585721133774</v>
      </c>
      <c r="AD19" s="334">
        <f>'Tav7'!AD19/'Tav7'!AD$35*100</f>
        <v>0.77280723799949735</v>
      </c>
      <c r="AE19" s="334">
        <f>'Tav7'!AE19/'Tav7'!AE$35*100</f>
        <v>1.7284769801963991</v>
      </c>
      <c r="AF19" s="334" t="e">
        <f>'Tav7'!AF19/'Tav7'!AF$35*100</f>
        <v>#DIV/0!</v>
      </c>
      <c r="AG19" s="334">
        <f>'Tav7'!AG19/'Tav7'!AG$35*100</f>
        <v>1.555752566705751</v>
      </c>
      <c r="AH19" s="334">
        <f>'Tav7'!AH19/'Tav7'!AH$35*100</f>
        <v>1.5701054061432538</v>
      </c>
      <c r="AI19" s="334">
        <f>'Tav7'!AI19/'Tav7'!AI$35*100</f>
        <v>0.87024288868684241</v>
      </c>
      <c r="AJ19" s="334">
        <f>'Tav7'!AJ19/'Tav7'!AJ$35*100</f>
        <v>1.5534116940541745</v>
      </c>
      <c r="AK19" s="334" t="e">
        <f>'Tav7'!AK19/'Tav7'!AK$35*100</f>
        <v>#DIV/0!</v>
      </c>
      <c r="AL19" s="334">
        <f>'Tav7'!AL19/'Tav7'!AL$35*100</f>
        <v>1.4273430782459156</v>
      </c>
      <c r="AM19" s="334">
        <f>'Tav7'!AM19/'Tav7'!AM$35*100</f>
        <v>1.7123582531008323</v>
      </c>
      <c r="AN19" s="334">
        <f>'Tav7'!AN19/'Tav7'!AN$35*100</f>
        <v>1.0772545398584179</v>
      </c>
      <c r="AO19" s="334">
        <f>'Tav7'!AO19/'Tav7'!AO$35*100</f>
        <v>1.6452529531954581</v>
      </c>
      <c r="AP19" s="334"/>
      <c r="AQ19" s="334">
        <f>'Tav7'!AQ19/'Tav7'!AQ$35*100</f>
        <v>1.6891552396700253</v>
      </c>
      <c r="AR19" s="334">
        <f>'Tav7'!AR19/'Tav7'!AR$35*100</f>
        <v>1.5325572141857808</v>
      </c>
      <c r="AS19" s="334">
        <f>'Tav7'!AS19/'Tav7'!AS$35*100</f>
        <v>1.6346583296114336</v>
      </c>
      <c r="AT19" s="334">
        <f>'Tav7'!AT19/'Tav7'!AT$35*100</f>
        <v>1.5986921107076204</v>
      </c>
      <c r="AU19" s="334" t="e">
        <f>'Tav7'!AU19/'Tav7'!AU$35*100</f>
        <v>#DIV/0!</v>
      </c>
      <c r="AV19" s="334">
        <f>'Tav7'!AV19/'Tav7'!AV$35*100</f>
        <v>1.2640581068416119</v>
      </c>
      <c r="AW19" s="334">
        <f>'Tav7'!AW19/'Tav7'!AW$35*100</f>
        <v>1.3738365633461735</v>
      </c>
      <c r="AX19" s="334">
        <f>'Tav7'!AX19/'Tav7'!AX$35*100</f>
        <v>1.1723749552040137</v>
      </c>
      <c r="AY19" s="334">
        <f>'Tav7'!AY19/'Tav7'!AY$35*100</f>
        <v>1.3216981058142179</v>
      </c>
      <c r="AZ19" s="334"/>
      <c r="BA19" s="286">
        <f t="shared" si="1"/>
        <v>-0.42509713282841344</v>
      </c>
      <c r="BB19" s="286">
        <f t="shared" si="2"/>
        <v>-0.15872065083960729</v>
      </c>
      <c r="BC19" s="286">
        <f t="shared" si="3"/>
        <v>-0.46228337440741996</v>
      </c>
      <c r="BD19" s="286">
        <f t="shared" si="4"/>
        <v>-0.27699400489340253</v>
      </c>
    </row>
    <row r="20" spans="1:58" x14ac:dyDescent="0.25">
      <c r="A20" s="456" t="s">
        <v>12</v>
      </c>
      <c r="C20" s="334">
        <f>'Tav7'!C20/'Tav7'!C$35*100</f>
        <v>14.572770680212678</v>
      </c>
      <c r="D20" s="334">
        <f>'Tav7'!D20/'Tav7'!D$35*100</f>
        <v>15.48554391624214</v>
      </c>
      <c r="E20" s="334">
        <f>'Tav7'!E20/'Tav7'!E$35*100</f>
        <v>9.9492569771656392</v>
      </c>
      <c r="F20" s="334">
        <f>'Tav7'!F20/'Tav7'!F$35*100</f>
        <v>14.836494035125366</v>
      </c>
      <c r="G20" s="334" t="e">
        <f>'Tav7'!G20/'Tav7'!G$35*100</f>
        <v>#DIV/0!</v>
      </c>
      <c r="H20" s="334">
        <f>'Tav7'!H20/'Tav7'!H$35*100</f>
        <v>14.59344242971927</v>
      </c>
      <c r="I20" s="334">
        <f>'Tav7'!I20/'Tav7'!I$35*100</f>
        <v>14.482056412630667</v>
      </c>
      <c r="J20" s="334">
        <f>'Tav7'!J20/'Tav7'!J$35*100</f>
        <v>8.6187344068949869</v>
      </c>
      <c r="K20" s="334">
        <f>'Tav7'!K20/'Tav7'!K$35*100</f>
        <v>14.182514247910937</v>
      </c>
      <c r="L20" s="334" t="e">
        <f>'Tav7'!L20/'Tav7'!L$35*100</f>
        <v>#DIV/0!</v>
      </c>
      <c r="M20" s="334">
        <f>'Tav7'!M20/'Tav7'!M$35*100</f>
        <v>16.415529793357866</v>
      </c>
      <c r="N20" s="334">
        <f>'Tav7'!N20/'Tav7'!N$35*100</f>
        <v>14.744136944159214</v>
      </c>
      <c r="O20" s="334">
        <f>'Tav7'!O20/'Tav7'!O$35*100</f>
        <v>7.6191429715658785</v>
      </c>
      <c r="P20" s="334">
        <f>'Tav7'!P20/'Tav7'!P$35*100</f>
        <v>14.864875684562254</v>
      </c>
      <c r="Q20" s="334" t="e">
        <f>'Tav7'!Q20/'Tav7'!Q$35*100</f>
        <v>#DIV/0!</v>
      </c>
      <c r="R20" s="334">
        <f>'Tav7'!R20/'Tav7'!R$35*100</f>
        <v>17.497898320445017</v>
      </c>
      <c r="S20" s="334">
        <f>'Tav7'!S20/'Tav7'!S$35*100</f>
        <v>15.577502528065375</v>
      </c>
      <c r="T20" s="334">
        <f>'Tav7'!T20/'Tav7'!T$35*100</f>
        <v>8.1717551729127482</v>
      </c>
      <c r="U20" s="334">
        <f>'Tav7'!U20/'Tav7'!U$35*100</f>
        <v>15.778137516175409</v>
      </c>
      <c r="V20" s="334" t="e">
        <f>'Tav7'!V20/'Tav7'!V$35*100</f>
        <v>#DIV/0!</v>
      </c>
      <c r="W20" s="334">
        <f>'Tav7'!W20/'Tav7'!W$35*100</f>
        <v>18.828133188917228</v>
      </c>
      <c r="X20" s="334">
        <f>'Tav7'!X20/'Tav7'!X$35*100</f>
        <v>17.180557198128028</v>
      </c>
      <c r="Y20" s="334">
        <f>'Tav7'!Y20/'Tav7'!Y$35*100</f>
        <v>10.326827054017249</v>
      </c>
      <c r="Z20" s="334">
        <f>'Tav7'!Z20/'Tav7'!Z$35*100</f>
        <v>17.343528059523056</v>
      </c>
      <c r="AA20" s="334" t="e">
        <f>'Tav7'!AA20/'Tav7'!AA$35*100</f>
        <v>#DIV/0!</v>
      </c>
      <c r="AB20" s="334">
        <f>'Tav7'!AB20/'Tav7'!AB$35*100</f>
        <v>20.018841262364578</v>
      </c>
      <c r="AC20" s="334">
        <f>'Tav7'!AC20/'Tav7'!AC$35*100</f>
        <v>16.530331379795573</v>
      </c>
      <c r="AD20" s="334">
        <f>'Tav7'!AD20/'Tav7'!AD$35*100</f>
        <v>11.290525257602413</v>
      </c>
      <c r="AE20" s="334">
        <f>'Tav7'!AE20/'Tav7'!AE$35*100</f>
        <v>17.253557248842625</v>
      </c>
      <c r="AF20" s="334" t="e">
        <f>'Tav7'!AF20/'Tav7'!AF$35*100</f>
        <v>#DIV/0!</v>
      </c>
      <c r="AG20" s="334">
        <f>'Tav7'!AG20/'Tav7'!AG$35*100</f>
        <v>22.145642081581681</v>
      </c>
      <c r="AH20" s="334">
        <f>'Tav7'!AH20/'Tav7'!AH$35*100</f>
        <v>16.739134777368641</v>
      </c>
      <c r="AI20" s="334">
        <f>'Tav7'!AI20/'Tav7'!AI$35*100</f>
        <v>10.689699961033901</v>
      </c>
      <c r="AJ20" s="334">
        <f>'Tav7'!AJ20/'Tav7'!AJ$35*100</f>
        <v>17.999719102484004</v>
      </c>
      <c r="AK20" s="334" t="e">
        <f>'Tav7'!AK20/'Tav7'!AK$35*100</f>
        <v>#DIV/0!</v>
      </c>
      <c r="AL20" s="334">
        <f>'Tav7'!AL20/'Tav7'!AL$35*100</f>
        <v>20.559854781694849</v>
      </c>
      <c r="AM20" s="334">
        <f>'Tav7'!AM20/'Tav7'!AM$35*100</f>
        <v>15.601148662679098</v>
      </c>
      <c r="AN20" s="334">
        <f>'Tav7'!AN20/'Tav7'!AN$35*100</f>
        <v>9.0489381348107099</v>
      </c>
      <c r="AO20" s="334">
        <f>'Tav7'!AO20/'Tav7'!AO$35*100</f>
        <v>16.542637068185321</v>
      </c>
      <c r="AP20" s="334"/>
      <c r="AQ20" s="334">
        <f>'Tav7'!AQ20/'Tav7'!AQ$35*100</f>
        <v>16.162538940098482</v>
      </c>
      <c r="AR20" s="334">
        <f>'Tav7'!AR20/'Tav7'!AR$35*100</f>
        <v>12.655148955833088</v>
      </c>
      <c r="AS20" s="334">
        <f>'Tav7'!AS20/'Tav7'!AS$35*100</f>
        <v>12.853952657436354</v>
      </c>
      <c r="AT20" s="334">
        <f>'Tav7'!AT20/'Tav7'!AT$35*100</f>
        <v>14.051852602034174</v>
      </c>
      <c r="AU20" s="334" t="e">
        <f>'Tav7'!AU20/'Tav7'!AU$35*100</f>
        <v>#DIV/0!</v>
      </c>
      <c r="AV20" s="334">
        <f>'Tav7'!AV20/'Tav7'!AV$35*100</f>
        <v>19.761012183692596</v>
      </c>
      <c r="AW20" s="334">
        <f>'Tav7'!AW20/'Tav7'!AW$35*100</f>
        <v>13.534785009546999</v>
      </c>
      <c r="AX20" s="334">
        <f>'Tav7'!AX20/'Tav7'!AX$35*100</f>
        <v>19.740951210771517</v>
      </c>
      <c r="AY20" s="334">
        <f>'Tav7'!AY20/'Tav7'!AY$35*100</f>
        <v>16.092350373429674</v>
      </c>
      <c r="AZ20" s="334"/>
      <c r="BA20" s="286">
        <f t="shared" si="1"/>
        <v>3.598473243594114</v>
      </c>
      <c r="BB20" s="286">
        <f t="shared" si="2"/>
        <v>0.87963605371391118</v>
      </c>
      <c r="BC20" s="286">
        <f t="shared" si="3"/>
        <v>6.8869985533351628</v>
      </c>
      <c r="BD20" s="286">
        <f t="shared" si="4"/>
        <v>2.0404977713955006</v>
      </c>
    </row>
    <row r="21" spans="1:58" x14ac:dyDescent="0.25">
      <c r="A21" s="456" t="s">
        <v>13</v>
      </c>
      <c r="C21" s="334">
        <f>'Tav7'!C21/'Tav7'!C$35*100</f>
        <v>3.6388365209857483</v>
      </c>
      <c r="D21" s="334">
        <f>'Tav7'!D21/'Tav7'!D$35*100</f>
        <v>2.7513943401582677</v>
      </c>
      <c r="E21" s="334">
        <f>'Tav7'!E21/'Tav7'!E$35*100</f>
        <v>1.2560292190593025</v>
      </c>
      <c r="F21" s="334">
        <f>'Tav7'!F21/'Tav7'!F$35*100</f>
        <v>2.9688579226544531</v>
      </c>
      <c r="G21" s="334" t="e">
        <f>'Tav7'!G21/'Tav7'!G$35*100</f>
        <v>#DIV/0!</v>
      </c>
      <c r="H21" s="334">
        <f>'Tav7'!H21/'Tav7'!H$35*100</f>
        <v>3.1871075051241253</v>
      </c>
      <c r="I21" s="334">
        <f>'Tav7'!I21/'Tav7'!I$35*100</f>
        <v>2.7949104106687668</v>
      </c>
      <c r="J21" s="334">
        <f>'Tav7'!J21/'Tav7'!J$35*100</f>
        <v>0.99606864746352164</v>
      </c>
      <c r="K21" s="334">
        <f>'Tav7'!K21/'Tav7'!K$35*100</f>
        <v>2.8216015139930479</v>
      </c>
      <c r="L21" s="334" t="e">
        <f>'Tav7'!L21/'Tav7'!L$35*100</f>
        <v>#DIV/0!</v>
      </c>
      <c r="M21" s="334">
        <f>'Tav7'!M21/'Tav7'!M$35*100</f>
        <v>3.351808452812703</v>
      </c>
      <c r="N21" s="334">
        <f>'Tav7'!N21/'Tav7'!N$35*100</f>
        <v>2.5064641041184692</v>
      </c>
      <c r="O21" s="334">
        <f>'Tav7'!O21/'Tav7'!O$35*100</f>
        <v>0.94112935522627161</v>
      </c>
      <c r="P21" s="334">
        <f>'Tav7'!P21/'Tav7'!P$35*100</f>
        <v>2.6761980506656133</v>
      </c>
      <c r="Q21" s="334" t="e">
        <f>'Tav7'!Q21/'Tav7'!Q$35*100</f>
        <v>#DIV/0!</v>
      </c>
      <c r="R21" s="334">
        <f>'Tav7'!R21/'Tav7'!R$35*100</f>
        <v>3.0765011358012915</v>
      </c>
      <c r="S21" s="334">
        <f>'Tav7'!S21/'Tav7'!S$35*100</f>
        <v>2.366115197651081</v>
      </c>
      <c r="T21" s="334">
        <f>'Tav7'!T21/'Tav7'!T$35*100</f>
        <v>1.4071769642598755</v>
      </c>
      <c r="U21" s="334">
        <f>'Tav7'!U21/'Tav7'!U$35*100</f>
        <v>2.5244746518334407</v>
      </c>
      <c r="V21" s="334" t="e">
        <f>'Tav7'!V21/'Tav7'!V$35*100</f>
        <v>#DIV/0!</v>
      </c>
      <c r="W21" s="334">
        <f>'Tav7'!W21/'Tav7'!W$35*100</f>
        <v>3.1571223926487542</v>
      </c>
      <c r="X21" s="334">
        <f>'Tav7'!X21/'Tav7'!X$35*100</f>
        <v>2.2391547979072688</v>
      </c>
      <c r="Y21" s="334">
        <f>'Tav7'!Y21/'Tav7'!Y$35*100</f>
        <v>1.0985020426690877</v>
      </c>
      <c r="Z21" s="334">
        <f>'Tav7'!Z21/'Tav7'!Z$35*100</f>
        <v>2.4433514201307402</v>
      </c>
      <c r="AA21" s="334" t="e">
        <f>'Tav7'!AA21/'Tav7'!AA$35*100</f>
        <v>#DIV/0!</v>
      </c>
      <c r="AB21" s="334">
        <f>'Tav7'!AB21/'Tav7'!AB$35*100</f>
        <v>2.9195545387255231</v>
      </c>
      <c r="AC21" s="334">
        <f>'Tav7'!AC21/'Tav7'!AC$35*100</f>
        <v>2.1252841392320896</v>
      </c>
      <c r="AD21" s="334">
        <f>'Tav7'!AD21/'Tav7'!AD$35*100</f>
        <v>1.1120884644383011</v>
      </c>
      <c r="AE21" s="334">
        <f>'Tav7'!AE21/'Tav7'!AE$35*100</f>
        <v>2.2961962156416362</v>
      </c>
      <c r="AF21" s="334" t="e">
        <f>'Tav7'!AF21/'Tav7'!AF$35*100</f>
        <v>#DIV/0!</v>
      </c>
      <c r="AG21" s="334">
        <f>'Tav7'!AG21/'Tav7'!AG$35*100</f>
        <v>3.2268519842518182</v>
      </c>
      <c r="AH21" s="334">
        <f>'Tav7'!AH21/'Tav7'!AH$35*100</f>
        <v>2.0461975882435195</v>
      </c>
      <c r="AI21" s="334">
        <f>'Tav7'!AI21/'Tav7'!AI$35*100</f>
        <v>1.2079490842966618</v>
      </c>
      <c r="AJ21" s="334">
        <f>'Tav7'!AJ21/'Tav7'!AJ$35*100</f>
        <v>2.3304807706278061</v>
      </c>
      <c r="AK21" s="334" t="e">
        <f>'Tav7'!AK21/'Tav7'!AK$35*100</f>
        <v>#DIV/0!</v>
      </c>
      <c r="AL21" s="334">
        <f>'Tav7'!AL21/'Tav7'!AL$35*100</f>
        <v>3.3725040603802428</v>
      </c>
      <c r="AM21" s="334">
        <f>'Tav7'!AM21/'Tav7'!AM$35*100</f>
        <v>2.2947930330671018</v>
      </c>
      <c r="AN21" s="334">
        <f>'Tav7'!AN21/'Tav7'!AN$35*100</f>
        <v>0.52323791935980302</v>
      </c>
      <c r="AO21" s="334">
        <f>'Tav7'!AO21/'Tav7'!AO$35*100</f>
        <v>2.494951211511633</v>
      </c>
      <c r="AP21" s="334"/>
      <c r="AQ21" s="334">
        <f>'Tav7'!AQ21/'Tav7'!AQ$35*100</f>
        <v>2.3249865251272119</v>
      </c>
      <c r="AR21" s="334">
        <f>'Tav7'!AR21/'Tav7'!AR$35*100</f>
        <v>2.0748565634265619</v>
      </c>
      <c r="AS21" s="334">
        <f>'Tav7'!AS21/'Tav7'!AS$35*100</f>
        <v>2.6797677534613666</v>
      </c>
      <c r="AT21" s="334">
        <f>'Tav7'!AT21/'Tav7'!AT$35*100</f>
        <v>2.1983824997468133</v>
      </c>
      <c r="AU21" s="334" t="e">
        <f>'Tav7'!AU21/'Tav7'!AU$35*100</f>
        <v>#DIV/0!</v>
      </c>
      <c r="AV21" s="334">
        <f>'Tav7'!AV21/'Tav7'!AV$35*100</f>
        <v>2.1860356138706654</v>
      </c>
      <c r="AW21" s="334">
        <f>'Tav7'!AW21/'Tav7'!AW$35*100</f>
        <v>1.9952231735957262</v>
      </c>
      <c r="AX21" s="334">
        <f>'Tav7'!AX21/'Tav7'!AX$35*100</f>
        <v>2.329391286540726</v>
      </c>
      <c r="AY21" s="334">
        <f>'Tav7'!AY21/'Tav7'!AY$35*100</f>
        <v>2.0846231612604917</v>
      </c>
      <c r="AZ21" s="334"/>
      <c r="BA21" s="286">
        <f t="shared" si="1"/>
        <v>-0.13895091125654657</v>
      </c>
      <c r="BB21" s="286">
        <f t="shared" si="2"/>
        <v>-7.9633389830835677E-2</v>
      </c>
      <c r="BC21" s="286">
        <f t="shared" si="3"/>
        <v>-0.35037646692064062</v>
      </c>
      <c r="BD21" s="286">
        <f t="shared" si="4"/>
        <v>-0.11375933848632158</v>
      </c>
    </row>
    <row r="22" spans="1:58" x14ac:dyDescent="0.25">
      <c r="A22" s="456" t="s">
        <v>14</v>
      </c>
      <c r="C22" s="334">
        <f>'Tav7'!C22/'Tav7'!C$35*100</f>
        <v>0.41673826078328402</v>
      </c>
      <c r="D22" s="334">
        <f>'Tav7'!D22/'Tav7'!D$35*100</f>
        <v>0.53330244999936438</v>
      </c>
      <c r="E22" s="334">
        <f>'Tav7'!E22/'Tav7'!E$35*100</f>
        <v>0.62313547271865499</v>
      </c>
      <c r="F22" s="334">
        <f>'Tav7'!F22/'Tav7'!F$35*100</f>
        <v>0.49833023745498678</v>
      </c>
      <c r="G22" s="334" t="e">
        <f>'Tav7'!G22/'Tav7'!G$35*100</f>
        <v>#DIV/0!</v>
      </c>
      <c r="H22" s="334">
        <f>'Tav7'!H22/'Tav7'!H$35*100</f>
        <v>0.47377692211984884</v>
      </c>
      <c r="I22" s="334">
        <f>'Tav7'!I22/'Tav7'!I$35*100</f>
        <v>0.49597420082697846</v>
      </c>
      <c r="J22" s="334">
        <f>'Tav7'!J22/'Tav7'!J$35*100</f>
        <v>0.82218190065774555</v>
      </c>
      <c r="K22" s="334">
        <f>'Tav7'!K22/'Tav7'!K$35*100</f>
        <v>0.50733950426488372</v>
      </c>
      <c r="L22" s="334" t="e">
        <f>'Tav7'!L22/'Tav7'!L$35*100</f>
        <v>#DIV/0!</v>
      </c>
      <c r="M22" s="334">
        <f>'Tav7'!M22/'Tav7'!M$35*100</f>
        <v>0.58588702850574303</v>
      </c>
      <c r="N22" s="334">
        <f>'Tav7'!N22/'Tav7'!N$35*100</f>
        <v>0.54970658946856199</v>
      </c>
      <c r="O22" s="334">
        <f>'Tav7'!O22/'Tav7'!O$35*100</f>
        <v>0.82098518221866235</v>
      </c>
      <c r="P22" s="334">
        <f>'Tav7'!P22/'Tav7'!P$35*100</f>
        <v>0.57500560460324746</v>
      </c>
      <c r="Q22" s="334" t="e">
        <f>'Tav7'!Q22/'Tav7'!Q$35*100</f>
        <v>#DIV/0!</v>
      </c>
      <c r="R22" s="334">
        <f>'Tav7'!R22/'Tav7'!R$35*100</f>
        <v>0.74348777448531211</v>
      </c>
      <c r="S22" s="334">
        <f>'Tav7'!S22/'Tav7'!S$35*100</f>
        <v>0.52896880598317353</v>
      </c>
      <c r="T22" s="334">
        <f>'Tav7'!T22/'Tav7'!T$35*100</f>
        <v>0.77051077991607586</v>
      </c>
      <c r="U22" s="334">
        <f>'Tav7'!U22/'Tav7'!U$35*100</f>
        <v>0.6018875439535174</v>
      </c>
      <c r="V22" s="334" t="e">
        <f>'Tav7'!V22/'Tav7'!V$35*100</f>
        <v>#DIV/0!</v>
      </c>
      <c r="W22" s="334">
        <f>'Tav7'!W22/'Tav7'!W$35*100</f>
        <v>0.58768037455015543</v>
      </c>
      <c r="X22" s="334">
        <f>'Tav7'!X22/'Tav7'!X$35*100</f>
        <v>0.54965168077401771</v>
      </c>
      <c r="Y22" s="334">
        <f>'Tav7'!Y22/'Tav7'!Y$35*100</f>
        <v>1.0077167498865183</v>
      </c>
      <c r="Z22" s="334">
        <f>'Tav7'!Z22/'Tav7'!Z$35*100</f>
        <v>0.57950790840891919</v>
      </c>
      <c r="AA22" s="334" t="e">
        <f>'Tav7'!AA22/'Tav7'!AA$35*100</f>
        <v>#DIV/0!</v>
      </c>
      <c r="AB22" s="334">
        <f>'Tav7'!AB22/'Tav7'!AB$35*100</f>
        <v>0.74187470560527546</v>
      </c>
      <c r="AC22" s="334">
        <f>'Tav7'!AC22/'Tav7'!AC$35*100</f>
        <v>0.52204301906632233</v>
      </c>
      <c r="AD22" s="334">
        <f>'Tav7'!AD22/'Tav7'!AD$35*100</f>
        <v>0.44609198291027896</v>
      </c>
      <c r="AE22" s="334">
        <f>'Tav7'!AE22/'Tav7'!AE$35*100</f>
        <v>0.57645001953512942</v>
      </c>
      <c r="AF22" s="334" t="e">
        <f>'Tav7'!AF22/'Tav7'!AF$35*100</f>
        <v>#DIV/0!</v>
      </c>
      <c r="AG22" s="334">
        <f>'Tav7'!AG22/'Tav7'!AG$35*100</f>
        <v>0.75404428937760359</v>
      </c>
      <c r="AH22" s="334">
        <f>'Tav7'!AH22/'Tav7'!AH$35*100</f>
        <v>0.53135882701540138</v>
      </c>
      <c r="AI22" s="334">
        <f>'Tav7'!AI22/'Tav7'!AI$35*100</f>
        <v>0.27276269645408496</v>
      </c>
      <c r="AJ22" s="334">
        <f>'Tav7'!AJ22/'Tav7'!AJ$35*100</f>
        <v>0.58310449871901049</v>
      </c>
      <c r="AK22" s="334" t="e">
        <f>'Tav7'!AK22/'Tav7'!AK$35*100</f>
        <v>#DIV/0!</v>
      </c>
      <c r="AL22" s="334">
        <f>'Tav7'!AL22/'Tav7'!AL$35*100</f>
        <v>0.56940861755995031</v>
      </c>
      <c r="AM22" s="334">
        <f>'Tav7'!AM22/'Tav7'!AM$35*100</f>
        <v>0.48620642501532058</v>
      </c>
      <c r="AN22" s="334">
        <f>'Tav7'!AN22/'Tav7'!AN$35*100</f>
        <v>1.8775007694675285</v>
      </c>
      <c r="AO22" s="334">
        <f>'Tav7'!AO22/'Tav7'!AO$35*100</f>
        <v>0.52128000126466723</v>
      </c>
      <c r="AP22" s="334"/>
      <c r="AQ22" s="334">
        <f>'Tav7'!AQ22/'Tav7'!AQ$35*100</f>
        <v>0.5115883905977362</v>
      </c>
      <c r="AR22" s="334">
        <f>'Tav7'!AR22/'Tav7'!AR$35*100</f>
        <v>0.4267799612368276</v>
      </c>
      <c r="AS22" s="334">
        <f>'Tav7'!AS22/'Tav7'!AS$35*100</f>
        <v>0.52702099151406878</v>
      </c>
      <c r="AT22" s="334">
        <f>'Tav7'!AT22/'Tav7'!AT$35*100</f>
        <v>0.46441644121008691</v>
      </c>
      <c r="AU22" s="334" t="e">
        <f>'Tav7'!AU22/'Tav7'!AU$35*100</f>
        <v>#DIV/0!</v>
      </c>
      <c r="AV22" s="334">
        <f>'Tav7'!AV22/'Tav7'!AV$35*100</f>
        <v>0.4486879100281162</v>
      </c>
      <c r="AW22" s="334">
        <f>'Tav7'!AW22/'Tav7'!AW$35*100</f>
        <v>0.41314891323872821</v>
      </c>
      <c r="AX22" s="334">
        <f>'Tav7'!AX22/'Tav7'!AX$35*100</f>
        <v>0.58362770695745669</v>
      </c>
      <c r="AY22" s="334">
        <f>'Tav7'!AY22/'Tav7'!AY$35*100</f>
        <v>0.43808434103181015</v>
      </c>
      <c r="AZ22" s="334"/>
      <c r="BA22" s="286">
        <f t="shared" si="1"/>
        <v>-6.2900480569619999E-2</v>
      </c>
      <c r="BB22" s="286">
        <f t="shared" si="2"/>
        <v>-1.3631047998099388E-2</v>
      </c>
      <c r="BC22" s="286">
        <f t="shared" si="3"/>
        <v>5.6606715443387912E-2</v>
      </c>
      <c r="BD22" s="286">
        <f t="shared" si="4"/>
        <v>-2.6332100178276752E-2</v>
      </c>
    </row>
    <row r="23" spans="1:58" x14ac:dyDescent="0.25">
      <c r="A23" s="456" t="s">
        <v>15</v>
      </c>
      <c r="C23" s="334">
        <f>'Tav7'!C23/'Tav7'!C$35*100</f>
        <v>14.998947263975374</v>
      </c>
      <c r="D23" s="334">
        <f>'Tav7'!D23/'Tav7'!D$35*100</f>
        <v>14.155394955941816</v>
      </c>
      <c r="E23" s="334">
        <f>'Tav7'!E23/'Tav7'!E$35*100</f>
        <v>19.187554019014694</v>
      </c>
      <c r="F23" s="334">
        <f>'Tav7'!F23/'Tav7'!F$35*100</f>
        <v>14.750155911562937</v>
      </c>
      <c r="G23" s="334" t="e">
        <f>'Tav7'!G23/'Tav7'!G$35*100</f>
        <v>#DIV/0!</v>
      </c>
      <c r="H23" s="334">
        <f>'Tav7'!H23/'Tav7'!H$35*100</f>
        <v>15.40904596323727</v>
      </c>
      <c r="I23" s="334">
        <f>'Tav7'!I23/'Tav7'!I$35*100</f>
        <v>14.283205525961481</v>
      </c>
      <c r="J23" s="334">
        <f>'Tav7'!J23/'Tav7'!J$35*100</f>
        <v>17.598472820745446</v>
      </c>
      <c r="K23" s="334">
        <f>'Tav7'!K23/'Tav7'!K$35*100</f>
        <v>14.846350311529013</v>
      </c>
      <c r="L23" s="334" t="e">
        <f>'Tav7'!L23/'Tav7'!L$35*100</f>
        <v>#DIV/0!</v>
      </c>
      <c r="M23" s="334">
        <f>'Tav7'!M23/'Tav7'!M$35*100</f>
        <v>15.760583837537759</v>
      </c>
      <c r="N23" s="334">
        <f>'Tav7'!N23/'Tav7'!N$35*100</f>
        <v>13.513585959182329</v>
      </c>
      <c r="O23" s="334">
        <f>'Tav7'!O23/'Tav7'!O$35*100</f>
        <v>16.905286343612335</v>
      </c>
      <c r="P23" s="334">
        <f>'Tav7'!P23/'Tav7'!P$35*100</f>
        <v>14.367400424882304</v>
      </c>
      <c r="Q23" s="334" t="e">
        <f>'Tav7'!Q23/'Tav7'!Q$35*100</f>
        <v>#DIV/0!</v>
      </c>
      <c r="R23" s="334">
        <f>'Tav7'!R23/'Tav7'!R$35*100</f>
        <v>15.822516887964083</v>
      </c>
      <c r="S23" s="334">
        <f>'Tav7'!S23/'Tav7'!S$35*100</f>
        <v>13.385913671058914</v>
      </c>
      <c r="T23" s="334">
        <f>'Tav7'!T23/'Tav7'!T$35*100</f>
        <v>15.656200260454348</v>
      </c>
      <c r="U23" s="334">
        <f>'Tav7'!U23/'Tav7'!U$35*100</f>
        <v>14.191793747959377</v>
      </c>
      <c r="V23" s="334" t="e">
        <f>'Tav7'!V23/'Tav7'!V$35*100</f>
        <v>#DIV/0!</v>
      </c>
      <c r="W23" s="334">
        <f>'Tav7'!W23/'Tav7'!W$35*100</f>
        <v>16.680758883337411</v>
      </c>
      <c r="X23" s="334">
        <f>'Tav7'!X23/'Tav7'!X$35*100</f>
        <v>13.837593697027037</v>
      </c>
      <c r="Y23" s="334">
        <f>'Tav7'!Y23/'Tav7'!Y$35*100</f>
        <v>16.577394462097139</v>
      </c>
      <c r="Z23" s="334">
        <f>'Tav7'!Z23/'Tav7'!Z$35*100</f>
        <v>14.735646367552171</v>
      </c>
      <c r="AA23" s="334" t="e">
        <f>'Tav7'!AA23/'Tav7'!AA$35*100</f>
        <v>#DIV/0!</v>
      </c>
      <c r="AB23" s="334">
        <f>'Tav7'!AB23/'Tav7'!AB$35*100</f>
        <v>19.790895632864544</v>
      </c>
      <c r="AC23" s="334">
        <f>'Tav7'!AC23/'Tav7'!AC$35*100</f>
        <v>14.448344647358086</v>
      </c>
      <c r="AD23" s="334">
        <f>'Tav7'!AD23/'Tav7'!AD$35*100</f>
        <v>17.856245287760743</v>
      </c>
      <c r="AE23" s="334">
        <f>'Tav7'!AE23/'Tav7'!AE$35*100</f>
        <v>15.953106958653191</v>
      </c>
      <c r="AF23" s="334" t="e">
        <f>'Tav7'!AF23/'Tav7'!AF$35*100</f>
        <v>#DIV/0!</v>
      </c>
      <c r="AG23" s="334">
        <f>'Tav7'!AG23/'Tav7'!AG$35*100</f>
        <v>20.976921097034346</v>
      </c>
      <c r="AH23" s="334">
        <f>'Tav7'!AH23/'Tav7'!AH$35*100</f>
        <v>14.148594029870623</v>
      </c>
      <c r="AI23" s="334">
        <f>'Tav7'!AI23/'Tav7'!AI$35*100</f>
        <v>20.275360436420314</v>
      </c>
      <c r="AJ23" s="334">
        <f>'Tav7'!AJ23/'Tav7'!AJ$35*100</f>
        <v>15.997355688901157</v>
      </c>
      <c r="AK23" s="334" t="e">
        <f>'Tav7'!AK23/'Tav7'!AK$35*100</f>
        <v>#DIV/0!</v>
      </c>
      <c r="AL23" s="334">
        <f>'Tav7'!AL23/'Tav7'!AL$35*100</f>
        <v>21.702493551160789</v>
      </c>
      <c r="AM23" s="334">
        <f>'Tav7'!AM23/'Tav7'!AM$35*100</f>
        <v>13.827001676399236</v>
      </c>
      <c r="AN23" s="334">
        <f>'Tav7'!AN23/'Tav7'!AN$35*100</f>
        <v>21.144967682363806</v>
      </c>
      <c r="AO23" s="334">
        <f>'Tav7'!AO23/'Tav7'!AO$35*100</f>
        <v>15.549873335678239</v>
      </c>
      <c r="AP23" s="334"/>
      <c r="AQ23" s="334">
        <f>'Tav7'!AQ23/'Tav7'!AQ$35*100</f>
        <v>15.279135415619891</v>
      </c>
      <c r="AR23" s="334">
        <f>'Tav7'!AR23/'Tav7'!AR$35*100</f>
        <v>13.258416870964842</v>
      </c>
      <c r="AS23" s="334">
        <f>'Tav7'!AS23/'Tav7'!AS$35*100</f>
        <v>25.582849486377846</v>
      </c>
      <c r="AT23" s="334">
        <f>'Tav7'!AT23/'Tav7'!AT$35*100</f>
        <v>14.557502278678799</v>
      </c>
      <c r="AU23" s="334" t="e">
        <f>'Tav7'!AU23/'Tav7'!AU$35*100</f>
        <v>#DIV/0!</v>
      </c>
      <c r="AV23" s="334">
        <f>'Tav7'!AV23/'Tav7'!AV$35*100</f>
        <v>12.19892221180881</v>
      </c>
      <c r="AW23" s="334">
        <f>'Tav7'!AW23/'Tav7'!AW$35*100</f>
        <v>12.606696871112174</v>
      </c>
      <c r="AX23" s="334">
        <f>'Tav7'!AX23/'Tav7'!AX$35*100</f>
        <v>21.184661854297854</v>
      </c>
      <c r="AY23" s="334">
        <f>'Tav7'!AY23/'Tav7'!AY$35*100</f>
        <v>13.126856372598962</v>
      </c>
      <c r="AZ23" s="334"/>
      <c r="BA23" s="286">
        <f t="shared" si="1"/>
        <v>-3.0802132038110805</v>
      </c>
      <c r="BB23" s="286">
        <f t="shared" si="2"/>
        <v>-0.65171999985266815</v>
      </c>
      <c r="BC23" s="286">
        <f t="shared" si="3"/>
        <v>-4.398187632079992</v>
      </c>
      <c r="BD23" s="286">
        <f t="shared" si="4"/>
        <v>-1.4306459060798371</v>
      </c>
    </row>
    <row r="24" spans="1:58" x14ac:dyDescent="0.25">
      <c r="A24" s="456" t="s">
        <v>16</v>
      </c>
      <c r="C24" s="334">
        <f>'Tav7'!C24/'Tav7'!C$35*100</f>
        <v>7.9826431660491428</v>
      </c>
      <c r="D24" s="334">
        <f>'Tav7'!D24/'Tav7'!D$35*100</f>
        <v>9.36965514708894</v>
      </c>
      <c r="E24" s="334">
        <f>'Tav7'!E24/'Tav7'!E$35*100</f>
        <v>10.536147433574037</v>
      </c>
      <c r="F24" s="334">
        <f>'Tav7'!F24/'Tav7'!F$35*100</f>
        <v>8.9593825231520299</v>
      </c>
      <c r="G24" s="334" t="e">
        <f>'Tav7'!G24/'Tav7'!G$35*100</f>
        <v>#DIV/0!</v>
      </c>
      <c r="H24" s="334">
        <f>'Tav7'!H24/'Tav7'!H$35*100</f>
        <v>8.3066485930757192</v>
      </c>
      <c r="I24" s="334">
        <f>'Tav7'!I24/'Tav7'!I$35*100</f>
        <v>9.8332739086705025</v>
      </c>
      <c r="J24" s="334">
        <f>'Tav7'!J24/'Tav7'!J$35*100</f>
        <v>9.4692674075754137</v>
      </c>
      <c r="K24" s="334">
        <f>'Tav7'!K24/'Tav7'!K$35*100</f>
        <v>9.3067191575431245</v>
      </c>
      <c r="L24" s="334" t="e">
        <f>'Tav7'!L24/'Tav7'!L$35*100</f>
        <v>#DIV/0!</v>
      </c>
      <c r="M24" s="334">
        <f>'Tav7'!M24/'Tav7'!M$35*100</f>
        <v>8.8426614865045501</v>
      </c>
      <c r="N24" s="334">
        <f>'Tav7'!N24/'Tav7'!N$35*100</f>
        <v>10.011216818629816</v>
      </c>
      <c r="O24" s="334">
        <f>'Tav7'!O24/'Tav7'!O$35*100</f>
        <v>9.5489587505006011</v>
      </c>
      <c r="P24" s="334">
        <f>'Tav7'!P24/'Tav7'!P$35*100</f>
        <v>9.6365815122820866</v>
      </c>
      <c r="Q24" s="334" t="e">
        <f>'Tav7'!Q24/'Tav7'!Q$35*100</f>
        <v>#DIV/0!</v>
      </c>
      <c r="R24" s="334">
        <f>'Tav7'!R24/'Tav7'!R$35*100</f>
        <v>8.1062227601461938</v>
      </c>
      <c r="S24" s="334">
        <f>'Tav7'!S24/'Tav7'!S$35*100</f>
        <v>9.439051808657533</v>
      </c>
      <c r="T24" s="334">
        <f>'Tav7'!T24/'Tav7'!T$35*100</f>
        <v>8.2368687599479085</v>
      </c>
      <c r="U24" s="334">
        <f>'Tav7'!U24/'Tav7'!U$35*100</f>
        <v>9.000107693596334</v>
      </c>
      <c r="V24" s="334" t="e">
        <f>'Tav7'!V24/'Tav7'!V$35*100</f>
        <v>#DIV/0!</v>
      </c>
      <c r="W24" s="334">
        <f>'Tav7'!W24/'Tav7'!W$35*100</f>
        <v>7.4644491806715356</v>
      </c>
      <c r="X24" s="334">
        <f>'Tav7'!X24/'Tav7'!X$35*100</f>
        <v>9.1348617704866335</v>
      </c>
      <c r="Y24" s="334">
        <f>'Tav7'!Y24/'Tav7'!Y$35*100</f>
        <v>7.5941897412619159</v>
      </c>
      <c r="Z24" s="334">
        <f>'Tav7'!Z24/'Tav7'!Z$35*100</f>
        <v>8.6101612819522213</v>
      </c>
      <c r="AA24" s="334" t="e">
        <f>'Tav7'!AA24/'Tav7'!AA$35*100</f>
        <v>#DIV/0!</v>
      </c>
      <c r="AB24" s="334">
        <f>'Tav7'!AB24/'Tav7'!AB$35*100</f>
        <v>7.3026714218424065</v>
      </c>
      <c r="AC24" s="334">
        <f>'Tav7'!AC24/'Tav7'!AC$35*100</f>
        <v>8.4522723406887383</v>
      </c>
      <c r="AD24" s="334">
        <f>'Tav7'!AD24/'Tav7'!AD$35*100</f>
        <v>6.7667755717516958</v>
      </c>
      <c r="AE24" s="334">
        <f>'Tav7'!AE24/'Tav7'!AE$35*100</f>
        <v>8.095401277750252</v>
      </c>
      <c r="AF24" s="334" t="e">
        <f>'Tav7'!AF24/'Tav7'!AF$35*100</f>
        <v>#DIV/0!</v>
      </c>
      <c r="AG24" s="334">
        <f>'Tav7'!AG24/'Tav7'!AG$35*100</f>
        <v>7.0704759725836741</v>
      </c>
      <c r="AH24" s="334">
        <f>'Tav7'!AH24/'Tav7'!AH$35*100</f>
        <v>7.9777069003402561</v>
      </c>
      <c r="AI24" s="334">
        <f>'Tav7'!AI24/'Tav7'!AI$35*100</f>
        <v>9.0011689829848027</v>
      </c>
      <c r="AJ24" s="334">
        <f>'Tav7'!AJ24/'Tav7'!AJ$35*100</f>
        <v>7.7663320111777843</v>
      </c>
      <c r="AK24" s="334" t="e">
        <f>'Tav7'!AK24/'Tav7'!AK$35*100</f>
        <v>#DIV/0!</v>
      </c>
      <c r="AL24" s="334">
        <f>'Tav7'!AL24/'Tav7'!AL$35*100</f>
        <v>7.1233400210184383</v>
      </c>
      <c r="AM24" s="334">
        <f>'Tav7'!AM24/'Tav7'!AM$35*100</f>
        <v>8.2513282045308358</v>
      </c>
      <c r="AN24" s="334">
        <f>'Tav7'!AN24/'Tav7'!AN$35*100</f>
        <v>8.4949215143120949</v>
      </c>
      <c r="AO24" s="334">
        <f>'Tav7'!AO24/'Tav7'!AO$35*100</f>
        <v>8.0211515585046893</v>
      </c>
      <c r="AP24" s="334"/>
      <c r="AQ24" s="334">
        <f>'Tav7'!AQ24/'Tav7'!AQ$35*100</f>
        <v>6.834272767967259</v>
      </c>
      <c r="AR24" s="334">
        <f>'Tav7'!AR24/'Tav7'!AR$35*100</f>
        <v>7.0813384846423393</v>
      </c>
      <c r="AS24" s="334">
        <f>'Tav7'!AS24/'Tav7'!AS$35*100</f>
        <v>7.1817775792764635</v>
      </c>
      <c r="AT24" s="334">
        <f>'Tav7'!AT24/'Tav7'!AT$35*100</f>
        <v>6.9875866259639166</v>
      </c>
      <c r="AU24" s="334" t="e">
        <f>'Tav7'!AU24/'Tav7'!AU$35*100</f>
        <v>#DIV/0!</v>
      </c>
      <c r="AV24" s="334">
        <f>'Tav7'!AV24/'Tav7'!AV$35*100</f>
        <v>6.1715089034676662</v>
      </c>
      <c r="AW24" s="334">
        <f>'Tav7'!AW24/'Tav7'!AW$35*100</f>
        <v>6.6330026811435117</v>
      </c>
      <c r="AX24" s="334">
        <f>'Tav7'!AX24/'Tav7'!AX$35*100</f>
        <v>6.3175139507500129</v>
      </c>
      <c r="AY24" s="334">
        <f>'Tav7'!AY24/'Tav7'!AY$35*100</f>
        <v>6.4544948707298531</v>
      </c>
      <c r="AZ24" s="334"/>
      <c r="BA24" s="286">
        <f t="shared" si="1"/>
        <v>-0.66276386449959279</v>
      </c>
      <c r="BB24" s="286">
        <f t="shared" si="2"/>
        <v>-0.44833580349882762</v>
      </c>
      <c r="BC24" s="286">
        <f t="shared" si="3"/>
        <v>-0.86426362852645067</v>
      </c>
      <c r="BD24" s="286">
        <f t="shared" si="4"/>
        <v>-0.53309175523406349</v>
      </c>
    </row>
    <row r="25" spans="1:58" x14ac:dyDescent="0.25">
      <c r="A25" s="456" t="s">
        <v>17</v>
      </c>
      <c r="C25" s="334">
        <f>'Tav7'!C25/'Tav7'!C$35*100</f>
        <v>1.124854492520734</v>
      </c>
      <c r="D25" s="334">
        <f>'Tav7'!D25/'Tav7'!D$35*100</f>
        <v>1.0252231156105367</v>
      </c>
      <c r="E25" s="334">
        <f>'Tav7'!E25/'Tav7'!E$35*100</f>
        <v>1.2797278835698553</v>
      </c>
      <c r="F25" s="334">
        <f>'Tav7'!F25/'Tav7'!F$35*100</f>
        <v>1.0750353734836344</v>
      </c>
      <c r="G25" s="334" t="e">
        <f>'Tav7'!G25/'Tav7'!G$35*100</f>
        <v>#DIV/0!</v>
      </c>
      <c r="H25" s="334">
        <f>'Tav7'!H25/'Tav7'!H$35*100</f>
        <v>0.96065064927410948</v>
      </c>
      <c r="I25" s="334">
        <f>'Tav7'!I25/'Tav7'!I$35*100</f>
        <v>1.0992675688572195</v>
      </c>
      <c r="J25" s="334">
        <f>'Tav7'!J25/'Tav7'!J$35*100</f>
        <v>1.4912678611930141</v>
      </c>
      <c r="K25" s="334">
        <f>'Tav7'!K25/'Tav7'!K$35*100</f>
        <v>1.0758460629131352</v>
      </c>
      <c r="L25" s="334" t="e">
        <f>'Tav7'!L25/'Tav7'!L$35*100</f>
        <v>#DIV/0!</v>
      </c>
      <c r="M25" s="334">
        <f>'Tav7'!M25/'Tav7'!M$35*100</f>
        <v>0.95078548960551756</v>
      </c>
      <c r="N25" s="334">
        <f>'Tav7'!N25/'Tav7'!N$35*100</f>
        <v>1.0647730037568095</v>
      </c>
      <c r="O25" s="334">
        <f>'Tav7'!O25/'Tav7'!O$35*100</f>
        <v>1.0988185822987586</v>
      </c>
      <c r="P25" s="334">
        <f>'Tav7'!P25/'Tav7'!P$35*100</f>
        <v>1.0324479839441463</v>
      </c>
      <c r="Q25" s="334" t="e">
        <f>'Tav7'!Q25/'Tav7'!Q$35*100</f>
        <v>#DIV/0!</v>
      </c>
      <c r="R25" s="334">
        <f>'Tav7'!R25/'Tav7'!R$35*100</f>
        <v>0.88777329286979134</v>
      </c>
      <c r="S25" s="334">
        <f>'Tav7'!S25/'Tav7'!S$35*100</f>
        <v>1.0176425597881045</v>
      </c>
      <c r="T25" s="334">
        <f>'Tav7'!T25/'Tav7'!T$35*100</f>
        <v>1.0345825495586747</v>
      </c>
      <c r="U25" s="334">
        <f>'Tav7'!U25/'Tav7'!U$35*100</f>
        <v>0.9812083221508634</v>
      </c>
      <c r="V25" s="334" t="e">
        <f>'Tav7'!V25/'Tav7'!V$35*100</f>
        <v>#DIV/0!</v>
      </c>
      <c r="W25" s="334">
        <f>'Tav7'!W25/'Tav7'!W$35*100</f>
        <v>1.012543237482967</v>
      </c>
      <c r="X25" s="334">
        <f>'Tav7'!X25/'Tav7'!X$35*100</f>
        <v>0.97259062776304162</v>
      </c>
      <c r="Y25" s="334">
        <f>'Tav7'!Y25/'Tav7'!Y$35*100</f>
        <v>1.1847480708125282</v>
      </c>
      <c r="Z25" s="334">
        <f>'Tav7'!Z25/'Tav7'!Z$35*100</f>
        <v>0.99256346236273918</v>
      </c>
      <c r="AA25" s="334" t="e">
        <f>'Tav7'!AA25/'Tav7'!AA$35*100</f>
        <v>#DIV/0!</v>
      </c>
      <c r="AB25" s="334">
        <f>'Tav7'!AB25/'Tav7'!AB$35*100</f>
        <v>1.2541215261422516</v>
      </c>
      <c r="AC25" s="334">
        <f>'Tav7'!AC25/'Tav7'!AC$35*100</f>
        <v>0.90522506919853396</v>
      </c>
      <c r="AD25" s="334">
        <f>'Tav7'!AD25/'Tav7'!AD$35*100</f>
        <v>1.928876602161347</v>
      </c>
      <c r="AE25" s="334">
        <f>'Tav7'!AE25/'Tav7'!AE$35*100</f>
        <v>1.0313238706185106</v>
      </c>
      <c r="AF25" s="334" t="e">
        <f>'Tav7'!AF25/'Tav7'!AF$35*100</f>
        <v>#DIV/0!</v>
      </c>
      <c r="AG25" s="334">
        <f>'Tav7'!AG25/'Tav7'!AG$35*100</f>
        <v>1.245936645027216</v>
      </c>
      <c r="AH25" s="334">
        <f>'Tav7'!AH25/'Tav7'!AH$35*100</f>
        <v>0.81135429914569757</v>
      </c>
      <c r="AI25" s="334">
        <f>'Tav7'!AI25/'Tav7'!AI$35*100</f>
        <v>1.2858812832835433</v>
      </c>
      <c r="AJ25" s="334">
        <f>'Tav7'!AJ25/'Tav7'!AJ$35*100</f>
        <v>0.93059409824632777</v>
      </c>
      <c r="AK25" s="334" t="e">
        <f>'Tav7'!AK25/'Tav7'!AK$35*100</f>
        <v>#DIV/0!</v>
      </c>
      <c r="AL25" s="334">
        <f>'Tav7'!AL25/'Tav7'!AL$35*100</f>
        <v>1.1521926053310405</v>
      </c>
      <c r="AM25" s="334">
        <f>'Tav7'!AM25/'Tav7'!AM$35*100</f>
        <v>0.59357701053953715</v>
      </c>
      <c r="AN25" s="334">
        <f>'Tav7'!AN25/'Tav7'!AN$35*100</f>
        <v>0.33856571252693141</v>
      </c>
      <c r="AO25" s="334">
        <f>'Tav7'!AO25/'Tav7'!AO$35*100</f>
        <v>0.70584236714078519</v>
      </c>
      <c r="AP25" s="334"/>
      <c r="AQ25" s="334">
        <f>'Tav7'!AQ25/'Tav7'!AQ$35*100</f>
        <v>0.99485670957309769</v>
      </c>
      <c r="AR25" s="334">
        <f>'Tav7'!AR25/'Tav7'!AR$35*100</f>
        <v>0.5500006417743778</v>
      </c>
      <c r="AS25" s="334">
        <f>'Tav7'!AS25/'Tav7'!AS$35*100</f>
        <v>1.4113443501563196</v>
      </c>
      <c r="AT25" s="334">
        <f>'Tav7'!AT25/'Tav7'!AT$35*100</f>
        <v>0.76100638030064094</v>
      </c>
      <c r="AU25" s="334" t="e">
        <f>'Tav7'!AU25/'Tav7'!AU$35*100</f>
        <v>#DIV/0!</v>
      </c>
      <c r="AV25" s="334">
        <f>'Tav7'!AV25/'Tav7'!AV$35*100</f>
        <v>0.74507966260543579</v>
      </c>
      <c r="AW25" s="334">
        <f>'Tav7'!AW25/'Tav7'!AW$35*100</f>
        <v>0.39452062085437334</v>
      </c>
      <c r="AX25" s="334">
        <f>'Tav7'!AX25/'Tav7'!AX$35*100</f>
        <v>1.3157221112988278</v>
      </c>
      <c r="AY25" s="334">
        <f>'Tav7'!AY25/'Tav7'!AY$35*100</f>
        <v>0.58228383790095684</v>
      </c>
      <c r="AZ25" s="334"/>
      <c r="BA25" s="286">
        <f t="shared" si="1"/>
        <v>-0.2497770469676619</v>
      </c>
      <c r="BB25" s="286">
        <f t="shared" si="2"/>
        <v>-0.15548002092000446</v>
      </c>
      <c r="BC25" s="286">
        <f t="shared" si="3"/>
        <v>-9.5622238857491881E-2</v>
      </c>
      <c r="BD25" s="286">
        <f t="shared" si="4"/>
        <v>-0.1787225423996841</v>
      </c>
    </row>
    <row r="26" spans="1:58" x14ac:dyDescent="0.25">
      <c r="A26" s="456" t="s">
        <v>18</v>
      </c>
      <c r="C26" s="334">
        <f>'Tav7'!C26/'Tav7'!C$35*100</f>
        <v>4.9405990673000835</v>
      </c>
      <c r="D26" s="334">
        <f>'Tav7'!D26/'Tav7'!D$35*100</f>
        <v>4.8175176296287923</v>
      </c>
      <c r="E26" s="334">
        <f>'Tav7'!E26/'Tav7'!E$35*100</f>
        <v>6.843337887194358</v>
      </c>
      <c r="F26" s="334">
        <f>'Tav7'!F26/'Tav7'!F$35*100</f>
        <v>4.9819611998149185</v>
      </c>
      <c r="G26" s="334" t="e">
        <f>'Tav7'!G26/'Tav7'!G$35*100</f>
        <v>#DIV/0!</v>
      </c>
      <c r="H26" s="334">
        <f>'Tav7'!H26/'Tav7'!H$35*100</f>
        <v>5.3922820527932211</v>
      </c>
      <c r="I26" s="334">
        <f>'Tav7'!I26/'Tav7'!I$35*100</f>
        <v>5.1447567047871443</v>
      </c>
      <c r="J26" s="334">
        <f>'Tav7'!J26/'Tav7'!J$35*100</f>
        <v>7.2654418991456877</v>
      </c>
      <c r="K26" s="334">
        <f>'Tav7'!K26/'Tav7'!K$35*100</f>
        <v>5.3484298829258234</v>
      </c>
      <c r="L26" s="334" t="e">
        <f>'Tav7'!L26/'Tav7'!L$35*100</f>
        <v>#DIV/0!</v>
      </c>
      <c r="M26" s="334">
        <f>'Tav7'!M26/'Tav7'!M$35*100</f>
        <v>4.889372053857052</v>
      </c>
      <c r="N26" s="334">
        <f>'Tav7'!N26/'Tav7'!N$35*100</f>
        <v>4.9714837129319198</v>
      </c>
      <c r="O26" s="334">
        <f>'Tav7'!O26/'Tav7'!O$35*100</f>
        <v>6.9683620344413288</v>
      </c>
      <c r="P26" s="334">
        <f>'Tav7'!P26/'Tav7'!P$35*100</f>
        <v>5.0533504851985098</v>
      </c>
      <c r="Q26" s="334" t="e">
        <f>'Tav7'!Q26/'Tav7'!Q$35*100</f>
        <v>#DIV/0!</v>
      </c>
      <c r="R26" s="334">
        <f>'Tav7'!R26/'Tav7'!R$35*100</f>
        <v>4.6696040495340529</v>
      </c>
      <c r="S26" s="334">
        <f>'Tav7'!S26/'Tav7'!S$35*100</f>
        <v>4.8795511593168834</v>
      </c>
      <c r="T26" s="334">
        <f>'Tav7'!T26/'Tav7'!T$35*100</f>
        <v>6.6234987700766901</v>
      </c>
      <c r="U26" s="334">
        <f>'Tav7'!U26/'Tav7'!U$35*100</f>
        <v>4.9017680553442524</v>
      </c>
      <c r="V26" s="334" t="e">
        <f>'Tav7'!V26/'Tav7'!V$35*100</f>
        <v>#DIV/0!</v>
      </c>
      <c r="W26" s="334">
        <f>'Tav7'!W26/'Tav7'!W$35*100</f>
        <v>5.3960378742881101</v>
      </c>
      <c r="X26" s="334">
        <f>'Tav7'!X26/'Tav7'!X$35*100</f>
        <v>5.4050020555621261</v>
      </c>
      <c r="Y26" s="334">
        <f>'Tav7'!Y26/'Tav7'!Y$35*100</f>
        <v>8.220608261461642</v>
      </c>
      <c r="Z26" s="334">
        <f>'Tav7'!Z26/'Tav7'!Z$35*100</f>
        <v>5.5217589362425974</v>
      </c>
      <c r="AA26" s="334" t="e">
        <f>'Tav7'!AA26/'Tav7'!AA$35*100</f>
        <v>#DIV/0!</v>
      </c>
      <c r="AB26" s="334">
        <f>'Tav7'!AB26/'Tav7'!AB$35*100</f>
        <v>5.8735953166004977</v>
      </c>
      <c r="AC26" s="334">
        <f>'Tav7'!AC26/'Tav7'!AC$35*100</f>
        <v>5.5853654765034255</v>
      </c>
      <c r="AD26" s="334">
        <f>'Tav7'!AD26/'Tav7'!AD$35*100</f>
        <v>8.9783865292787137</v>
      </c>
      <c r="AE26" s="334">
        <f>'Tav7'!AE26/'Tav7'!AE$35*100</f>
        <v>5.7780329106906265</v>
      </c>
      <c r="AF26" s="334" t="e">
        <f>'Tav7'!AF26/'Tav7'!AF$35*100</f>
        <v>#DIV/0!</v>
      </c>
      <c r="AG26" s="334">
        <f>'Tav7'!AG26/'Tav7'!AG$35*100</f>
        <v>5.0924204726361051</v>
      </c>
      <c r="AH26" s="334">
        <f>'Tav7'!AH26/'Tav7'!AH$35*100</f>
        <v>4.8777808111545404</v>
      </c>
      <c r="AI26" s="334">
        <f>'Tav7'!AI26/'Tav7'!AI$35*100</f>
        <v>6.7281465125340958</v>
      </c>
      <c r="AJ26" s="334">
        <f>'Tav7'!AJ26/'Tav7'!AJ$35*100</f>
        <v>4.9668008194458571</v>
      </c>
      <c r="AK26" s="334" t="e">
        <f>'Tav7'!AK26/'Tav7'!AK$35*100</f>
        <v>#DIV/0!</v>
      </c>
      <c r="AL26" s="334">
        <f>'Tav7'!AL26/'Tav7'!AL$35*100</f>
        <v>5.1361421610776725</v>
      </c>
      <c r="AM26" s="334">
        <f>'Tav7'!AM26/'Tav7'!AM$35*100</f>
        <v>3.9428302278586154</v>
      </c>
      <c r="AN26" s="334">
        <f>'Tav7'!AN26/'Tav7'!AN$35*100</f>
        <v>8.0640196983687282</v>
      </c>
      <c r="AO26" s="334">
        <f>'Tav7'!AO26/'Tav7'!AO$35*100</f>
        <v>4.2425631641972723</v>
      </c>
      <c r="AP26" s="334"/>
      <c r="AQ26" s="334">
        <f>'Tav7'!AQ26/'Tav7'!AQ$35*100</f>
        <v>5.7645049011994924</v>
      </c>
      <c r="AR26" s="334">
        <f>'Tav7'!AR26/'Tav7'!AR$35*100</f>
        <v>4.7902039558972644</v>
      </c>
      <c r="AS26" s="334">
        <f>'Tav7'!AS26/'Tav7'!AS$35*100</f>
        <v>8.2626172398392139</v>
      </c>
      <c r="AT26" s="334">
        <f>'Tav7'!AT26/'Tav7'!AT$35*100</f>
        <v>5.3165555057220155</v>
      </c>
      <c r="AU26" s="334" t="e">
        <f>'Tav7'!AU26/'Tav7'!AU$35*100</f>
        <v>#DIV/0!</v>
      </c>
      <c r="AV26" s="334">
        <f>'Tav7'!AV26/'Tav7'!AV$35*100</f>
        <v>4.0557638238050604</v>
      </c>
      <c r="AW26" s="334">
        <f>'Tav7'!AW26/'Tav7'!AW$35*100</f>
        <v>3.5959257263370792</v>
      </c>
      <c r="AX26" s="334">
        <f>'Tav7'!AX26/'Tav7'!AX$35*100</f>
        <v>6.2867967030154102</v>
      </c>
      <c r="AY26" s="334">
        <f>'Tav7'!AY26/'Tav7'!AY$35*100</f>
        <v>3.9556900024294483</v>
      </c>
      <c r="AZ26" s="334"/>
      <c r="BA26" s="286">
        <f t="shared" si="1"/>
        <v>-1.708741077394432</v>
      </c>
      <c r="BB26" s="286">
        <f t="shared" si="2"/>
        <v>-1.1942782295601853</v>
      </c>
      <c r="BC26" s="286">
        <f t="shared" si="3"/>
        <v>-1.9758205368238038</v>
      </c>
      <c r="BD26" s="286">
        <f t="shared" si="4"/>
        <v>-1.3608655032925672</v>
      </c>
    </row>
    <row r="27" spans="1:58" x14ac:dyDescent="0.25">
      <c r="A27" s="456" t="s">
        <v>19</v>
      </c>
      <c r="C27" s="334">
        <f>'Tav7'!C27/'Tav7'!C$35*100</f>
        <v>7.7258723793528219</v>
      </c>
      <c r="D27" s="334">
        <f>'Tav7'!D27/'Tav7'!D$35*100</f>
        <v>9.7985851101842982</v>
      </c>
      <c r="E27" s="334">
        <f>'Tav7'!E27/'Tav7'!E$35*100</f>
        <v>15.476621964479884</v>
      </c>
      <c r="F27" s="334">
        <f>'Tav7'!F27/'Tav7'!F$35*100</f>
        <v>9.4220878067098965</v>
      </c>
      <c r="G27" s="334" t="e">
        <f>'Tav7'!G27/'Tav7'!G$35*100</f>
        <v>#DIV/0!</v>
      </c>
      <c r="H27" s="334">
        <f>'Tav7'!H27/'Tav7'!H$35*100</f>
        <v>7.4786030947750302</v>
      </c>
      <c r="I27" s="334">
        <f>'Tav7'!I27/'Tav7'!I$35*100</f>
        <v>9.5916727421732393</v>
      </c>
      <c r="J27" s="334">
        <f>'Tav7'!J27/'Tav7'!J$35*100</f>
        <v>14.271943751417554</v>
      </c>
      <c r="K27" s="334">
        <f>'Tav7'!K27/'Tav7'!K$35*100</f>
        <v>9.160308655029743</v>
      </c>
      <c r="L27" s="334" t="e">
        <f>'Tav7'!L27/'Tav7'!L$35*100</f>
        <v>#DIV/0!</v>
      </c>
      <c r="M27" s="334">
        <f>'Tav7'!M27/'Tav7'!M$35*100</f>
        <v>7.5969275460467109</v>
      </c>
      <c r="N27" s="334">
        <f>'Tav7'!N27/'Tav7'!N$35*100</f>
        <v>9.8400778579175476</v>
      </c>
      <c r="O27" s="334">
        <f>'Tav7'!O27/'Tav7'!O$35*100</f>
        <v>13.068181818181818</v>
      </c>
      <c r="P27" s="334">
        <f>'Tav7'!P27/'Tav7'!P$35*100</f>
        <v>9.3403381977731037</v>
      </c>
      <c r="Q27" s="334" t="e">
        <f>'Tav7'!Q27/'Tav7'!Q$35*100</f>
        <v>#DIV/0!</v>
      </c>
      <c r="R27" s="334">
        <f>'Tav7'!R27/'Tav7'!R$35*100</f>
        <v>7.8850247133666826</v>
      </c>
      <c r="S27" s="334">
        <f>'Tav7'!S27/'Tav7'!S$35*100</f>
        <v>9.3702678979328891</v>
      </c>
      <c r="T27" s="334">
        <f>'Tav7'!T27/'Tav7'!T$35*100</f>
        <v>12.82375922442483</v>
      </c>
      <c r="U27" s="334">
        <f>'Tav7'!U27/'Tav7'!U$35*100</f>
        <v>9.1076303477135614</v>
      </c>
      <c r="V27" s="334" t="e">
        <f>'Tav7'!V27/'Tav7'!V$35*100</f>
        <v>#DIV/0!</v>
      </c>
      <c r="W27" s="334">
        <f>'Tav7'!W27/'Tav7'!W$35*100</f>
        <v>8.4993536214667564</v>
      </c>
      <c r="X27" s="334">
        <f>'Tav7'!X27/'Tav7'!X$35*100</f>
        <v>8.8025928241170934</v>
      </c>
      <c r="Y27" s="334">
        <f>'Tav7'!Y27/'Tav7'!Y$35*100</f>
        <v>12.133454380390377</v>
      </c>
      <c r="Z27" s="334">
        <f>'Tav7'!Z27/'Tav7'!Z$35*100</f>
        <v>8.8602242301578613</v>
      </c>
      <c r="AA27" s="334" t="e">
        <f>'Tav7'!AA27/'Tav7'!AA$35*100</f>
        <v>#DIV/0!</v>
      </c>
      <c r="AB27" s="334">
        <f>'Tav7'!AB27/'Tav7'!AB$35*100</f>
        <v>7.9209003431801355</v>
      </c>
      <c r="AC27" s="334">
        <f>'Tav7'!AC27/'Tav7'!AC$35*100</f>
        <v>9.3033756513940222</v>
      </c>
      <c r="AD27" s="334">
        <f>'Tav7'!AD27/'Tav7'!AD$35*100</f>
        <v>12.811007790902238</v>
      </c>
      <c r="AE27" s="334">
        <f>'Tav7'!AE27/'Tav7'!AE$35*100</f>
        <v>9.0664827381485065</v>
      </c>
      <c r="AF27" s="334" t="e">
        <f>'Tav7'!AF27/'Tav7'!AF$35*100</f>
        <v>#DIV/0!</v>
      </c>
      <c r="AG27" s="334">
        <f>'Tav7'!AG27/'Tav7'!AG$35*100</f>
        <v>6.3393103974223317</v>
      </c>
      <c r="AH27" s="334">
        <f>'Tav7'!AH27/'Tav7'!AH$35*100</f>
        <v>8.9248972906026722</v>
      </c>
      <c r="AI27" s="334">
        <f>'Tav7'!AI27/'Tav7'!AI$35*100</f>
        <v>10.261072866606053</v>
      </c>
      <c r="AJ27" s="334">
        <f>'Tav7'!AJ27/'Tav7'!AJ$35*100</f>
        <v>8.2930148536669233</v>
      </c>
      <c r="AK27" s="334" t="e">
        <f>'Tav7'!AK27/'Tav7'!AK$35*100</f>
        <v>#DIV/0!</v>
      </c>
      <c r="AL27" s="334">
        <f>'Tav7'!AL27/'Tav7'!AL$35*100</f>
        <v>6.643737460590426</v>
      </c>
      <c r="AM27" s="334">
        <f>'Tav7'!AM27/'Tav7'!AM$35*100</f>
        <v>8.8499698653309498</v>
      </c>
      <c r="AN27" s="334">
        <f>'Tav7'!AN27/'Tav7'!AN$35*100</f>
        <v>9.510618651892889</v>
      </c>
      <c r="AO27" s="334">
        <f>'Tav7'!AO27/'Tav7'!AO$35*100</f>
        <v>8.4021325450241271</v>
      </c>
      <c r="AP27" s="334"/>
      <c r="AQ27" s="334">
        <f>'Tav7'!AQ27/'Tav7'!AQ$35*100</f>
        <v>6.1929601783250963</v>
      </c>
      <c r="AR27" s="334">
        <f>'Tav7'!AR27/'Tav7'!AR$35*100</f>
        <v>6.9099847257698075</v>
      </c>
      <c r="AS27" s="334">
        <f>'Tav7'!AS27/'Tav7'!AS$35*100</f>
        <v>6.6994193836534173</v>
      </c>
      <c r="AT27" s="334">
        <f>'Tav7'!AT27/'Tav7'!AT$35*100</f>
        <v>6.6175725921960682</v>
      </c>
      <c r="AU27" s="334" t="e">
        <f>'Tav7'!AU27/'Tav7'!AU$35*100</f>
        <v>#DIV/0!</v>
      </c>
      <c r="AV27" s="334">
        <f>'Tav7'!AV27/'Tav7'!AV$35*100</f>
        <v>5.7696813495782564</v>
      </c>
      <c r="AW27" s="334">
        <f>'Tav7'!AW27/'Tav7'!AW$35*100</f>
        <v>7.0275233019978849</v>
      </c>
      <c r="AX27" s="334">
        <f>'Tav7'!AX27/'Tav7'!AX$35*100</f>
        <v>5.6110172528541442</v>
      </c>
      <c r="AY27" s="334">
        <f>'Tav7'!AY27/'Tav7'!AY$35*100</f>
        <v>6.4983816741248104</v>
      </c>
      <c r="AZ27" s="334"/>
      <c r="BA27" s="286">
        <f t="shared" si="1"/>
        <v>-0.42327882874683986</v>
      </c>
      <c r="BB27" s="286">
        <f t="shared" si="2"/>
        <v>0.1175385762280774</v>
      </c>
      <c r="BC27" s="286">
        <f t="shared" si="3"/>
        <v>-1.0884021307992731</v>
      </c>
      <c r="BD27" s="286">
        <f t="shared" si="4"/>
        <v>-0.11919091807125781</v>
      </c>
    </row>
    <row r="28" spans="1:58" x14ac:dyDescent="0.25">
      <c r="A28" s="456" t="s">
        <v>20</v>
      </c>
      <c r="C28" s="334">
        <f>'Tav7'!C28/'Tav7'!C$35*100</f>
        <v>2.1190245130188359</v>
      </c>
      <c r="D28" s="334">
        <f>'Tav7'!D28/'Tav7'!D$35*100</f>
        <v>2.2841897573728076</v>
      </c>
      <c r="E28" s="334">
        <f>'Tav7'!E28/'Tav7'!E$35*100</f>
        <v>2.7755318259123989</v>
      </c>
      <c r="F28" s="334">
        <f>'Tav7'!F28/'Tav7'!F$35*100</f>
        <v>2.2565264915539522</v>
      </c>
      <c r="G28" s="334" t="e">
        <f>'Tav7'!G28/'Tav7'!G$35*100</f>
        <v>#DIV/0!</v>
      </c>
      <c r="H28" s="334">
        <f>'Tav7'!H28/'Tav7'!H$35*100</f>
        <v>2.039172543857926</v>
      </c>
      <c r="I28" s="334">
        <f>'Tav7'!I28/'Tav7'!I$35*100</f>
        <v>2.2496226090442564</v>
      </c>
      <c r="J28" s="334">
        <f>'Tav7'!J28/'Tav7'!J$35*100</f>
        <v>2.3323504951992136</v>
      </c>
      <c r="K28" s="334">
        <f>'Tav7'!K28/'Tav7'!K$35*100</f>
        <v>2.184661601947802</v>
      </c>
      <c r="L28" s="334" t="e">
        <f>'Tav7'!L28/'Tav7'!L$35*100</f>
        <v>#DIV/0!</v>
      </c>
      <c r="M28" s="334">
        <f>'Tav7'!M28/'Tav7'!M$35*100</f>
        <v>2.0833518975611058</v>
      </c>
      <c r="N28" s="334">
        <f>'Tav7'!N28/'Tav7'!N$35*100</f>
        <v>2.3462532939095149</v>
      </c>
      <c r="O28" s="334">
        <f>'Tav7'!O28/'Tav7'!O$35*100</f>
        <v>2.2502002402883461</v>
      </c>
      <c r="P28" s="334">
        <f>'Tav7'!P28/'Tav7'!P$35*100</f>
        <v>2.2623915108942811</v>
      </c>
      <c r="Q28" s="334" t="e">
        <f>'Tav7'!Q28/'Tav7'!Q$35*100</f>
        <v>#DIV/0!</v>
      </c>
      <c r="R28" s="334">
        <f>'Tav7'!R28/'Tav7'!R$35*100</f>
        <v>1.9705109019037343</v>
      </c>
      <c r="S28" s="334">
        <f>'Tav7'!S28/'Tav7'!S$35*100</f>
        <v>2.266532520930328</v>
      </c>
      <c r="T28" s="334">
        <f>'Tav7'!T28/'Tav7'!T$35*100</f>
        <v>2.6262480104181742</v>
      </c>
      <c r="U28" s="334">
        <f>'Tav7'!U28/'Tav7'!U$35*100</f>
        <v>2.1986587873701056</v>
      </c>
      <c r="V28" s="334" t="e">
        <f>'Tav7'!V28/'Tav7'!V$35*100</f>
        <v>#DIV/0!</v>
      </c>
      <c r="W28" s="334">
        <f>'Tav7'!W28/'Tav7'!W$35*100</f>
        <v>2.30110757835156</v>
      </c>
      <c r="X28" s="334">
        <f>'Tav7'!X28/'Tav7'!X$35*100</f>
        <v>2.7017970681489243</v>
      </c>
      <c r="Y28" s="334">
        <f>'Tav7'!Y28/'Tav7'!Y$35*100</f>
        <v>2.8279618701770315</v>
      </c>
      <c r="Z28" s="334">
        <f>'Tav7'!Z28/'Tav7'!Z$35*100</f>
        <v>2.596925821065641</v>
      </c>
      <c r="AA28" s="334" t="e">
        <f>'Tav7'!AA28/'Tav7'!AA$35*100</f>
        <v>#DIV/0!</v>
      </c>
      <c r="AB28" s="334">
        <f>'Tav7'!AB28/'Tav7'!AB$35*100</f>
        <v>1.8151537581589394</v>
      </c>
      <c r="AC28" s="334">
        <f>'Tav7'!AC28/'Tav7'!AC$35*100</f>
        <v>2.5731030323648119</v>
      </c>
      <c r="AD28" s="334">
        <f>'Tav7'!AD28/'Tav7'!AD$35*100</f>
        <v>2.7707966825835637</v>
      </c>
      <c r="AE28" s="334">
        <f>'Tav7'!AE28/'Tav7'!AE$35*100</f>
        <v>2.3832857869383108</v>
      </c>
      <c r="AF28" s="334" t="e">
        <f>'Tav7'!AF28/'Tav7'!AF$35*100</f>
        <v>#DIV/0!</v>
      </c>
      <c r="AG28" s="334">
        <f>'Tav7'!AG28/'Tav7'!AG$35*100</f>
        <v>1.6119960724873927</v>
      </c>
      <c r="AH28" s="334">
        <f>'Tav7'!AH28/'Tav7'!AH$35*100</f>
        <v>2.6707772621037282</v>
      </c>
      <c r="AI28" s="334">
        <f>'Tav7'!AI28/'Tav7'!AI$35*100</f>
        <v>1.9483049746720353</v>
      </c>
      <c r="AJ28" s="334">
        <f>'Tav7'!AJ28/'Tav7'!AJ$35*100</f>
        <v>2.3883553450438537</v>
      </c>
      <c r="AK28" s="334" t="e">
        <f>'Tav7'!AK28/'Tav7'!AK$35*100</f>
        <v>#DIV/0!</v>
      </c>
      <c r="AL28" s="334">
        <f>'Tav7'!AL28/'Tav7'!AL$35*100</f>
        <v>11.779879621668101</v>
      </c>
      <c r="AM28" s="334">
        <f>'Tav7'!AM28/'Tav7'!AM$35*100</f>
        <v>12.792800093189566</v>
      </c>
      <c r="AN28" s="334">
        <f>'Tav7'!AN28/'Tav7'!AN$35*100</f>
        <v>1.5389350569405971</v>
      </c>
      <c r="AO28" s="334">
        <f>'Tav7'!AO28/'Tav7'!AO$35*100</f>
        <v>12.438792084764318</v>
      </c>
      <c r="AP28" s="334"/>
      <c r="AQ28" s="334">
        <f>'Tav7'!AQ28/'Tav7'!AQ$35*100</f>
        <v>2.1240053716781011</v>
      </c>
      <c r="AR28" s="334">
        <f>'Tav7'!AR28/'Tav7'!AR$35*100</f>
        <v>3.2082301146209038</v>
      </c>
      <c r="AS28" s="334">
        <f>'Tav7'!AS28/'Tav7'!AS$35*100</f>
        <v>2.5547119249665027</v>
      </c>
      <c r="AT28" s="334">
        <f>'Tav7'!AT28/'Tav7'!AT$35*100</f>
        <v>2.7524993127794097</v>
      </c>
      <c r="AU28" s="334" t="e">
        <f>'Tav7'!AU28/'Tav7'!AU$35*100</f>
        <v>#DIV/0!</v>
      </c>
      <c r="AV28" s="334">
        <f>'Tav7'!AV28/'Tav7'!AV$35*100</f>
        <v>1.7104029990627929</v>
      </c>
      <c r="AW28" s="334">
        <f>'Tav7'!AW28/'Tav7'!AW$35*100</f>
        <v>2.5274600988630089</v>
      </c>
      <c r="AX28" s="334">
        <f>'Tav7'!AX28/'Tav7'!AX$35*100</f>
        <v>1.5000255977064454</v>
      </c>
      <c r="AY28" s="334">
        <f>'Tav7'!AY28/'Tav7'!AY$35*100</f>
        <v>2.1755315397214754</v>
      </c>
      <c r="AZ28" s="334"/>
      <c r="BA28" s="286">
        <f t="shared" si="1"/>
        <v>-0.41360237261530819</v>
      </c>
      <c r="BB28" s="286">
        <f t="shared" si="2"/>
        <v>-0.68077001575789486</v>
      </c>
      <c r="BC28" s="286">
        <f t="shared" si="3"/>
        <v>-1.0546863272600573</v>
      </c>
      <c r="BD28" s="286">
        <f t="shared" si="4"/>
        <v>-0.57696777305793434</v>
      </c>
    </row>
    <row r="29" spans="1:58" x14ac:dyDescent="0.25">
      <c r="C29" s="334">
        <f>'Tav7'!C29/'Tav7'!C$35*100</f>
        <v>0</v>
      </c>
      <c r="D29" s="334">
        <f>'Tav7'!D29/'Tav7'!D$35*100</f>
        <v>0</v>
      </c>
      <c r="E29" s="334">
        <f>'Tav7'!E29/'Tav7'!E$35*100</f>
        <v>0</v>
      </c>
      <c r="F29" s="334">
        <f>'Tav7'!F29/'Tav7'!F$35*100</f>
        <v>0</v>
      </c>
      <c r="G29" s="334" t="e">
        <f>'Tav7'!G29/'Tav7'!G$35*100</f>
        <v>#DIV/0!</v>
      </c>
      <c r="H29" s="334">
        <f>'Tav7'!H29/'Tav7'!H$35*100</f>
        <v>0</v>
      </c>
      <c r="I29" s="334">
        <f>'Tav7'!I29/'Tav7'!I$35*100</f>
        <v>0</v>
      </c>
      <c r="J29" s="334">
        <f>'Tav7'!J29/'Tav7'!J$35*100</f>
        <v>0</v>
      </c>
      <c r="K29" s="334">
        <f>'Tav7'!K29/'Tav7'!K$35*100</f>
        <v>0</v>
      </c>
      <c r="L29" s="334" t="e">
        <f>'Tav7'!L29/'Tav7'!L$35*100</f>
        <v>#DIV/0!</v>
      </c>
      <c r="M29" s="334">
        <f>'Tav7'!M29/'Tav7'!M$35*100</f>
        <v>0</v>
      </c>
      <c r="N29" s="334">
        <f>'Tav7'!N29/'Tav7'!N$35*100</f>
        <v>0</v>
      </c>
      <c r="O29" s="334">
        <f>'Tav7'!O29/'Tav7'!O$35*100</f>
        <v>0</v>
      </c>
      <c r="P29" s="334">
        <f>'Tav7'!P29/'Tav7'!P$35*100</f>
        <v>0</v>
      </c>
      <c r="Q29" s="334" t="e">
        <f>'Tav7'!Q29/'Tav7'!Q$35*100</f>
        <v>#DIV/0!</v>
      </c>
      <c r="R29" s="334">
        <f>'Tav7'!R29/'Tav7'!R$35*100</f>
        <v>0</v>
      </c>
      <c r="S29" s="334">
        <f>'Tav7'!S29/'Tav7'!S$35*100</f>
        <v>0</v>
      </c>
      <c r="T29" s="334">
        <f>'Tav7'!T29/'Tav7'!T$35*100</f>
        <v>0</v>
      </c>
      <c r="U29" s="334">
        <f>'Tav7'!U29/'Tav7'!U$35*100</f>
        <v>0</v>
      </c>
      <c r="V29" s="334" t="e">
        <f>'Tav7'!V29/'Tav7'!V$35*100</f>
        <v>#DIV/0!</v>
      </c>
      <c r="W29" s="334">
        <f>'Tav7'!W29/'Tav7'!W$35*100</f>
        <v>0</v>
      </c>
      <c r="X29" s="334">
        <f>'Tav7'!X29/'Tav7'!X$35*100</f>
        <v>0</v>
      </c>
      <c r="Y29" s="334">
        <f>'Tav7'!Y29/'Tav7'!Y$35*100</f>
        <v>0</v>
      </c>
      <c r="Z29" s="334">
        <f>'Tav7'!Z29/'Tav7'!Z$35*100</f>
        <v>0</v>
      </c>
      <c r="AA29" s="334" t="e">
        <f>'Tav7'!AA29/'Tav7'!AA$35*100</f>
        <v>#DIV/0!</v>
      </c>
      <c r="AB29" s="334">
        <f>'Tav7'!AB29/'Tav7'!AB$35*100</f>
        <v>0</v>
      </c>
      <c r="AC29" s="334">
        <f>'Tav7'!AC29/'Tav7'!AC$35*100</f>
        <v>0</v>
      </c>
      <c r="AD29" s="334">
        <f>'Tav7'!AD29/'Tav7'!AD$35*100</f>
        <v>0</v>
      </c>
      <c r="AE29" s="334">
        <f>'Tav7'!AE29/'Tav7'!AE$35*100</f>
        <v>0</v>
      </c>
      <c r="AF29" s="334" t="e">
        <f>'Tav7'!AF29/'Tav7'!AF$35*100</f>
        <v>#DIV/0!</v>
      </c>
      <c r="AG29" s="334">
        <f>'Tav7'!AG29/'Tav7'!AG$35*100</f>
        <v>0</v>
      </c>
      <c r="AH29" s="334">
        <f>'Tav7'!AH29/'Tav7'!AH$35*100</f>
        <v>0</v>
      </c>
      <c r="AI29" s="334">
        <f>'Tav7'!AI29/'Tav7'!AI$35*100</f>
        <v>0</v>
      </c>
      <c r="AJ29" s="334">
        <f>'Tav7'!AJ29/'Tav7'!AJ$35*100</f>
        <v>0</v>
      </c>
      <c r="AK29" s="334" t="e">
        <f>'Tav7'!AK29/'Tav7'!AK$35*100</f>
        <v>#DIV/0!</v>
      </c>
      <c r="AL29" s="334">
        <f>'Tav7'!AL29/'Tav7'!AL$35*100</f>
        <v>0</v>
      </c>
      <c r="AM29" s="334">
        <f>'Tav7'!AM29/'Tav7'!AM$35*100</f>
        <v>0</v>
      </c>
      <c r="AN29" s="334">
        <f>'Tav7'!AN29/'Tav7'!AN$35*100</f>
        <v>0</v>
      </c>
      <c r="AO29" s="334">
        <f>'Tav7'!AO29/'Tav7'!AO$35*100</f>
        <v>0</v>
      </c>
      <c r="AP29" s="334"/>
      <c r="AQ29" s="334">
        <f>'Tav7'!AQ29/'Tav7'!AQ$35*100</f>
        <v>0</v>
      </c>
      <c r="AR29" s="334">
        <f>'Tav7'!AR29/'Tav7'!AR$35*100</f>
        <v>0</v>
      </c>
      <c r="AS29" s="334">
        <f>'Tav7'!AS29/'Tav7'!AS$35*100</f>
        <v>0</v>
      </c>
      <c r="AT29" s="334">
        <f>'Tav7'!AT29/'Tav7'!AT$35*100</f>
        <v>0</v>
      </c>
      <c r="AU29" s="334" t="e">
        <f>'Tav7'!AU29/'Tav7'!AU$35*100</f>
        <v>#DIV/0!</v>
      </c>
      <c r="AV29" s="334">
        <f>'Tav7'!AV29/'Tav7'!AV$35*100</f>
        <v>0</v>
      </c>
      <c r="AW29" s="334">
        <f>'Tav7'!AW29/'Tav7'!AW$35*100</f>
        <v>0</v>
      </c>
      <c r="AX29" s="334">
        <f>'Tav7'!AX29/'Tav7'!AX$35*100</f>
        <v>0</v>
      </c>
      <c r="AY29" s="334"/>
      <c r="AZ29" s="334"/>
      <c r="BA29" s="286"/>
      <c r="BB29" s="286"/>
      <c r="BC29" s="286"/>
      <c r="BD29" s="286"/>
    </row>
    <row r="30" spans="1:58" s="288" customFormat="1" x14ac:dyDescent="0.25">
      <c r="A30" s="288" t="s">
        <v>21</v>
      </c>
      <c r="C30" s="289">
        <f>'Tav7'!C30/'Tav7'!C$35*100</f>
        <v>18.716678484737749</v>
      </c>
      <c r="D30" s="289">
        <f>'Tav7'!D30/'Tav7'!D$35*100</f>
        <v>22.054655027039395</v>
      </c>
      <c r="E30" s="289">
        <f>'Tav7'!E30/'Tav7'!E$35*100</f>
        <v>19.77165639724538</v>
      </c>
      <c r="F30" s="289">
        <f>'Tav7'!F30/'Tav7'!F$35*100</f>
        <v>20.761217250189439</v>
      </c>
      <c r="G30" s="289" t="e">
        <f>'Tav7'!G30/'Tav7'!G$35*100</f>
        <v>#DIV/0!</v>
      </c>
      <c r="H30" s="289">
        <f>'Tav7'!H30/'Tav7'!H$35*100</f>
        <v>20.002095488805505</v>
      </c>
      <c r="I30" s="289">
        <f>'Tav7'!I30/'Tav7'!I$35*100</f>
        <v>22.019054917257812</v>
      </c>
      <c r="J30" s="289">
        <f>'Tav7'!J30/'Tav7'!J$35*100</f>
        <v>25.36856430029485</v>
      </c>
      <c r="K30" s="289">
        <f>'Tav7'!K30/'Tav7'!K$35*100</f>
        <v>21.543166696491028</v>
      </c>
      <c r="L30" s="289" t="e">
        <f>'Tav7'!L30/'Tav7'!L$35*100</f>
        <v>#DIV/0!</v>
      </c>
      <c r="M30" s="289">
        <f>'Tav7'!M30/'Tav7'!M$35*100</f>
        <v>19.268331803640965</v>
      </c>
      <c r="N30" s="289">
        <f>'Tav7'!N30/'Tav7'!N$35*100</f>
        <v>22.106617510608555</v>
      </c>
      <c r="O30" s="289">
        <f>'Tav7'!O30/'Tav7'!O$35*100</f>
        <v>29.788245895074088</v>
      </c>
      <c r="P30" s="289">
        <f>'Tav7'!P30/'Tav7'!P$35*100</f>
        <v>21.666061725363768</v>
      </c>
      <c r="Q30" s="289" t="e">
        <f>'Tav7'!Q30/'Tav7'!Q$35*100</f>
        <v>#DIV/0!</v>
      </c>
      <c r="R30" s="289">
        <f>'Tav7'!R30/'Tav7'!R$35*100</f>
        <v>19.005741609677862</v>
      </c>
      <c r="S30" s="289">
        <f>'Tav7'!S30/'Tav7'!S$35*100</f>
        <v>22.511331379322737</v>
      </c>
      <c r="T30" s="289">
        <f>'Tav7'!T30/'Tav7'!T$35*100</f>
        <v>31.637968456084504</v>
      </c>
      <c r="U30" s="289">
        <f>'Tav7'!U30/'Tav7'!U$35*100</f>
        <v>21.937527457593507</v>
      </c>
      <c r="V30" s="289" t="e">
        <f>'Tav7'!V30/'Tav7'!V$35*100</f>
        <v>#DIV/0!</v>
      </c>
      <c r="W30" s="289">
        <f>'Tav7'!W30/'Tav7'!W$35*100</f>
        <v>17.990985639914747</v>
      </c>
      <c r="X30" s="289">
        <f>'Tav7'!X30/'Tav7'!X$35*100</f>
        <v>21.546796420506062</v>
      </c>
      <c r="Y30" s="289">
        <f>'Tav7'!Y30/'Tav7'!Y$35*100</f>
        <v>28.311393554244212</v>
      </c>
      <c r="Z30" s="289">
        <f>'Tav7'!Z30/'Tav7'!Z$35*100</f>
        <v>20.855172997045759</v>
      </c>
      <c r="AA30" s="289" t="e">
        <f>'Tav7'!AA30/'Tav7'!AA$35*100</f>
        <v>#DIV/0!</v>
      </c>
      <c r="AB30" s="289">
        <f>'Tav7'!AB30/'Tav7'!AB$35*100</f>
        <v>16.220308189220106</v>
      </c>
      <c r="AC30" s="289">
        <f>'Tav7'!AC30/'Tav7'!AC$35*100</f>
        <v>21.779832686449456</v>
      </c>
      <c r="AD30" s="289">
        <f>'Tav7'!AD30/'Tav7'!AD$35*100</f>
        <v>27.129932143754715</v>
      </c>
      <c r="AE30" s="289">
        <f>'Tav7'!AE30/'Tav7'!AE$35*100</f>
        <v>20.523017620904991</v>
      </c>
      <c r="AF30" s="289" t="e">
        <f>'Tav7'!AF30/'Tav7'!AF$35*100</f>
        <v>#DIV/0!</v>
      </c>
      <c r="AG30" s="289">
        <f>'Tav7'!AG30/'Tav7'!AG$35*100</f>
        <v>17.221952126290503</v>
      </c>
      <c r="AH30" s="289">
        <f>'Tav7'!AH30/'Tav7'!AH$35*100</f>
        <v>23.724372590407576</v>
      </c>
      <c r="AI30" s="289">
        <f>'Tav7'!AI30/'Tav7'!AI$35*100</f>
        <v>29.289518119236263</v>
      </c>
      <c r="AJ30" s="289">
        <f>'Tav7'!AJ30/'Tav7'!AJ$35*100</f>
        <v>22.176374581680637</v>
      </c>
      <c r="AK30" s="289" t="e">
        <f>'Tav7'!AK30/'Tav7'!AK$35*100</f>
        <v>#DIV/0!</v>
      </c>
      <c r="AL30" s="289">
        <f>'Tav7'!AL30/'Tav7'!AL$35*100</f>
        <v>16.904557179707652</v>
      </c>
      <c r="AM30" s="289">
        <f>'Tav7'!AM30/'Tav7'!AM$35*100</f>
        <v>23.500483674099883</v>
      </c>
      <c r="AN30" s="289">
        <f>'Tav7'!AN30/'Tav7'!AN$35*100</f>
        <v>32.163742690058477</v>
      </c>
      <c r="AO30" s="289">
        <f>'Tav7'!AO30/'Tav7'!AO$35*100</f>
        <v>22.247471653670896</v>
      </c>
      <c r="AP30" s="289"/>
      <c r="AQ30" s="289">
        <f>'Tav7'!AQ30/'Tav7'!AQ$35*100</f>
        <v>27.843198158281794</v>
      </c>
      <c r="AR30" s="289">
        <f>'Tav7'!AR30/'Tav7'!AR$35*100</f>
        <v>31.892335930380316</v>
      </c>
      <c r="AS30" s="289">
        <f>'Tav7'!AS30/'Tav7'!AS$35*100</f>
        <v>19.365788298347479</v>
      </c>
      <c r="AT30" s="289">
        <f>'Tav7'!AT30/'Tav7'!AT$35*100</f>
        <v>29.781970225263677</v>
      </c>
      <c r="AU30" s="289" t="e">
        <f>'Tav7'!AU30/'Tav7'!AU$35*100</f>
        <v>#DIV/0!</v>
      </c>
      <c r="AV30" s="289">
        <f>'Tav7'!AV30/'Tav7'!AV$35*100</f>
        <v>32.656982193064664</v>
      </c>
      <c r="AW30" s="289">
        <f>'Tav7'!AW30/'Tav7'!AW$35*100</f>
        <v>35.65787810443819</v>
      </c>
      <c r="AX30" s="289">
        <f>'Tav7'!AX30/'Tav7'!AX$35*100</f>
        <v>22.244406901141659</v>
      </c>
      <c r="AY30" s="289">
        <f>'Tav7'!AY30/'Tav7'!AY$35*100</f>
        <v>33.627479408468588</v>
      </c>
      <c r="AZ30" s="289"/>
      <c r="BA30" s="291">
        <f t="shared" si="1"/>
        <v>4.81378403478287</v>
      </c>
      <c r="BB30" s="291">
        <f t="shared" si="2"/>
        <v>3.7655421740578738</v>
      </c>
      <c r="BC30" s="291">
        <f t="shared" si="3"/>
        <v>2.8786186027941802</v>
      </c>
      <c r="BD30" s="291">
        <f t="shared" si="4"/>
        <v>3.8455091832049106</v>
      </c>
      <c r="BE30" s="291"/>
      <c r="BF30" s="279"/>
    </row>
    <row r="31" spans="1:58" s="288" customFormat="1" x14ac:dyDescent="0.25">
      <c r="A31" s="288" t="s">
        <v>22</v>
      </c>
      <c r="C31" s="289">
        <f>'Tav7'!C31/'Tav7'!C$35*100</f>
        <v>10.62029142637261</v>
      </c>
      <c r="D31" s="289">
        <f>'Tav7'!D31/'Tav7'!D$35*100</f>
        <v>9.645345396664883</v>
      </c>
      <c r="E31" s="289">
        <f>'Tav7'!E31/'Tav7'!E$35*100</f>
        <v>5.5343351827585243</v>
      </c>
      <c r="F31" s="289">
        <f>'Tav7'!F31/'Tav7'!F$35*100</f>
        <v>9.735838871267342</v>
      </c>
      <c r="G31" s="289" t="e">
        <f>'Tav7'!G31/'Tav7'!G$35*100</f>
        <v>#DIV/0!</v>
      </c>
      <c r="H31" s="289">
        <f>'Tav7'!H31/'Tav7'!H$35*100</f>
        <v>10.57206844390311</v>
      </c>
      <c r="I31" s="289">
        <f>'Tav7'!I31/'Tav7'!I$35*100</f>
        <v>9.4864822196087193</v>
      </c>
      <c r="J31" s="289">
        <f>'Tav7'!J31/'Tav7'!J$35*100</f>
        <v>5.0086943373402883</v>
      </c>
      <c r="K31" s="289">
        <f>'Tav7'!K31/'Tav7'!K$35*100</f>
        <v>9.5891287490578208</v>
      </c>
      <c r="L31" s="289" t="e">
        <f>'Tav7'!L31/'Tav7'!L$35*100</f>
        <v>#DIV/0!</v>
      </c>
      <c r="M31" s="289">
        <f>'Tav7'!M31/'Tav7'!M$35*100</f>
        <v>9.3278561435712817</v>
      </c>
      <c r="N31" s="289">
        <f>'Tav7'!N31/'Tav7'!N$35*100</f>
        <v>9.7792513598330668</v>
      </c>
      <c r="O31" s="289">
        <f>'Tav7'!O31/'Tav7'!O$35*100</f>
        <v>4.9234080897076486</v>
      </c>
      <c r="P31" s="289">
        <f>'Tav7'!P31/'Tav7'!P$35*100</f>
        <v>9.3851750237528417</v>
      </c>
      <c r="Q31" s="289" t="e">
        <f>'Tav7'!Q31/'Tav7'!Q$35*100</f>
        <v>#DIV/0!</v>
      </c>
      <c r="R31" s="289">
        <f>'Tav7'!R31/'Tav7'!R$35*100</f>
        <v>9.7452347024558357</v>
      </c>
      <c r="S31" s="289">
        <f>'Tav7'!S31/'Tav7'!S$35*100</f>
        <v>10.199268015994825</v>
      </c>
      <c r="T31" s="289">
        <f>'Tav7'!T31/'Tav7'!T$35*100</f>
        <v>5.1186514252640718</v>
      </c>
      <c r="U31" s="289">
        <f>'Tav7'!U31/'Tav7'!U$35*100</f>
        <v>9.8290065009324898</v>
      </c>
      <c r="V31" s="289" t="e">
        <f>'Tav7'!V31/'Tav7'!V$35*100</f>
        <v>#DIV/0!</v>
      </c>
      <c r="W31" s="289">
        <f>'Tav7'!W31/'Tav7'!W$35*100</f>
        <v>8.3106809685196179</v>
      </c>
      <c r="X31" s="289">
        <f>'Tav7'!X31/'Tav7'!X$35*100</f>
        <v>10.011150720573079</v>
      </c>
      <c r="Y31" s="289">
        <f>'Tav7'!Y31/'Tav7'!Y$35*100</f>
        <v>4.6482069904675436</v>
      </c>
      <c r="Z31" s="289">
        <f>'Tav7'!Z31/'Tav7'!Z$35*100</f>
        <v>9.3163344346866719</v>
      </c>
      <c r="AA31" s="289" t="e">
        <f>'Tav7'!AA31/'Tav7'!AA$35*100</f>
        <v>#DIV/0!</v>
      </c>
      <c r="AB31" s="289">
        <f>'Tav7'!AB31/'Tav7'!AB$35*100</f>
        <v>7.8906197429513494</v>
      </c>
      <c r="AC31" s="289">
        <f>'Tav7'!AC31/'Tav7'!AC$35*100</f>
        <v>10.072832423572345</v>
      </c>
      <c r="AD31" s="289">
        <f>'Tav7'!AD31/'Tav7'!AD$35*100</f>
        <v>4.398089972354863</v>
      </c>
      <c r="AE31" s="289">
        <f>'Tav7'!AE31/'Tav7'!AE$35*100</f>
        <v>9.3094168054497555</v>
      </c>
      <c r="AF31" s="289" t="e">
        <f>'Tav7'!AF31/'Tav7'!AF$35*100</f>
        <v>#DIV/0!</v>
      </c>
      <c r="AG31" s="289">
        <f>'Tav7'!AG31/'Tav7'!AG$35*100</f>
        <v>7.1162334010161965</v>
      </c>
      <c r="AH31" s="289">
        <f>'Tav7'!AH31/'Tav7'!AH$35*100</f>
        <v>9.6060753357615152</v>
      </c>
      <c r="AI31" s="289">
        <f>'Tav7'!AI31/'Tav7'!AI$35*100</f>
        <v>4.6239771398882974</v>
      </c>
      <c r="AJ31" s="289">
        <f>'Tav7'!AJ31/'Tav7'!AJ$35*100</f>
        <v>8.8807202599754937</v>
      </c>
      <c r="AK31" s="289" t="e">
        <f>'Tav7'!AK31/'Tav7'!AK$35*100</f>
        <v>#DIV/0!</v>
      </c>
      <c r="AL31" s="289">
        <f>'Tav7'!AL31/'Tav7'!AL$35*100</f>
        <v>7.07748160886596</v>
      </c>
      <c r="AM31" s="289">
        <f>'Tav7'!AM31/'Tav7'!AM$35*100</f>
        <v>11.165527964466413</v>
      </c>
      <c r="AN31" s="289">
        <f>'Tav7'!AN31/'Tav7'!AN$35*100</f>
        <v>2.5238534933825791</v>
      </c>
      <c r="AO31" s="289">
        <f>'Tav7'!AO31/'Tav7'!AO$35*100</f>
        <v>10.209025771545779</v>
      </c>
      <c r="AP31" s="289"/>
      <c r="AQ31" s="289">
        <f>'Tav7'!AQ31/'Tav7'!AQ$35*100</f>
        <v>8.1817600467737961</v>
      </c>
      <c r="AR31" s="289">
        <f>'Tav7'!AR31/'Tav7'!AR$35*100</f>
        <v>9.6888677816426867</v>
      </c>
      <c r="AS31" s="289">
        <f>'Tav7'!AS31/'Tav7'!AS$35*100</f>
        <v>6.3421170165252336</v>
      </c>
      <c r="AT31" s="289">
        <f>'Tav7'!AT31/'Tav7'!AT$35*100</f>
        <v>8.956654465487059</v>
      </c>
      <c r="AU31" s="289" t="e">
        <f>'Tav7'!AU31/'Tav7'!AU$35*100</f>
        <v>#DIV/0!</v>
      </c>
      <c r="AV31" s="289">
        <f>'Tav7'!AV31/'Tav7'!AV$35*100</f>
        <v>7.3137300843486406</v>
      </c>
      <c r="AW31" s="289">
        <f>'Tav7'!AW31/'Tav7'!AW$35*100</f>
        <v>8.6095975623548835</v>
      </c>
      <c r="AX31" s="289">
        <f>'Tav7'!AX31/'Tav7'!AX$35*100</f>
        <v>6.8345876209491632</v>
      </c>
      <c r="AY31" s="289">
        <f>'Tav7'!AY31/'Tav7'!AY$35*100</f>
        <v>8.040297489831584</v>
      </c>
      <c r="AZ31" s="289"/>
      <c r="BA31" s="291">
        <f t="shared" si="1"/>
        <v>-0.86802996242515551</v>
      </c>
      <c r="BB31" s="291">
        <f t="shared" si="2"/>
        <v>-1.0792702192878032</v>
      </c>
      <c r="BC31" s="291">
        <f t="shared" si="3"/>
        <v>0.49247060442392954</v>
      </c>
      <c r="BD31" s="291">
        <f t="shared" si="4"/>
        <v>-0.91635697565547503</v>
      </c>
      <c r="BE31" s="291"/>
      <c r="BF31" s="279"/>
    </row>
    <row r="32" spans="1:58" s="288" customFormat="1" x14ac:dyDescent="0.25">
      <c r="A32" s="288" t="s">
        <v>23</v>
      </c>
      <c r="C32" s="289">
        <f>'Tav7'!C32/'Tav7'!C$35*100</f>
        <v>27.71551442490362</v>
      </c>
      <c r="D32" s="289">
        <f>'Tav7'!D32/'Tav7'!D$35*100</f>
        <v>23.564737070310901</v>
      </c>
      <c r="E32" s="289">
        <f>'Tav7'!E32/'Tav7'!E$35*100</f>
        <v>16.715922714472914</v>
      </c>
      <c r="F32" s="289">
        <f>'Tav7'!F32/'Tav7'!F$35*100</f>
        <v>24.590606412156408</v>
      </c>
      <c r="G32" s="289" t="e">
        <f>'Tav7'!G32/'Tav7'!G$35*100</f>
        <v>#DIV/0!</v>
      </c>
      <c r="H32" s="289">
        <f>'Tav7'!H32/'Tav7'!H$35*100</f>
        <v>26.178548743034135</v>
      </c>
      <c r="I32" s="289">
        <f>'Tav7'!I32/'Tav7'!I$35*100</f>
        <v>23.001779192143882</v>
      </c>
      <c r="J32" s="289">
        <f>'Tav7'!J32/'Tav7'!J$35*100</f>
        <v>15.375746578967265</v>
      </c>
      <c r="K32" s="289">
        <f>'Tav7'!K32/'Tav7'!K$35*100</f>
        <v>23.616447864304575</v>
      </c>
      <c r="L32" s="289" t="e">
        <f>'Tav7'!L32/'Tav7'!L$35*100</f>
        <v>#DIV/0!</v>
      </c>
      <c r="M32" s="289">
        <f>'Tav7'!M32/'Tav7'!M$35*100</f>
        <v>27.342434260356612</v>
      </c>
      <c r="N32" s="289">
        <f>'Tav7'!N32/'Tav7'!N$35*100</f>
        <v>23.310569789643413</v>
      </c>
      <c r="O32" s="289">
        <f>'Tav7'!O32/'Tav7'!O$35*100</f>
        <v>13.686423708450141</v>
      </c>
      <c r="P32" s="289">
        <f>'Tav7'!P32/'Tav7'!P$35*100</f>
        <v>24.005049480640096</v>
      </c>
      <c r="Q32" s="289" t="e">
        <f>'Tav7'!Q32/'Tav7'!Q$35*100</f>
        <v>#DIV/0!</v>
      </c>
      <c r="R32" s="289">
        <f>'Tav7'!R32/'Tav7'!R$35*100</f>
        <v>28.087382171795163</v>
      </c>
      <c r="S32" s="289">
        <f>'Tav7'!S32/'Tav7'!S$35*100</f>
        <v>24.035356983363535</v>
      </c>
      <c r="T32" s="289">
        <f>'Tav7'!T32/'Tav7'!T$35*100</f>
        <v>14.064534799594849</v>
      </c>
      <c r="U32" s="289">
        <f>'Tav7'!U32/'Tav7'!U$35*100</f>
        <v>24.72593689155255</v>
      </c>
      <c r="V32" s="289" t="e">
        <f>'Tav7'!V32/'Tav7'!V$35*100</f>
        <v>#DIV/0!</v>
      </c>
      <c r="W32" s="289">
        <f>'Tav7'!W32/'Tav7'!W$35*100</f>
        <v>28.599280248768387</v>
      </c>
      <c r="X32" s="289">
        <f>'Tav7'!X32/'Tav7'!X$35*100</f>
        <v>24.798808337134716</v>
      </c>
      <c r="Y32" s="289">
        <f>'Tav7'!Y32/'Tav7'!Y$35*100</f>
        <v>16.395823876531999</v>
      </c>
      <c r="Z32" s="289">
        <f>'Tav7'!Z32/'Tav7'!Z$35*100</f>
        <v>25.488353140394683</v>
      </c>
      <c r="AA32" s="289" t="e">
        <f>'Tav7'!AA32/'Tav7'!AA$35*100</f>
        <v>#DIV/0!</v>
      </c>
      <c r="AB32" s="289">
        <f>'Tav7'!AB32/'Tav7'!AB$35*100</f>
        <v>28.270304824708969</v>
      </c>
      <c r="AC32" s="289">
        <f>'Tav7'!AC32/'Tav7'!AC$35*100</f>
        <v>24.23232151417217</v>
      </c>
      <c r="AD32" s="289">
        <f>'Tav7'!AD32/'Tav7'!AD$35*100</f>
        <v>15.801708972103542</v>
      </c>
      <c r="AE32" s="289">
        <f>'Tav7'!AE32/'Tav7'!AE$35*100</f>
        <v>24.987285795669095</v>
      </c>
      <c r="AF32" s="289" t="e">
        <f>'Tav7'!AF32/'Tav7'!AF$35*100</f>
        <v>#DIV/0!</v>
      </c>
      <c r="AG32" s="289">
        <f>'Tav7'!AG32/'Tav7'!AG$35*100</f>
        <v>29.343857541872815</v>
      </c>
      <c r="AH32" s="289">
        <f>'Tav7'!AH32/'Tav7'!AH$35*100</f>
        <v>24.68088506535447</v>
      </c>
      <c r="AI32" s="289">
        <f>'Tav7'!AI32/'Tav7'!AI$35*100</f>
        <v>15.105857903623848</v>
      </c>
      <c r="AJ32" s="289">
        <f>'Tav7'!AJ32/'Tav7'!AJ$35*100</f>
        <v>25.686867072515145</v>
      </c>
      <c r="AK32" s="289" t="e">
        <f>'Tav7'!AK32/'Tav7'!AK$35*100</f>
        <v>#DIV/0!</v>
      </c>
      <c r="AL32" s="289">
        <f>'Tav7'!AL32/'Tav7'!AL$35*100</f>
        <v>28.579344606859653</v>
      </c>
      <c r="AM32" s="289">
        <f>'Tav7'!AM32/'Tav7'!AM$35*100</f>
        <v>24.02670083617376</v>
      </c>
      <c r="AN32" s="289">
        <f>'Tav7'!AN32/'Tav7'!AN$35*100</f>
        <v>13.819636811326564</v>
      </c>
      <c r="AO32" s="289">
        <f>'Tav7'!AO32/'Tav7'!AO$35*100</f>
        <v>24.837272903320144</v>
      </c>
      <c r="AP32" s="289"/>
      <c r="AQ32" s="289">
        <f>'Tav7'!AQ32/'Tav7'!AQ$35*100</f>
        <v>23.948731534856528</v>
      </c>
      <c r="AR32" s="289">
        <f>'Tav7'!AR32/'Tav7'!AR$35*100</f>
        <v>20.118984969644071</v>
      </c>
      <c r="AS32" s="289">
        <f>'Tav7'!AS32/'Tav7'!AS$35*100</f>
        <v>19.392585975882088</v>
      </c>
      <c r="AT32" s="289">
        <f>'Tav7'!AT32/'Tav7'!AT$35*100</f>
        <v>21.605853672651516</v>
      </c>
      <c r="AU32" s="289" t="e">
        <f>'Tav7'!AU32/'Tav7'!AU$35*100</f>
        <v>#DIV/0!</v>
      </c>
      <c r="AV32" s="289">
        <f>'Tav7'!AV32/'Tav7'!AV$35*100</f>
        <v>26.743205248359885</v>
      </c>
      <c r="AW32" s="289">
        <f>'Tav7'!AW32/'Tav7'!AW$35*100</f>
        <v>20.539022946064442</v>
      </c>
      <c r="AX32" s="289">
        <f>'Tav7'!AX32/'Tav7'!AX$35*100</f>
        <v>25.792249014488299</v>
      </c>
      <c r="AY32" s="289">
        <f>'Tav7'!AY32/'Tav7'!AY$35*100</f>
        <v>23.016277301902022</v>
      </c>
      <c r="AZ32" s="289"/>
      <c r="BA32" s="291">
        <f t="shared" si="1"/>
        <v>2.7944737135033577</v>
      </c>
      <c r="BB32" s="291">
        <f t="shared" si="2"/>
        <v>0.420037976420371</v>
      </c>
      <c r="BC32" s="291">
        <f t="shared" si="3"/>
        <v>6.3996630386062101</v>
      </c>
      <c r="BD32" s="291">
        <f t="shared" si="4"/>
        <v>1.4104236292505057</v>
      </c>
      <c r="BE32" s="291"/>
      <c r="BF32" s="279"/>
    </row>
    <row r="33" spans="1:58" s="288" customFormat="1" x14ac:dyDescent="0.25">
      <c r="A33" s="288" t="s">
        <v>24</v>
      </c>
      <c r="C33" s="289">
        <f>'Tav7'!C33/'Tav7'!C$35*100</f>
        <v>33.102618771614367</v>
      </c>
      <c r="D33" s="289">
        <f>'Tav7'!D33/'Tav7'!D$35*100</f>
        <v>32.652487638427715</v>
      </c>
      <c r="E33" s="289">
        <f>'Tav7'!E33/'Tav7'!E$35*100</f>
        <v>39.7259319151309</v>
      </c>
      <c r="F33" s="289">
        <f>'Tav7'!F33/'Tav7'!F$35*100</f>
        <v>33.233723168122957</v>
      </c>
      <c r="G33" s="289" t="e">
        <f>'Tav7'!G33/'Tav7'!G$35*100</f>
        <v>#DIV/0!</v>
      </c>
      <c r="H33" s="289">
        <f>'Tav7'!H33/'Tav7'!H$35*100</f>
        <v>33.729511685624288</v>
      </c>
      <c r="I33" s="289">
        <f>'Tav7'!I33/'Tav7'!I$35*100</f>
        <v>33.651388319772089</v>
      </c>
      <c r="J33" s="289">
        <f>'Tav7'!J33/'Tav7'!J$35*100</f>
        <v>37.642700536780829</v>
      </c>
      <c r="K33" s="289">
        <f>'Tav7'!K33/'Tav7'!K$35*100</f>
        <v>33.906286433169029</v>
      </c>
      <c r="L33" s="289" t="e">
        <f>'Tav7'!L33/'Tav7'!L$35*100</f>
        <v>#DIV/0!</v>
      </c>
      <c r="M33" s="289">
        <f>'Tav7'!M33/'Tav7'!M$35*100</f>
        <v>34.381098348823322</v>
      </c>
      <c r="N33" s="289">
        <f>'Tav7'!N33/'Tav7'!N$35*100</f>
        <v>32.617230188087902</v>
      </c>
      <c r="O33" s="289">
        <f>'Tav7'!O33/'Tav7'!O$35*100</f>
        <v>36.28354024829796</v>
      </c>
      <c r="P33" s="289">
        <f>'Tav7'!P33/'Tav7'!P$35*100</f>
        <v>33.340984061575909</v>
      </c>
      <c r="Q33" s="289" t="e">
        <f>'Tav7'!Q33/'Tav7'!Q$35*100</f>
        <v>#DIV/0!</v>
      </c>
      <c r="R33" s="289">
        <f>'Tav7'!R33/'Tav7'!R$35*100</f>
        <v>33.306105900800723</v>
      </c>
      <c r="S33" s="289">
        <f>'Tav7'!S33/'Tav7'!S$35*100</f>
        <v>31.617243202455686</v>
      </c>
      <c r="T33" s="289">
        <f>'Tav7'!T33/'Tav7'!T$35*100</f>
        <v>33.728838084213578</v>
      </c>
      <c r="U33" s="289">
        <f>'Tav7'!U33/'Tav7'!U$35*100</f>
        <v>32.201240014837786</v>
      </c>
      <c r="V33" s="289" t="e">
        <f>'Tav7'!V33/'Tav7'!V$35*100</f>
        <v>#DIV/0!</v>
      </c>
      <c r="W33" s="289">
        <f>'Tav7'!W33/'Tav7'!W$35*100</f>
        <v>34.298591942978938</v>
      </c>
      <c r="X33" s="289">
        <f>'Tav7'!X33/'Tav7'!X$35*100</f>
        <v>32.138854629520125</v>
      </c>
      <c r="Y33" s="289">
        <f>'Tav7'!Y33/'Tav7'!Y$35*100</f>
        <v>35.683159328188836</v>
      </c>
      <c r="Z33" s="289">
        <f>'Tav7'!Z33/'Tav7'!Z$35*100</f>
        <v>32.882989376649384</v>
      </c>
      <c r="AA33" s="289" t="e">
        <f>'Tav7'!AA33/'Tav7'!AA$35*100</f>
        <v>#DIV/0!</v>
      </c>
      <c r="AB33" s="289">
        <f>'Tav7'!AB33/'Tav7'!AB$35*100</f>
        <v>37.882713141780499</v>
      </c>
      <c r="AC33" s="289">
        <f>'Tav7'!AC33/'Tav7'!AC$35*100</f>
        <v>32.038534692047193</v>
      </c>
      <c r="AD33" s="289">
        <f>'Tav7'!AD33/'Tav7'!AD$35*100</f>
        <v>37.088464438301081</v>
      </c>
      <c r="AE33" s="289">
        <f>'Tav7'!AE33/'Tav7'!AE$35*100</f>
        <v>33.730511252889343</v>
      </c>
      <c r="AF33" s="289" t="e">
        <f>'Tav7'!AF33/'Tav7'!AF$35*100</f>
        <v>#DIV/0!</v>
      </c>
      <c r="AG33" s="289">
        <f>'Tav7'!AG33/'Tav7'!AG$35*100</f>
        <v>38.366650460910762</v>
      </c>
      <c r="AH33" s="289">
        <f>'Tav7'!AH33/'Tav7'!AH$35*100</f>
        <v>30.392992455770035</v>
      </c>
      <c r="AI33" s="289">
        <f>'Tav7'!AI33/'Tav7'!AI$35*100</f>
        <v>38.7712689959735</v>
      </c>
      <c r="AJ33" s="289">
        <f>'Tav7'!AJ33/'Tav7'!AJ$35*100</f>
        <v>32.57466788711794</v>
      </c>
      <c r="AK33" s="289" t="e">
        <f>'Tav7'!AK33/'Tav7'!AK$35*100</f>
        <v>#DIV/0!</v>
      </c>
      <c r="AL33" s="289">
        <f>'Tav7'!AL33/'Tav7'!AL$35*100</f>
        <v>39.05608101652814</v>
      </c>
      <c r="AM33" s="289">
        <f>'Tav7'!AM33/'Tav7'!AM$35*100</f>
        <v>29.395736577410648</v>
      </c>
      <c r="AN33" s="289">
        <f>'Tav7'!AN33/'Tav7'!AN$35*100</f>
        <v>40.443213296398895</v>
      </c>
      <c r="AO33" s="289">
        <f>'Tav7'!AO33/'Tav7'!AO$35*100</f>
        <v>31.535661638297285</v>
      </c>
      <c r="AP33" s="289"/>
      <c r="AQ33" s="289">
        <f>'Tav7'!AQ33/'Tav7'!AQ$35*100</f>
        <v>31.709344710084686</v>
      </c>
      <c r="AR33" s="289">
        <f>'Tav7'!AR33/'Tav7'!AR$35*100</f>
        <v>28.181596477942218</v>
      </c>
      <c r="AS33" s="289">
        <f>'Tav7'!AS33/'Tav7'!AS$35*100</f>
        <v>45.645377400625279</v>
      </c>
      <c r="AT33" s="289">
        <f>'Tav7'!AT33/'Tav7'!AT$35*100</f>
        <v>30.285449731622275</v>
      </c>
      <c r="AU33" s="289" t="e">
        <f>'Tav7'!AU33/'Tav7'!AU$35*100</f>
        <v>#DIV/0!</v>
      </c>
      <c r="AV33" s="289">
        <f>'Tav7'!AV33/'Tav7'!AV$35*100</f>
        <v>25.805998125585756</v>
      </c>
      <c r="AW33" s="289">
        <f>'Tav7'!AW33/'Tav7'!AW$35*100</f>
        <v>25.638517986281595</v>
      </c>
      <c r="AX33" s="289">
        <f>'Tav7'!AX33/'Tav7'!AX$35*100</f>
        <v>38.017713612860291</v>
      </c>
      <c r="AY33" s="289">
        <f>'Tav7'!AY33/'Tav7'!AY$35*100</f>
        <v>26.642032585951519</v>
      </c>
      <c r="AZ33" s="289"/>
      <c r="BA33" s="291">
        <f t="shared" si="1"/>
        <v>-5.9033465844989301</v>
      </c>
      <c r="BB33" s="291">
        <f t="shared" si="2"/>
        <v>-2.5430784916606228</v>
      </c>
      <c r="BC33" s="291">
        <f t="shared" si="3"/>
        <v>-7.6276637877649875</v>
      </c>
      <c r="BD33" s="291">
        <f t="shared" si="4"/>
        <v>-3.6434171456707567</v>
      </c>
      <c r="BE33" s="291"/>
      <c r="BF33" s="279"/>
    </row>
    <row r="34" spans="1:58" s="288" customFormat="1" x14ac:dyDescent="0.25">
      <c r="A34" s="288" t="s">
        <v>25</v>
      </c>
      <c r="C34" s="289">
        <f>'Tav7'!C34/'Tav7'!C$35*100</f>
        <v>9.8448968923716578</v>
      </c>
      <c r="D34" s="289">
        <f>'Tav7'!D34/'Tav7'!D$35*100</f>
        <v>12.082774867557104</v>
      </c>
      <c r="E34" s="289">
        <f>'Tav7'!E34/'Tav7'!E$35*100</f>
        <v>18.252153790392285</v>
      </c>
      <c r="F34" s="289">
        <f>'Tav7'!F34/'Tav7'!F$35*100</f>
        <v>11.678614298263849</v>
      </c>
      <c r="G34" s="289" t="e">
        <f>'Tav7'!G34/'Tav7'!G$35*100</f>
        <v>#DIV/0!</v>
      </c>
      <c r="H34" s="289">
        <f>'Tav7'!H34/'Tav7'!H$35*100</f>
        <v>9.5177756386329548</v>
      </c>
      <c r="I34" s="289">
        <f>'Tav7'!I34/'Tav7'!I$35*100</f>
        <v>11.841295351217497</v>
      </c>
      <c r="J34" s="289">
        <f>'Tav7'!J34/'Tav7'!J$35*100</f>
        <v>16.604294246616767</v>
      </c>
      <c r="K34" s="289">
        <f>'Tav7'!K34/'Tav7'!K$35*100</f>
        <v>11.344970256977545</v>
      </c>
      <c r="L34" s="289" t="e">
        <f>'Tav7'!L34/'Tav7'!L$35*100</f>
        <v>#DIV/0!</v>
      </c>
      <c r="M34" s="289">
        <f>'Tav7'!M34/'Tav7'!M$35*100</f>
        <v>9.6802794436078177</v>
      </c>
      <c r="N34" s="289">
        <f>'Tav7'!N34/'Tav7'!N$35*100</f>
        <v>12.186331151827064</v>
      </c>
      <c r="O34" s="289">
        <f>'Tav7'!O34/'Tav7'!O$35*100</f>
        <v>15.318382058470165</v>
      </c>
      <c r="P34" s="289">
        <f>'Tav7'!P34/'Tav7'!P$35*100</f>
        <v>11.602729708667384</v>
      </c>
      <c r="Q34" s="289" t="e">
        <f>'Tav7'!Q34/'Tav7'!Q$35*100</f>
        <v>#DIV/0!</v>
      </c>
      <c r="R34" s="289">
        <f>'Tav7'!R34/'Tav7'!R$35*100</f>
        <v>9.8555356152704157</v>
      </c>
      <c r="S34" s="289">
        <f>'Tav7'!S34/'Tav7'!S$35*100</f>
        <v>11.636800418863217</v>
      </c>
      <c r="T34" s="289">
        <f>'Tav7'!T34/'Tav7'!T$35*100</f>
        <v>15.450007234843005</v>
      </c>
      <c r="U34" s="289">
        <f>'Tav7'!U34/'Tav7'!U$35*100</f>
        <v>11.306289135083668</v>
      </c>
      <c r="V34" s="289" t="e">
        <f>'Tav7'!V34/'Tav7'!V$35*100</f>
        <v>#DIV/0!</v>
      </c>
      <c r="W34" s="289">
        <f>'Tav7'!W34/'Tav7'!W$35*100</f>
        <v>10.800461199818315</v>
      </c>
      <c r="X34" s="289">
        <f>'Tav7'!X34/'Tav7'!X$35*100</f>
        <v>11.504389892266017</v>
      </c>
      <c r="Y34" s="289">
        <f>'Tav7'!Y34/'Tav7'!Y$35*100</f>
        <v>14.961416250567408</v>
      </c>
      <c r="Z34" s="289">
        <f>'Tav7'!Z34/'Tav7'!Z$35*100</f>
        <v>11.4571500512235</v>
      </c>
      <c r="AA34" s="289" t="e">
        <f>'Tav7'!AA34/'Tav7'!AA$35*100</f>
        <v>#DIV/0!</v>
      </c>
      <c r="AB34" s="289">
        <f>'Tav7'!AB34/'Tav7'!AB$35*100</f>
        <v>9.7360541013390751</v>
      </c>
      <c r="AC34" s="289">
        <f>'Tav7'!AC34/'Tav7'!AC$35*100</f>
        <v>11.876478683758833</v>
      </c>
      <c r="AD34" s="289">
        <f>'Tav7'!AD34/'Tav7'!AD$35*100</f>
        <v>15.5818044734858</v>
      </c>
      <c r="AE34" s="289">
        <f>'Tav7'!AE34/'Tav7'!AE$35*100</f>
        <v>11.449768525086816</v>
      </c>
      <c r="AF34" s="289" t="e">
        <f>'Tav7'!AF34/'Tav7'!AF$35*100</f>
        <v>#DIV/0!</v>
      </c>
      <c r="AG34" s="289">
        <f>'Tav7'!AG34/'Tav7'!AG$35*100</f>
        <v>7.9513064699097242</v>
      </c>
      <c r="AH34" s="289">
        <f>'Tav7'!AH34/'Tav7'!AH$35*100</f>
        <v>11.5956745527064</v>
      </c>
      <c r="AI34" s="289">
        <f>'Tav7'!AI34/'Tav7'!AI$35*100</f>
        <v>12.209377841278087</v>
      </c>
      <c r="AJ34" s="289">
        <f>'Tav7'!AJ34/'Tav7'!AJ$35*100</f>
        <v>10.681370198710777</v>
      </c>
      <c r="AK34" s="289" t="e">
        <f>'Tav7'!AK34/'Tav7'!AK$35*100</f>
        <v>#DIV/0!</v>
      </c>
      <c r="AL34" s="289">
        <f>'Tav7'!AL34/'Tav7'!AL$35*100</f>
        <v>8.3825355880385981</v>
      </c>
      <c r="AM34" s="289">
        <f>'Tav7'!AM34/'Tav7'!AM$35*100</f>
        <v>11.911550947849296</v>
      </c>
      <c r="AN34" s="289">
        <f>'Tav7'!AN34/'Tav7'!AN$35*100</f>
        <v>11.049553708833487</v>
      </c>
      <c r="AO34" s="289">
        <f>'Tav7'!AO34/'Tav7'!AO$35*100</f>
        <v>11.170568033165896</v>
      </c>
      <c r="AP34" s="289"/>
      <c r="AQ34" s="289">
        <f>'Tav7'!AQ34/'Tav7'!AQ$35*100</f>
        <v>8.3169655500031965</v>
      </c>
      <c r="AR34" s="289">
        <f>'Tav7'!AR34/'Tav7'!AR$35*100</f>
        <v>10.118214840390712</v>
      </c>
      <c r="AS34" s="289">
        <f>'Tav7'!AS34/'Tav7'!AS$35*100</f>
        <v>9.2541313086199199</v>
      </c>
      <c r="AT34" s="289">
        <f>'Tav7'!AT34/'Tav7'!AT$35*100</f>
        <v>9.370071904975477</v>
      </c>
      <c r="AU34" s="289" t="e">
        <f>'Tav7'!AU34/'Tav7'!AU$35*100</f>
        <v>#DIV/0!</v>
      </c>
      <c r="AV34" s="289">
        <f>'Tav7'!AV34/'Tav7'!AV$35*100</f>
        <v>7.48008434864105</v>
      </c>
      <c r="AW34" s="289">
        <f>'Tav7'!AW34/'Tav7'!AW$35*100</f>
        <v>9.5549834008608929</v>
      </c>
      <c r="AX34" s="289">
        <f>'Tav7'!AX34/'Tav7'!AX$35*100</f>
        <v>7.1110428505605894</v>
      </c>
      <c r="AY34" s="289">
        <f>'Tav7'!AY34/'Tav7'!AY$35*100</f>
        <v>8.6739132138462871</v>
      </c>
      <c r="AZ34" s="289"/>
      <c r="BA34" s="291">
        <f t="shared" si="1"/>
        <v>-0.8368812013621465</v>
      </c>
      <c r="BB34" s="291">
        <f t="shared" si="2"/>
        <v>-0.5632314395298188</v>
      </c>
      <c r="BC34" s="291">
        <f t="shared" si="3"/>
        <v>-2.1430884580593306</v>
      </c>
      <c r="BD34" s="291">
        <f t="shared" si="4"/>
        <v>-0.69615869112918993</v>
      </c>
      <c r="BE34" s="291"/>
      <c r="BF34" s="279"/>
    </row>
    <row r="35" spans="1:58" s="288" customFormat="1" x14ac:dyDescent="0.25">
      <c r="A35" s="44" t="s">
        <v>26</v>
      </c>
      <c r="C35" s="289">
        <f>'Tav7'!C35/'Tav7'!C$35*100</f>
        <v>100</v>
      </c>
      <c r="D35" s="289">
        <f>'Tav7'!D35/'Tav7'!D$35*100</f>
        <v>100</v>
      </c>
      <c r="E35" s="289">
        <f>'Tav7'!E35/'Tav7'!E$35*100</f>
        <v>100</v>
      </c>
      <c r="F35" s="289">
        <f>'Tav7'!F35/'Tav7'!F$35*100</f>
        <v>100</v>
      </c>
      <c r="G35" s="289" t="e">
        <f>'Tav7'!G35/'Tav7'!G$35*100</f>
        <v>#DIV/0!</v>
      </c>
      <c r="H35" s="289">
        <f>'Tav7'!H35/'Tav7'!H$35*100</f>
        <v>100</v>
      </c>
      <c r="I35" s="289">
        <f>'Tav7'!I35/'Tav7'!I$35*100</f>
        <v>100</v>
      </c>
      <c r="J35" s="289">
        <f>'Tav7'!J35/'Tav7'!J$35*100</f>
        <v>100</v>
      </c>
      <c r="K35" s="289">
        <f>'Tav7'!K35/'Tav7'!K$35*100</f>
        <v>100</v>
      </c>
      <c r="L35" s="289" t="e">
        <f>'Tav7'!L35/'Tav7'!L$35*100</f>
        <v>#DIV/0!</v>
      </c>
      <c r="M35" s="289">
        <f>'Tav7'!M35/'Tav7'!M$35*100</f>
        <v>100</v>
      </c>
      <c r="N35" s="289">
        <f>'Tav7'!N35/'Tav7'!N$35*100</f>
        <v>100</v>
      </c>
      <c r="O35" s="289">
        <f>'Tav7'!O35/'Tav7'!O$35*100</f>
        <v>100</v>
      </c>
      <c r="P35" s="289">
        <f>'Tav7'!P35/'Tav7'!P$35*100</f>
        <v>100</v>
      </c>
      <c r="Q35" s="289" t="e">
        <f>'Tav7'!Q35/'Tav7'!Q$35*100</f>
        <v>#DIV/0!</v>
      </c>
      <c r="R35" s="289">
        <f>'Tav7'!R35/'Tav7'!R$35*100</f>
        <v>100</v>
      </c>
      <c r="S35" s="289">
        <f>'Tav7'!S35/'Tav7'!S$35*100</f>
        <v>100</v>
      </c>
      <c r="T35" s="289">
        <f>'Tav7'!T35/'Tav7'!T$35*100</f>
        <v>100</v>
      </c>
      <c r="U35" s="289">
        <f>'Tav7'!U35/'Tav7'!U$35*100</f>
        <v>100</v>
      </c>
      <c r="V35" s="289" t="e">
        <f>'Tav7'!V35/'Tav7'!V$35*100</f>
        <v>#DIV/0!</v>
      </c>
      <c r="W35" s="289">
        <f>'Tav7'!W35/'Tav7'!W$35*100</f>
        <v>100</v>
      </c>
      <c r="X35" s="289">
        <f>'Tav7'!X35/'Tav7'!X$35*100</f>
        <v>100</v>
      </c>
      <c r="Y35" s="289">
        <f>'Tav7'!Y35/'Tav7'!Y$35*100</f>
        <v>100</v>
      </c>
      <c r="Z35" s="289">
        <f>'Tav7'!Z35/'Tav7'!Z$35*100</f>
        <v>100</v>
      </c>
      <c r="AA35" s="289" t="e">
        <f>'Tav7'!AA35/'Tav7'!AA$35*100</f>
        <v>#DIV/0!</v>
      </c>
      <c r="AB35" s="289">
        <f>'Tav7'!AB35/'Tav7'!AB$35*100</f>
        <v>100</v>
      </c>
      <c r="AC35" s="289">
        <f>'Tav7'!AC35/'Tav7'!AC$35*100</f>
        <v>100</v>
      </c>
      <c r="AD35" s="289">
        <f>'Tav7'!AD35/'Tav7'!AD$35*100</f>
        <v>100</v>
      </c>
      <c r="AE35" s="289">
        <f>'Tav7'!AE35/'Tav7'!AE$35*100</f>
        <v>100</v>
      </c>
      <c r="AF35" s="289" t="e">
        <f>'Tav7'!AF35/'Tav7'!AF$35*100</f>
        <v>#DIV/0!</v>
      </c>
      <c r="AG35" s="289">
        <f>'Tav7'!AG35/'Tav7'!AG$35*100</f>
        <v>100</v>
      </c>
      <c r="AH35" s="289">
        <f>'Tav7'!AH35/'Tav7'!AH$35*100</f>
        <v>100</v>
      </c>
      <c r="AI35" s="289">
        <f>'Tav7'!AI35/'Tav7'!AI$35*100</f>
        <v>100</v>
      </c>
      <c r="AJ35" s="289">
        <f>'Tav7'!AJ35/'Tav7'!AJ$35*100</f>
        <v>100</v>
      </c>
      <c r="AK35" s="289" t="e">
        <f>'Tav7'!AK35/'Tav7'!AK$35*100</f>
        <v>#DIV/0!</v>
      </c>
      <c r="AL35" s="289">
        <f>'Tav7'!AL35/'Tav7'!AL$35*100</f>
        <v>100</v>
      </c>
      <c r="AM35" s="289">
        <f>'Tav7'!AM35/'Tav7'!AM$35*100</f>
        <v>100</v>
      </c>
      <c r="AN35" s="289">
        <f>'Tav7'!AN35/'Tav7'!AN$35*100</f>
        <v>100</v>
      </c>
      <c r="AO35" s="289">
        <f>'Tav7'!AO35/'Tav7'!AO$35*100</f>
        <v>100</v>
      </c>
      <c r="AP35" s="289"/>
      <c r="AQ35" s="289">
        <f>'Tav7'!AQ35/'Tav7'!AQ$35*100</f>
        <v>100</v>
      </c>
      <c r="AR35" s="289">
        <f>'Tav7'!AR35/'Tav7'!AR$35*100</f>
        <v>100</v>
      </c>
      <c r="AS35" s="289">
        <f>'Tav7'!AS35/'Tav7'!AS$35*100</f>
        <v>100</v>
      </c>
      <c r="AT35" s="289">
        <f>'Tav7'!AT35/'Tav7'!AT$35*100</f>
        <v>100</v>
      </c>
      <c r="AU35" s="289" t="e">
        <f>'Tav7'!AU35/'Tav7'!AU$35*100</f>
        <v>#DIV/0!</v>
      </c>
      <c r="AV35" s="289">
        <f>'Tav7'!AV35/'Tav7'!AV$35*100</f>
        <v>100</v>
      </c>
      <c r="AW35" s="289">
        <f>'Tav7'!AW35/'Tav7'!AW$35*100</f>
        <v>100</v>
      </c>
      <c r="AX35" s="289">
        <f>'Tav7'!AX35/'Tav7'!AX$35*100</f>
        <v>100</v>
      </c>
      <c r="AY35" s="289">
        <f>'Tav7'!AY35/'Tav7'!AY$35*100</f>
        <v>100</v>
      </c>
      <c r="AZ35" s="289"/>
      <c r="BA35" s="291">
        <f t="shared" si="1"/>
        <v>0</v>
      </c>
      <c r="BB35" s="291">
        <f t="shared" si="2"/>
        <v>0</v>
      </c>
      <c r="BC35" s="291">
        <f t="shared" si="3"/>
        <v>0</v>
      </c>
      <c r="BD35" s="291">
        <f t="shared" si="4"/>
        <v>0</v>
      </c>
      <c r="BE35" s="291"/>
      <c r="BF35" s="279"/>
    </row>
    <row r="36" spans="1:58" x14ac:dyDescent="0.25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08"/>
      <c r="BB36" s="308"/>
      <c r="BC36" s="308"/>
      <c r="BD36" s="308"/>
      <c r="BE36" s="308"/>
    </row>
    <row r="37" spans="1:58" ht="6" customHeight="1" x14ac:dyDescent="0.2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07"/>
      <c r="BB37" s="307"/>
      <c r="BC37" s="307"/>
      <c r="BD37" s="307"/>
      <c r="BE37" s="307"/>
    </row>
    <row r="38" spans="1:58" x14ac:dyDescent="0.25">
      <c r="A38" s="50" t="s">
        <v>531</v>
      </c>
    </row>
    <row r="39" spans="1:58" ht="27.75" customHeight="1" x14ac:dyDescent="0.25">
      <c r="A39" s="685" t="s">
        <v>499</v>
      </c>
      <c r="B39" s="685"/>
      <c r="C39" s="685"/>
      <c r="D39" s="685"/>
      <c r="E39" s="685"/>
      <c r="F39" s="685"/>
      <c r="G39" s="685"/>
      <c r="H39" s="685"/>
      <c r="I39" s="685"/>
      <c r="J39" s="685"/>
      <c r="K39" s="685"/>
    </row>
  </sheetData>
  <mergeCells count="13">
    <mergeCell ref="A39:K39"/>
    <mergeCell ref="BA4:BD4"/>
    <mergeCell ref="A4:A5"/>
    <mergeCell ref="C4:F4"/>
    <mergeCell ref="H4:K4"/>
    <mergeCell ref="M4:P4"/>
    <mergeCell ref="R4:U4"/>
    <mergeCell ref="W4:Z4"/>
    <mergeCell ref="AB4:AE4"/>
    <mergeCell ref="AG4:AJ4"/>
    <mergeCell ref="AL4:AO4"/>
    <mergeCell ref="AQ4:AT4"/>
    <mergeCell ref="AV4:AY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Y D E U A j y T w q n A A A A + A A A A B I A H A B D b 2 5 m a W c v U G F j a 2 F n Z S 5 4 b W w g o h g A K K A U A A A A A A A A A A A A A A A A A A A A A A A A A A A A h Y + 9 D o I w G E V f h X S n f y p R 8 l E G J x N J T D T G l d Q K j V A M L Z Z 3 c / C R f A V J F H V z v C d n O P d x u 0 P a 1 1 V w V a 3 V j U k Q w x Q F y s j m q E 2 R o M 6 d w j l K B W x y e c 4 L F Q y y s X F v j w k q n b v E h H j v s Z / g p i 0 I p 5 S R Q 7 b e y l L V O f r I + r 8 c a m N d b q R C A v a v G M F x x P C M L T i e R g z I i C H T 5 q v w o R h T I D 8 Q l l 3 l u l Y J 7 c L V D s g 4 g b x f i C d Q S w M E F A A C A A g A S Y D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m A x F A o i k e 4 D g A A A B E A A A A T A B w A R m 9 y b X V s Y X M v U 2 V j d G l v b j E u b S C i G A A o o B Q A A A A A A A A A A A A A A A A A A A A A A A A A A A A r T k 0 u y c z P U w i G 0 I b W A F B L A Q I t A B Q A A g A I A E m A x F A I 8 k 8 K p w A A A P g A A A A S A A A A A A A A A A A A A A A A A A A A A A B D b 2 5 m a W c v U G F j a 2 F n Z S 5 4 b W x Q S w E C L Q A U A A I A C A B J g M R Q D 8 r p q 6 Q A A A D p A A A A E w A A A A A A A A A A A A A A A A D z A A A A W 0 N v b n R l b n R f V H l w Z X N d L n h t b F B L A Q I t A B Q A A g A I A E m A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4 / P u z 6 c X 6 R o h Z y / K j J p 8 k A A A A A A I A A A A A A A N m A A D A A A A A E A A A A A 5 l s E R X B B g 0 s l k L E 1 n W c i Y A A A A A B I A A A K A A A A A Q A A A A H 0 R H s v F S T K K W A U q X C M C P u l A A A A A w 8 4 r 8 h z S T Z c d n 6 X F b 1 4 9 C 8 9 8 Q O i r 1 V I a 3 P i E z D l l C u j D G 3 C F u D V W M z I e U V x u O O k x A 4 n w G p B C 1 H I t V F j B I 7 b B z d a X J g E b w B k B b z D B t s 6 A s x x Q A A A C I N J 2 z p X d s M s F P C k f Y N V 4 3 8 r D N q w = = < / D a t a M a s h u p > 
</file>

<file path=customXml/itemProps1.xml><?xml version="1.0" encoding="utf-8"?>
<ds:datastoreItem xmlns:ds="http://schemas.openxmlformats.org/officeDocument/2006/customXml" ds:itemID="{A3F3A865-F449-4996-B6AE-3B825091F4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75</vt:i4>
      </vt:variant>
    </vt:vector>
  </HeadingPairs>
  <TitlesOfParts>
    <vt:vector size="75" baseType="lpstr">
      <vt:lpstr>Indice</vt:lpstr>
      <vt:lpstr>Tav1</vt:lpstr>
      <vt:lpstr>Tav2</vt:lpstr>
      <vt:lpstr>Tav3</vt:lpstr>
      <vt:lpstr>Tav4</vt:lpstr>
      <vt:lpstr>Tav5</vt:lpstr>
      <vt:lpstr>Tav6</vt:lpstr>
      <vt:lpstr>Tav7</vt:lpstr>
      <vt:lpstr>Tav8</vt:lpstr>
      <vt:lpstr>Tav9</vt:lpstr>
      <vt:lpstr>Tav10</vt:lpstr>
      <vt:lpstr>Tav11</vt:lpstr>
      <vt:lpstr>Tav12</vt:lpstr>
      <vt:lpstr>Tav13</vt:lpstr>
      <vt:lpstr>Tav14</vt:lpstr>
      <vt:lpstr>Tav15</vt:lpstr>
      <vt:lpstr>Tav16</vt:lpstr>
      <vt:lpstr>Tav17</vt:lpstr>
      <vt:lpstr>Tav18</vt:lpstr>
      <vt:lpstr>Tav19</vt:lpstr>
      <vt:lpstr>Tav20</vt:lpstr>
      <vt:lpstr>Tav21</vt:lpstr>
      <vt:lpstr>Tav22</vt:lpstr>
      <vt:lpstr>Tav23</vt:lpstr>
      <vt:lpstr>Tav24</vt:lpstr>
      <vt:lpstr>Tav25</vt:lpstr>
      <vt:lpstr>Tav26</vt:lpstr>
      <vt:lpstr>Tav27</vt:lpstr>
      <vt:lpstr>Tav28</vt:lpstr>
      <vt:lpstr>Tav29</vt:lpstr>
      <vt:lpstr>Tav30</vt:lpstr>
      <vt:lpstr>Tav31</vt:lpstr>
      <vt:lpstr>Tav32</vt:lpstr>
      <vt:lpstr>Tav33</vt:lpstr>
      <vt:lpstr>Tav34</vt:lpstr>
      <vt:lpstr>Tav35</vt:lpstr>
      <vt:lpstr>Tav36</vt:lpstr>
      <vt:lpstr>Tav37</vt:lpstr>
      <vt:lpstr>Tav38</vt:lpstr>
      <vt:lpstr>Tav39</vt:lpstr>
      <vt:lpstr>Tav40</vt:lpstr>
      <vt:lpstr>Tav41</vt:lpstr>
      <vt:lpstr>Tav42</vt:lpstr>
      <vt:lpstr>Tav43</vt:lpstr>
      <vt:lpstr>Tav44</vt:lpstr>
      <vt:lpstr>Tav45</vt:lpstr>
      <vt:lpstr>Tav46</vt:lpstr>
      <vt:lpstr>Tav47</vt:lpstr>
      <vt:lpstr>Tav48</vt:lpstr>
      <vt:lpstr>Tav49</vt:lpstr>
      <vt:lpstr>Tav50</vt:lpstr>
      <vt:lpstr>Tav51</vt:lpstr>
      <vt:lpstr>Tav52</vt:lpstr>
      <vt:lpstr>Tav53</vt:lpstr>
      <vt:lpstr>Tav54</vt:lpstr>
      <vt:lpstr>Tav55</vt:lpstr>
      <vt:lpstr>Tav56</vt:lpstr>
      <vt:lpstr>Tav57</vt:lpstr>
      <vt:lpstr>Tav58</vt:lpstr>
      <vt:lpstr>Tav59</vt:lpstr>
      <vt:lpstr>Tav60</vt:lpstr>
      <vt:lpstr>Tav61</vt:lpstr>
      <vt:lpstr>Tav62</vt:lpstr>
      <vt:lpstr>Tav63</vt:lpstr>
      <vt:lpstr>Tav64</vt:lpstr>
      <vt:lpstr>Tav65</vt:lpstr>
      <vt:lpstr>Tav66</vt:lpstr>
      <vt:lpstr>Tav67</vt:lpstr>
      <vt:lpstr>Tav68</vt:lpstr>
      <vt:lpstr>Tav69</vt:lpstr>
      <vt:lpstr>Tav70</vt:lpstr>
      <vt:lpstr>Tav71</vt:lpstr>
      <vt:lpstr>Tav72</vt:lpstr>
      <vt:lpstr>Tav73</vt:lpstr>
      <vt:lpstr>Tav74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2024-01-10T16:13:07Z</dcterms:modified>
</cp:coreProperties>
</file>